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 D\Năm 2025\Chính sách vượt trội cho đối tượng tinh giản do dôi dư\Bước 2-Soạn thảo ĐA và NQ\"/>
    </mc:Choice>
  </mc:AlternateContent>
  <bookViews>
    <workbookView xWindow="-120" yWindow="-120" windowWidth="23250" windowHeight="13170" activeTab="1"/>
  </bookViews>
  <sheets>
    <sheet name="Nghỉ hưu trước tuổi" sheetId="11" r:id="rId1"/>
    <sheet name="Thôi việc" sheetId="12" r:id="rId2"/>
    <sheet name="Thôi giữ chức vụ" sheetId="13" r:id="rId3"/>
  </sheets>
  <definedNames>
    <definedName name="_xlnm._FilterDatabase" localSheetId="0" hidden="1">'Nghỉ hưu trước tuổi'!$A$8:$M$16</definedName>
    <definedName name="_xlnm._FilterDatabase" localSheetId="2" hidden="1">'Thôi giữ chức vụ'!#REF!</definedName>
    <definedName name="_xlnm._FilterDatabase" localSheetId="1" hidden="1">'Thôi việc'!$B$7:$K$10</definedName>
    <definedName name="_xlnm.Print_Titles" localSheetId="0">'Nghỉ hưu trước tuổi'!$5:$5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2" l="1"/>
  <c r="B12" i="12"/>
  <c r="M12" i="12"/>
  <c r="L12" i="12"/>
  <c r="J12" i="12"/>
  <c r="H12" i="12"/>
  <c r="F12" i="12"/>
  <c r="E12" i="12"/>
  <c r="C12" i="12"/>
  <c r="I11" i="12"/>
  <c r="J11" i="12" s="1"/>
  <c r="G11" i="12"/>
  <c r="H11" i="12" s="1"/>
  <c r="F11" i="12"/>
  <c r="D11" i="12"/>
  <c r="E11" i="12" s="1"/>
  <c r="M11" i="12" s="1"/>
  <c r="N11" i="12" s="1"/>
  <c r="C11" i="12"/>
  <c r="G6" i="13" l="1"/>
  <c r="F10" i="12" l="1"/>
  <c r="C10" i="12"/>
  <c r="J10" i="11"/>
  <c r="J9" i="11"/>
  <c r="G10" i="11"/>
  <c r="G9" i="11"/>
  <c r="C16" i="11" l="1"/>
  <c r="C13" i="11"/>
  <c r="C10" i="11"/>
  <c r="C9" i="11"/>
  <c r="E9" i="11"/>
  <c r="F9" i="11" s="1"/>
  <c r="F8" i="11" l="1"/>
  <c r="K16" i="11"/>
  <c r="H16" i="11"/>
  <c r="H9" i="11"/>
  <c r="F17" i="11" l="1"/>
  <c r="K10" i="12"/>
  <c r="I10" i="12"/>
  <c r="J10" i="12" s="1"/>
  <c r="L10" i="12" l="1"/>
  <c r="G10" i="12"/>
  <c r="H10" i="12" s="1"/>
  <c r="D10" i="12"/>
  <c r="E10" i="12" s="1"/>
  <c r="L16" i="11"/>
  <c r="I16" i="11"/>
  <c r="K13" i="11"/>
  <c r="H13" i="11"/>
  <c r="K9" i="11"/>
  <c r="I9" i="11"/>
  <c r="M16" i="11" l="1"/>
  <c r="N16" i="11" s="1"/>
  <c r="M10" i="12"/>
  <c r="N10" i="12" s="1"/>
  <c r="L9" i="11"/>
  <c r="I13" i="11"/>
  <c r="H10" i="11"/>
  <c r="I10" i="11" s="1"/>
  <c r="L13" i="11"/>
  <c r="K10" i="11"/>
  <c r="L10" i="11" s="1"/>
  <c r="M13" i="11" l="1"/>
  <c r="N13" i="11" s="1"/>
  <c r="I8" i="11"/>
  <c r="M10" i="11"/>
  <c r="N10" i="11" s="1"/>
  <c r="M9" i="11"/>
  <c r="N9" i="11" s="1"/>
  <c r="I17" i="11"/>
  <c r="L8" i="11"/>
  <c r="L17" i="11" s="1"/>
  <c r="M8" i="11" l="1"/>
  <c r="M17" i="11" l="1"/>
  <c r="M30" i="11" s="1"/>
  <c r="N8" i="11"/>
  <c r="N17" i="11" s="1"/>
  <c r="N30" i="11" s="1"/>
</calcChain>
</file>

<file path=xl/sharedStrings.xml><?xml version="1.0" encoding="utf-8"?>
<sst xmlns="http://schemas.openxmlformats.org/spreadsheetml/2006/main" count="106" uniqueCount="54">
  <si>
    <t>STT</t>
  </si>
  <si>
    <t>I</t>
  </si>
  <si>
    <t>II</t>
  </si>
  <si>
    <t>Tổng số</t>
  </si>
  <si>
    <t>Ghi chú</t>
  </si>
  <si>
    <t>Nghỉ trong thời hạn 12 tháng</t>
  </si>
  <si>
    <t>Nghỉ từ tháng thứ 13 trở đi</t>
  </si>
  <si>
    <t>III</t>
  </si>
  <si>
    <t>Chính sách đối với CBCCVC lãnh đạo quản lý thôi giữ chức vụ hoặc được bầu cử, bổ nhiệm giữ chức vụ lãnh đạo quản lý thấp hơn</t>
  </si>
  <si>
    <t>Trợ cấp theo thời gian công tác có đóng bảo hiểm xã hội bắt buộc</t>
  </si>
  <si>
    <t>Trợ cấp theo số năm nghỉ sớm</t>
  </si>
  <si>
    <t>Trợ cấp thôi việc</t>
  </si>
  <si>
    <t>Chính sách nghỉ hưu trước tuổi</t>
  </si>
  <si>
    <t>Trợ cấp hưu trí 1 lần</t>
  </si>
  <si>
    <t>Tổng cộng</t>
  </si>
  <si>
    <t xml:space="preserve">BIỂU DỰ KIẾN KINH PHÍ HỖ TRỢ RIÊNG CỦA THÀNH PHỐ CHO NGƯỜI GIỮ CHỨC VỤ THẤP HƠN
</t>
  </si>
  <si>
    <t>Hệ số phụ cấp chức vụ chênh lệch giữa chức vụ mới và chức vụ cũ dự kiến</t>
  </si>
  <si>
    <t>Số tháng tính đến hết thời hạn bổ nhiệm dự kiến</t>
  </si>
  <si>
    <t>Tổng kinh phí dự kiến thực hiện theo NĐ số 178</t>
  </si>
  <si>
    <t>Số lượng người dự kiến được hưởng (người)</t>
  </si>
  <si>
    <t>Tổng số
(người)</t>
  </si>
  <si>
    <t>Số lượng (người)</t>
  </si>
  <si>
    <t>Kinh phí dự kiến/người (nghìn đồng)</t>
  </si>
  <si>
    <t>Kinh phí dự kiến thực hiện
(nghìn đồng)</t>
  </si>
  <si>
    <t>Tổng kinh phí dự kiến (nghìn đồng)</t>
  </si>
  <si>
    <t>Trợ cấp cho mỗi năm công tác đóng BHXHBB (nghìn đồng)</t>
  </si>
  <si>
    <t>Trợ cấp tìm việc làm (nghìn đồng)</t>
  </si>
  <si>
    <t>Tổng cộng chính sách nghỉ hưu trước tuổi</t>
  </si>
  <si>
    <t>Tổng kinh phí dự kiến thực hiện
(nghìn đồng)</t>
  </si>
  <si>
    <t>Tiền lương tháng hiện hưởng/người dự kiến (nghìn đồng)</t>
  </si>
  <si>
    <t>Tổng kinh phí thực hiện dự kiến
(nghìn đồng)</t>
  </si>
  <si>
    <t>Tổng số người xuống chức vụ thấp hơn dự kiến khoảng 610 người</t>
  </si>
  <si>
    <t>Dự kiến còn 05 năm đến tuổi nghỉ hưu</t>
  </si>
  <si>
    <t>Dự kiến còn 10 năm đến tuổi nghỉ hưu</t>
  </si>
  <si>
    <t>Dự kiến còn dưới 02 năm đến tuổi nghỉ hưu</t>
  </si>
  <si>
    <t>Không được hưởng</t>
  </si>
  <si>
    <t>Dự kiến còn đủ 05 năm đến tuổi nghỉ hưu</t>
  </si>
  <si>
    <t>Dự kiến còn đủ 10 năm đến tuổi nghỉ hưu</t>
  </si>
  <si>
    <t>Dự kiến có 30 năm công tác đóng BHXHBB
(dự kiến đối với người còn đủ 05 năm đến tuổi nghỉ hưu)</t>
  </si>
  <si>
    <t>Dự kiến có 25 năm công tác đóng BHXHBB
(dự kiến đối với người còn đủ 10 năm đến tuổi nghỉ hưu)</t>
  </si>
  <si>
    <t>Dự kiến có 33 năm công tác đóng BHXHBB
(dự kiến đối với người còn dưới 2 năm đến tuổi nghỉ hưu)</t>
  </si>
  <si>
    <t>Số người dự kiến còn dưới 2 năm tháng đến tuổi nghỉ hưu là khoảng 780 người, lương tháng hiện hưởng dự kiến là 18 triệu đồng/người/tháng; số người dự kiến còn đủ 5 năm đến tuổi nghỉ hưu là khoảng 1171 người, lương tháng hiện hưởng dự kiến 15 triệu đồng/người/tháng); số người dự kiến nghỉ hưu trước tuổi còn đủ 10 năm đến tuổi nghỉ hưu là khoảng 2926 người, lương tháng hiện hưởng dự kiến 12 triệu đồng/người/tháng)</t>
  </si>
  <si>
    <t>Số người dự kiến nghỉ hưu trước tuổi trong thời hạn 12 tháng kể từ khi có quyết định sắp xếp tổ chức bộ máy của cấp có thẩm quyền dự kiến là 729 người; trong đó số người có tuổi trung bình còn 23 tháng đến tuổi nghỉ hưu dự kiến 100% nghỉ ngay (khoảng 190 người, lương tháng hiện hưởng dự kiến là 18 triệu đồng/người/tháng; số người có tuổi trung bình đủ 5 tuổi đến tuổi nghỉ hưu chiếm khoảng 171 người (tạm tính khoảng 3/5 tổng số người có tuổi trung bình còn đủ 5 tuổi đến tuổi nghỉ hưu), lương tháng hiện hưởng dự kiến 15 triệu đồng/ người/ tháng và số người trung bình đủ 10 tuổi đến tuổi nghỉ hưu khoảng 428 người (tạm tính khoảng 3/5 tổng số người còn đủ 10 tuổi đến tuổi nghỉ hưu), lương tháng hiện hưởng dự kiến 12 triệu đồng/ người/ tháng)</t>
  </si>
  <si>
    <t>Số người dự kiến nghỉ hưu trước tuổi từ tháng thứ 13 trở đi kể từ khi có quyết định sắp xếp tổ chức bộ máy của cấp có thẩm quyền dự kiếnlà 400 người; trong đó số người có tuổi trung bình đủ 5 tuổi đến tuổi nghỉ hưu là khoảng 114 người (tạm tính khoảng 2/5 tổng số người có tuổi trung bình còn đủ 10 tuổi đến tuổi nghỉ hưu) , lương tháng hiện hưởng dự kiến 15 triệu đồng/ người/ tháng) và số người trung bình đủ 10 tuổi đến tuổi nghỉ hưu là khoảng 286 người  (tạm tính khoảng 2/5 tổng số người có tuổi trung bình còn đủ 10 tuổi đến tuổi nghỉ hưu), lương tháng hiện hưởng dự kiến 12 triệu đồng/ người/ tháng)</t>
  </si>
  <si>
    <t>Số người dự kiến nghỉ hưu trước tuổi có 33 năm công tác đóng BHXHBB là khoảng 190 người, lương tháng hiện hưởng dự kiến 18 triệu đồng/người/tháng; số người dự kiến nghỉ trước tuổi có 30 năm công tác đóng BHXHBB khoảng 285 người, lương tháng hiện hưởng dự kiến 15 triệu đồng/người/tháng); số người dự kiến nghỉ hưu trước tuổi có 25 năm công tác đóng BHXHBB là khoảng 714 người, lương tháng hiện hưởng dự kiến 12 triệu đồng/người/tháng)</t>
  </si>
  <si>
    <t xml:space="preserve">BIỂU DỰ KIẾN KINH PHÍ HỖ TRỢ NGHỈ HƯU TRƯỚC TUỔI
DO SẮP XẾP TỔ CHỨC BỘ MÁY (không bao gồm khối y tế và khối giáo dục và đào tạo)
</t>
  </si>
  <si>
    <t>BIỂU DỰ KIẾN KINH PHÍ HỖ TRỢ NGHỈ THÔI VIỆC
DO SẮP XẾP TỔ CHỨC BỘ MÁY (không bao gồm khối y tế và khối giáo dục và đào tạo)</t>
  </si>
  <si>
    <t>Kinh phí hỗ trợ của thành phố (nghìn đồng)</t>
  </si>
  <si>
    <t>Công chức</t>
  </si>
  <si>
    <t>Viên chức</t>
  </si>
  <si>
    <t>- Tổng số người nghỉ hưu, thôi việc là khoảng 20% cán bộ, công chức, viên chức hưởng lương từ ngân sách nhà nước theo chỉ đạo của Trung ương (dự kiến khoảng 20% số cán bộ, công chức, viên chức được giao (trừ viên chức khối giáo dục và đào tạo và khối y tế); trong đó số được giao là 9795 người; số có mặt là khoảng 9416 người; như vậy số chưa sử dụng là khoảng 379 người (chiếm khoảng 3,8% số người được giao); như vậy số người dự kiến phải giảm để tính kinh phí là khoảng 16,2% số được giao; ước tính khoảng 16,2% x 9795 người (khoảng 1586 người, bao gồm cả cán bộ, công chức, viên chức khối Đảng, đoàn thể và cán bộ, công chức cấp xã); trong đó:
+ Dự kiến người nghỉ hưu trước tuổi là 1189 người (chiếm khoảng 75% số cán bộ, công chức, viên chức phải giảm); trong đó dự kiến số người còn dưới 02 năm đến tuổi nghỉ hưu chiếm khoảng 16%, số người còn từ đủ 2 năm đến đủ 5 năm đến tuổi nghỉ hưu chiếm khoảng 24%, số người còn từ đủ 5 năm đến đủ 10 năm đến tuổi nghỉ hưu chiếm khoảng 60% (số liệu ước tính trên cơ sở số lượng người chiết xuất từ phần mềm Misa theo độ tuổi tương ứng)
+ Dự kiến người nghỉ thôi việc là 397 người (chiếm khoảng 25% số cán bộ, công chức, viên chức phải giảm; trong đó cán bộ, công chức chiếm khoảng 80% là 317 người; viên chức là 80 người)
- Số người xuống chức vụ thấp hơn dự kiến khoảng 610 người</t>
  </si>
  <si>
    <t>Không có</t>
  </si>
  <si>
    <t>Số người dự kiến nghỉ hưu trước tuổi trong thời hạn 12 tháng kể từ khi có quyết định sắp xếp tổ chức bộ máy của cấp có thẩm quyền dự kiến chiếm 3/5 số lượng người nghỉ trong 5 năm, tạm tính 48 người (80x3/5); Số người dự kiến nghỉ hưu trước tuổi từ tháng thứ 13 trở đi kể từ khi có quyết định sắp xếp tổ chức bộ máy của cấp có thẩm quyền dự kiến chiếm 2/5 số lượng người nghỉ trong 5 năm, tạm tính 32 người (80x2/5); dự kiến lương tháng hiện hưởng là 10 triệu đồng/người/tháng; thời gian đóng BHXHBB dự kiến là 15 năm</t>
  </si>
  <si>
    <t>Số người dự kiến nghỉ hưu trước tuổi trong thời hạn 12 tháng kể từ khi có quyết định sắp xếp tổ chức bộ máy của cấp có thẩm quyền dự kiến chiếm 3/5 số lượng người nghỉ trong 5 năm, tạm tính 190 người (317x3/5); Số người dự kiến nghỉ hưu trước tuổi từ tháng thứ 13 trở đi kể từ khi có quyết định sắp xếp tổ chức bộ máy của cấp có thẩm quyền dự kiến chiếm 2/5 số lượng người nghỉ trong 5 năm, tạm tính 127 người (317x2/5); dự kiến lương tháng hiện hưởng là 10 triệu đồng/người/tháng; thời gian đóng BHXHBB dự kiến là 15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</si>
</sst>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_);_(* \(#,##0.0\);_(* &quot;-&quot;??_);_(@_)"/>
  </numFmts>
  <fonts count="11"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0"/>
      <name val="Arial"/>
      <family val="2"/>
      <charset val="163"/>
    </font>
    <font>
      <sz val="11"/>
      <name val="Times New Roman"/>
      <family val="1"/>
    </font>
    <font>
      <b/>
      <sz val="11"/>
      <name val="Times New Roman"/>
      <family val="1"/>
    </font>
    <font>
      <sz val="11"/>
      <color theme="1"/>
      <name val="Calibri"/>
      <family val="2"/>
      <scheme val="minor"/>
    </font>
    <font>
      <b/>
      <sz val="13"/>
      <color theme="1"/>
      <name val="Times New Roman"/>
      <family val="1"/>
    </font>
    <font>
      <sz val="13"/>
      <color theme="1"/>
      <name val="Times New Roman"/>
      <family val="1"/>
    </font>
    <font>
      <b/>
      <sz val="14"/>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4" fillId="0" borderId="0"/>
    <xf numFmtId="43" fontId="7" fillId="0" borderId="0" applyFont="0" applyFill="0" applyBorder="0" applyAlignment="0" applyProtection="0"/>
  </cellStyleXfs>
  <cellXfs count="79">
    <xf numFmtId="0" fontId="0" fillId="0" borderId="0" xfId="0"/>
    <xf numFmtId="0" fontId="2" fillId="0" borderId="1"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3" xfId="0" applyFont="1" applyBorder="1" applyAlignment="1">
      <alignment horizontal="left" vertical="center" wrapText="1"/>
    </xf>
    <xf numFmtId="0" fontId="0" fillId="0" borderId="0" xfId="0" applyAlignment="1">
      <alignment horizontal="center" vertical="center" wrapText="1"/>
    </xf>
    <xf numFmtId="37" fontId="6" fillId="0" borderId="1" xfId="1" applyNumberFormat="1" applyFont="1" applyBorder="1" applyAlignment="1">
      <alignment horizontal="center" vertical="center" wrapText="1"/>
    </xf>
    <xf numFmtId="0" fontId="3" fillId="0" borderId="3" xfId="0" applyFont="1" applyBorder="1" applyAlignment="1">
      <alignment horizontal="left" vertical="center" wrapText="1"/>
    </xf>
    <xf numFmtId="37" fontId="5" fillId="0" borderId="1" xfId="1" applyNumberFormat="1" applyFont="1" applyBorder="1" applyAlignment="1">
      <alignment horizontal="center" vertical="center" wrapText="1"/>
    </xf>
    <xf numFmtId="0" fontId="3" fillId="0" borderId="1" xfId="0" applyFont="1" applyBorder="1" applyAlignment="1">
      <alignment horizontal="center" vertical="center"/>
    </xf>
    <xf numFmtId="0" fontId="0" fillId="0" borderId="0" xfId="0" applyFont="1"/>
    <xf numFmtId="43" fontId="0" fillId="0" borderId="0" xfId="2" applyFont="1"/>
    <xf numFmtId="0" fontId="8" fillId="0" borderId="0" xfId="0" applyFont="1" applyAlignment="1">
      <alignment horizontal="center" vertical="center" wrapText="1"/>
    </xf>
    <xf numFmtId="0" fontId="3" fillId="0" borderId="0" xfId="0" applyFont="1" applyAlignment="1">
      <alignment horizontal="right" vertical="center" wrapText="1"/>
    </xf>
    <xf numFmtId="0" fontId="2" fillId="0" borderId="1" xfId="0" quotePrefix="1" applyFont="1" applyBorder="1" applyAlignment="1">
      <alignment horizontal="left" vertical="center" wrapText="1"/>
    </xf>
    <xf numFmtId="0" fontId="8" fillId="0" borderId="0" xfId="0" applyFont="1" applyBorder="1" applyAlignment="1">
      <alignment horizontal="center" vertical="center" wrapText="1"/>
    </xf>
    <xf numFmtId="0" fontId="3" fillId="0" borderId="1" xfId="0" quotePrefix="1" applyFont="1" applyBorder="1" applyAlignment="1">
      <alignment horizontal="left" vertical="center" wrapText="1"/>
    </xf>
    <xf numFmtId="0" fontId="1" fillId="0" borderId="0" xfId="0" applyFont="1"/>
    <xf numFmtId="0" fontId="3" fillId="0" borderId="1" xfId="0" applyFont="1" applyBorder="1" applyAlignment="1">
      <alignment horizontal="center" vertical="center" wrapText="1"/>
    </xf>
    <xf numFmtId="0" fontId="3" fillId="0" borderId="0" xfId="0" applyFont="1" applyBorder="1" applyAlignment="1">
      <alignment horizontal="center" vertical="center"/>
    </xf>
    <xf numFmtId="37" fontId="5" fillId="0" borderId="0" xfId="1" applyNumberFormat="1" applyFont="1" applyBorder="1" applyAlignment="1">
      <alignment horizontal="center" vertical="center" wrapText="1"/>
    </xf>
    <xf numFmtId="0" fontId="2" fillId="0" borderId="0" xfId="0" quotePrefix="1" applyFont="1" applyBorder="1" applyAlignment="1">
      <alignment horizontal="left" vertical="center" wrapText="1"/>
    </xf>
    <xf numFmtId="0" fontId="8" fillId="0" borderId="0" xfId="0" quotePrefix="1" applyFont="1" applyBorder="1" applyAlignment="1">
      <alignment horizontal="left" vertical="center" wrapText="1"/>
    </xf>
    <xf numFmtId="37" fontId="6" fillId="0" borderId="1" xfId="1" applyNumberFormat="1" applyFont="1" applyBorder="1" applyAlignment="1">
      <alignment vertical="center" wrapText="1"/>
    </xf>
    <xf numFmtId="0" fontId="3" fillId="0" borderId="1" xfId="0" quotePrefix="1" applyFont="1" applyBorder="1" applyAlignment="1">
      <alignment horizontal="center" vertical="center" wrapText="1"/>
    </xf>
    <xf numFmtId="37" fontId="3" fillId="0" borderId="1" xfId="0" applyNumberFormat="1" applyFont="1" applyBorder="1" applyAlignment="1">
      <alignment horizontal="center" vertical="center" wrapText="1"/>
    </xf>
    <xf numFmtId="0" fontId="1" fillId="0" borderId="0" xfId="0" quotePrefix="1" applyFont="1" applyAlignment="1">
      <alignment horizontal="center" vertical="center" wrapText="1"/>
    </xf>
    <xf numFmtId="165" fontId="2" fillId="0" borderId="1" xfId="2" applyNumberFormat="1" applyFont="1" applyBorder="1" applyAlignment="1">
      <alignment horizontal="center" vertical="center"/>
    </xf>
    <xf numFmtId="164" fontId="2" fillId="0" borderId="1" xfId="2" applyNumberFormat="1" applyFont="1" applyBorder="1" applyAlignment="1">
      <alignment horizontal="center" vertical="center"/>
    </xf>
    <xf numFmtId="37" fontId="6" fillId="0" borderId="1" xfId="1" applyNumberFormat="1" applyFont="1" applyBorder="1" applyAlignment="1">
      <alignment horizontal="center" vertical="center" wrapText="1"/>
    </xf>
    <xf numFmtId="37" fontId="1" fillId="0" borderId="0" xfId="0" applyNumberFormat="1" applyFont="1" applyAlignment="1">
      <alignment horizontal="center" vertical="center"/>
    </xf>
    <xf numFmtId="37" fontId="6" fillId="0" borderId="1" xfId="1" applyNumberFormat="1" applyFont="1" applyBorder="1" applyAlignment="1">
      <alignment horizontal="center" vertical="center" wrapText="1"/>
    </xf>
    <xf numFmtId="37" fontId="5" fillId="0" borderId="1" xfId="1"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37" fontId="6" fillId="0" borderId="0" xfId="1" applyNumberFormat="1" applyFont="1" applyBorder="1" applyAlignment="1">
      <alignment horizontal="center" vertical="center" wrapText="1"/>
    </xf>
    <xf numFmtId="0" fontId="3" fillId="0" borderId="0" xfId="0" quotePrefix="1"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37" fontId="6" fillId="0" borderId="1" xfId="1" applyNumberFormat="1" applyFont="1" applyBorder="1" applyAlignment="1">
      <alignment horizontal="center" vertical="center" wrapText="1"/>
    </xf>
    <xf numFmtId="0" fontId="8" fillId="0" borderId="0" xfId="0" applyFont="1" applyBorder="1" applyAlignment="1">
      <alignment horizontal="center" vertical="top" wrapText="1"/>
    </xf>
    <xf numFmtId="0" fontId="9" fillId="0" borderId="0" xfId="0" quotePrefix="1" applyFont="1" applyBorder="1" applyAlignment="1">
      <alignment horizontal="lef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 xfId="0" quotePrefix="1" applyFont="1" applyBorder="1" applyAlignment="1">
      <alignment horizontal="left" vertical="center" wrapText="1"/>
    </xf>
    <xf numFmtId="0" fontId="2" fillId="0" borderId="8" xfId="0" quotePrefix="1" applyFont="1" applyBorder="1" applyAlignment="1">
      <alignment horizontal="left" vertical="center" wrapText="1"/>
    </xf>
    <xf numFmtId="0" fontId="2" fillId="0" borderId="7" xfId="0" quotePrefix="1" applyFont="1" applyBorder="1" applyAlignment="1">
      <alignment horizontal="left" vertical="center" wrapText="1"/>
    </xf>
    <xf numFmtId="37" fontId="5" fillId="0" borderId="1" xfId="1" applyNumberFormat="1" applyFont="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Alignment="1">
      <alignment horizontal="center" vertical="center" wrapText="1"/>
    </xf>
    <xf numFmtId="0" fontId="8" fillId="0" borderId="1"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37" fontId="6" fillId="0" borderId="7" xfId="1" applyNumberFormat="1" applyFont="1" applyBorder="1" applyAlignment="1">
      <alignment horizontal="center" vertical="center" wrapText="1"/>
    </xf>
    <xf numFmtId="37" fontId="5" fillId="0" borderId="7" xfId="1" applyNumberFormat="1" applyFont="1" applyBorder="1" applyAlignment="1">
      <alignment horizontal="center" vertical="center" wrapText="1"/>
    </xf>
    <xf numFmtId="0" fontId="3" fillId="0" borderId="11" xfId="0" applyFont="1" applyBorder="1" applyAlignment="1">
      <alignment horizontal="center" vertical="center" wrapText="1"/>
    </xf>
    <xf numFmtId="37" fontId="0" fillId="0" borderId="0" xfId="0" applyNumberFormat="1"/>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7" xfId="0" quotePrefix="1" applyFont="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opLeftCell="A4" zoomScale="85" zoomScaleNormal="85" workbookViewId="0">
      <selection activeCell="P10" sqref="P10"/>
    </sheetView>
  </sheetViews>
  <sheetFormatPr defaultRowHeight="15" x14ac:dyDescent="0.25"/>
  <cols>
    <col min="1" max="1" width="5.28515625" style="3" customWidth="1"/>
    <col min="2" max="2" width="15.7109375" style="2" customWidth="1"/>
    <col min="3" max="3" width="10" style="4" customWidth="1"/>
    <col min="4" max="4" width="10.28515625" style="4" customWidth="1"/>
    <col min="5" max="6" width="12.28515625" style="4" customWidth="1"/>
    <col min="7" max="7" width="9.85546875" style="4" customWidth="1"/>
    <col min="8" max="8" width="12.5703125" style="4" customWidth="1"/>
    <col min="9" max="9" width="15.7109375" style="4" customWidth="1"/>
    <col min="10" max="10" width="9.42578125" style="4" customWidth="1"/>
    <col min="11" max="11" width="12" style="4" customWidth="1"/>
    <col min="12" max="12" width="15.42578125" style="4" customWidth="1"/>
    <col min="13" max="14" width="14.140625" style="4" customWidth="1"/>
    <col min="15" max="15" width="46.28515625" style="6" customWidth="1"/>
    <col min="18" max="18" width="11.85546875" bestFit="1" customWidth="1"/>
  </cols>
  <sheetData>
    <row r="1" spans="1:18" x14ac:dyDescent="0.25">
      <c r="O1" s="14"/>
    </row>
    <row r="2" spans="1:18" ht="39.75" customHeight="1" x14ac:dyDescent="0.25">
      <c r="A2" s="50" t="s">
        <v>45</v>
      </c>
      <c r="B2" s="50"/>
      <c r="C2" s="50"/>
      <c r="D2" s="50"/>
      <c r="E2" s="50"/>
      <c r="F2" s="50"/>
      <c r="G2" s="50"/>
      <c r="H2" s="50"/>
      <c r="I2" s="50"/>
      <c r="J2" s="50"/>
      <c r="K2" s="50"/>
      <c r="L2" s="50"/>
      <c r="M2" s="50"/>
      <c r="N2" s="50"/>
      <c r="O2" s="50"/>
    </row>
    <row r="3" spans="1:18" ht="163.5" customHeight="1" x14ac:dyDescent="0.25">
      <c r="A3" s="16"/>
      <c r="B3" s="51" t="s">
        <v>50</v>
      </c>
      <c r="C3" s="51"/>
      <c r="D3" s="51"/>
      <c r="E3" s="51"/>
      <c r="F3" s="51"/>
      <c r="G3" s="51"/>
      <c r="H3" s="51"/>
      <c r="I3" s="51"/>
      <c r="J3" s="51"/>
      <c r="K3" s="51"/>
      <c r="L3" s="51"/>
      <c r="M3" s="51"/>
      <c r="N3" s="51"/>
      <c r="O3" s="51"/>
    </row>
    <row r="4" spans="1:18" ht="7.5" customHeight="1" x14ac:dyDescent="0.25">
      <c r="A4" s="13"/>
      <c r="B4" s="13"/>
      <c r="C4" s="13"/>
      <c r="D4" s="13"/>
      <c r="E4" s="13"/>
      <c r="F4" s="13"/>
      <c r="G4" s="13"/>
      <c r="H4" s="13"/>
      <c r="I4" s="13"/>
      <c r="J4" s="13"/>
      <c r="K4" s="13"/>
      <c r="L4" s="13"/>
      <c r="M4" s="13"/>
      <c r="N4" s="13"/>
      <c r="O4" s="13"/>
    </row>
    <row r="5" spans="1:18" ht="76.5" customHeight="1" x14ac:dyDescent="0.25">
      <c r="A5" s="10" t="s">
        <v>0</v>
      </c>
      <c r="B5" s="19" t="s">
        <v>12</v>
      </c>
      <c r="C5" s="19" t="s">
        <v>19</v>
      </c>
      <c r="D5" s="44" t="s">
        <v>18</v>
      </c>
      <c r="E5" s="45"/>
      <c r="F5" s="45"/>
      <c r="G5" s="45"/>
      <c r="H5" s="45"/>
      <c r="I5" s="45"/>
      <c r="J5" s="45"/>
      <c r="K5" s="45"/>
      <c r="L5" s="45"/>
      <c r="M5" s="46"/>
      <c r="N5" s="47" t="s">
        <v>47</v>
      </c>
      <c r="O5" s="52" t="s">
        <v>4</v>
      </c>
    </row>
    <row r="6" spans="1:18" ht="35.25" customHeight="1" x14ac:dyDescent="0.25">
      <c r="A6" s="42" t="s">
        <v>1</v>
      </c>
      <c r="B6" s="38" t="s">
        <v>13</v>
      </c>
      <c r="C6" s="47" t="s">
        <v>20</v>
      </c>
      <c r="D6" s="49" t="s">
        <v>34</v>
      </c>
      <c r="E6" s="49"/>
      <c r="F6" s="49"/>
      <c r="G6" s="49" t="s">
        <v>36</v>
      </c>
      <c r="H6" s="49"/>
      <c r="I6" s="49"/>
      <c r="J6" s="49" t="s">
        <v>37</v>
      </c>
      <c r="K6" s="49"/>
      <c r="L6" s="49"/>
      <c r="M6" s="47" t="s">
        <v>24</v>
      </c>
      <c r="N6" s="47"/>
      <c r="O6" s="53"/>
    </row>
    <row r="7" spans="1:18" ht="81" customHeight="1" x14ac:dyDescent="0.25">
      <c r="A7" s="43"/>
      <c r="B7" s="40"/>
      <c r="C7" s="48"/>
      <c r="D7" s="30" t="s">
        <v>21</v>
      </c>
      <c r="E7" s="30" t="s">
        <v>22</v>
      </c>
      <c r="F7" s="30" t="s">
        <v>23</v>
      </c>
      <c r="G7" s="7" t="s">
        <v>21</v>
      </c>
      <c r="H7" s="7" t="s">
        <v>22</v>
      </c>
      <c r="I7" s="7" t="s">
        <v>23</v>
      </c>
      <c r="J7" s="7" t="s">
        <v>21</v>
      </c>
      <c r="K7" s="7" t="s">
        <v>22</v>
      </c>
      <c r="L7" s="7" t="s">
        <v>23</v>
      </c>
      <c r="M7" s="47"/>
      <c r="N7" s="47"/>
      <c r="O7" s="53"/>
      <c r="R7" s="70"/>
    </row>
    <row r="8" spans="1:18" ht="27" customHeight="1" x14ac:dyDescent="0.25">
      <c r="A8" s="10"/>
      <c r="B8" s="8" t="s">
        <v>14</v>
      </c>
      <c r="C8" s="7">
        <v>1189</v>
      </c>
      <c r="D8" s="30">
        <v>190</v>
      </c>
      <c r="E8" s="30"/>
      <c r="F8" s="30">
        <f>SUM(F9,F10)</f>
        <v>78660000</v>
      </c>
      <c r="G8" s="7">
        <v>285</v>
      </c>
      <c r="H8" s="7"/>
      <c r="I8" s="7">
        <f t="shared" ref="I8:L8" si="0">SUM(I9:I10)</f>
        <v>205200000</v>
      </c>
      <c r="J8" s="7">
        <v>714</v>
      </c>
      <c r="K8" s="7"/>
      <c r="L8" s="7">
        <f t="shared" si="0"/>
        <v>370137600</v>
      </c>
      <c r="M8" s="7">
        <f>SUM(F8,I8,L8)</f>
        <v>653997600</v>
      </c>
      <c r="N8" s="67">
        <f>1*M8</f>
        <v>653997600</v>
      </c>
      <c r="O8" s="54"/>
    </row>
    <row r="9" spans="1:18" s="11" customFormat="1" ht="234.75" customHeight="1" x14ac:dyDescent="0.25">
      <c r="A9" s="1">
        <v>1</v>
      </c>
      <c r="B9" s="5" t="s">
        <v>5</v>
      </c>
      <c r="C9" s="9">
        <f>SUM(D9,G9,J9)</f>
        <v>789.40000000000009</v>
      </c>
      <c r="D9" s="9">
        <v>190</v>
      </c>
      <c r="E9" s="9">
        <f>18000*23</f>
        <v>414000</v>
      </c>
      <c r="F9" s="9">
        <f>D9*E9</f>
        <v>78660000</v>
      </c>
      <c r="G9" s="9">
        <f>G8/5*3</f>
        <v>171</v>
      </c>
      <c r="H9" s="9">
        <f>15000*60</f>
        <v>900000</v>
      </c>
      <c r="I9" s="9">
        <f>H9*G9</f>
        <v>153900000</v>
      </c>
      <c r="J9" s="9">
        <f>J8/5*3</f>
        <v>428.40000000000003</v>
      </c>
      <c r="K9" s="9">
        <f>0.9*12000*60</f>
        <v>648000</v>
      </c>
      <c r="L9" s="9">
        <f>K9*J9</f>
        <v>277603200</v>
      </c>
      <c r="M9" s="9">
        <f>SUM(F9,I9,L9)</f>
        <v>510163200</v>
      </c>
      <c r="N9" s="33">
        <f>1*M9</f>
        <v>510163200</v>
      </c>
      <c r="O9" s="15" t="s">
        <v>42</v>
      </c>
    </row>
    <row r="10" spans="1:18" s="11" customFormat="1" ht="194.25" customHeight="1" x14ac:dyDescent="0.25">
      <c r="A10" s="1">
        <v>2</v>
      </c>
      <c r="B10" s="5" t="s">
        <v>6</v>
      </c>
      <c r="C10" s="9">
        <f>SUM(G10,J10)</f>
        <v>399.6</v>
      </c>
      <c r="D10" s="9"/>
      <c r="E10" s="9"/>
      <c r="F10" s="9"/>
      <c r="G10" s="9">
        <f>G8/5*2</f>
        <v>114</v>
      </c>
      <c r="H10" s="9">
        <f>0.5*H9</f>
        <v>450000</v>
      </c>
      <c r="I10" s="9">
        <f>H10*G10</f>
        <v>51300000</v>
      </c>
      <c r="J10" s="9">
        <f>J8/5*2</f>
        <v>285.60000000000002</v>
      </c>
      <c r="K10" s="9">
        <f>0.5*K9</f>
        <v>324000</v>
      </c>
      <c r="L10" s="9">
        <f>K10*J10</f>
        <v>92534400</v>
      </c>
      <c r="M10" s="9">
        <f>SUM(F10,I10,L10)</f>
        <v>143834400</v>
      </c>
      <c r="N10" s="33">
        <f>1*M10</f>
        <v>143834400</v>
      </c>
      <c r="O10" s="15" t="s">
        <v>43</v>
      </c>
    </row>
    <row r="11" spans="1:18" s="11" customFormat="1" ht="61.5" customHeight="1" x14ac:dyDescent="0.25">
      <c r="A11" s="41" t="s">
        <v>2</v>
      </c>
      <c r="B11" s="38" t="s">
        <v>9</v>
      </c>
      <c r="C11" s="47" t="s">
        <v>3</v>
      </c>
      <c r="D11" s="49" t="s">
        <v>40</v>
      </c>
      <c r="E11" s="49"/>
      <c r="F11" s="49"/>
      <c r="G11" s="49" t="s">
        <v>38</v>
      </c>
      <c r="H11" s="49"/>
      <c r="I11" s="49"/>
      <c r="J11" s="49" t="s">
        <v>39</v>
      </c>
      <c r="K11" s="49"/>
      <c r="L11" s="49"/>
      <c r="M11" s="47" t="s">
        <v>24</v>
      </c>
      <c r="N11" s="47" t="s">
        <v>47</v>
      </c>
      <c r="O11" s="55" t="s">
        <v>44</v>
      </c>
    </row>
    <row r="12" spans="1:18" s="11" customFormat="1" ht="90.75" customHeight="1" x14ac:dyDescent="0.25">
      <c r="A12" s="42"/>
      <c r="B12" s="39"/>
      <c r="C12" s="47"/>
      <c r="D12" s="30" t="s">
        <v>21</v>
      </c>
      <c r="E12" s="30" t="s">
        <v>22</v>
      </c>
      <c r="F12" s="30" t="s">
        <v>23</v>
      </c>
      <c r="G12" s="7" t="s">
        <v>21</v>
      </c>
      <c r="H12" s="7" t="s">
        <v>22</v>
      </c>
      <c r="I12" s="7" t="s">
        <v>23</v>
      </c>
      <c r="J12" s="7" t="s">
        <v>21</v>
      </c>
      <c r="K12" s="7" t="s">
        <v>22</v>
      </c>
      <c r="L12" s="7" t="s">
        <v>23</v>
      </c>
      <c r="M12" s="47"/>
      <c r="N12" s="47"/>
      <c r="O12" s="56"/>
    </row>
    <row r="13" spans="1:18" s="11" customFormat="1" ht="55.5" customHeight="1" x14ac:dyDescent="0.25">
      <c r="A13" s="43"/>
      <c r="B13" s="40"/>
      <c r="C13" s="9">
        <f>SUM(D13,G13,J13)</f>
        <v>1189</v>
      </c>
      <c r="D13" s="9">
        <v>190</v>
      </c>
      <c r="E13" s="58" t="s">
        <v>35</v>
      </c>
      <c r="F13" s="58"/>
      <c r="G13" s="9">
        <v>285</v>
      </c>
      <c r="H13" s="9">
        <f>(5*15000)+(0.5*15000*10)</f>
        <v>150000</v>
      </c>
      <c r="I13" s="9">
        <f>H13*G13</f>
        <v>42750000</v>
      </c>
      <c r="J13" s="9">
        <v>714</v>
      </c>
      <c r="K13" s="9">
        <f>(5*12000)+(0.5*12000*5)</f>
        <v>90000</v>
      </c>
      <c r="L13" s="9">
        <f>K13*J13</f>
        <v>64260000</v>
      </c>
      <c r="M13" s="9">
        <f>SUM(I13,L13)</f>
        <v>107010000</v>
      </c>
      <c r="N13" s="68">
        <f>1*M13</f>
        <v>107010000</v>
      </c>
      <c r="O13" s="57"/>
    </row>
    <row r="14" spans="1:18" ht="36" customHeight="1" x14ac:dyDescent="0.25">
      <c r="A14" s="41" t="s">
        <v>7</v>
      </c>
      <c r="B14" s="38" t="s">
        <v>10</v>
      </c>
      <c r="C14" s="41" t="s">
        <v>3</v>
      </c>
      <c r="D14" s="49" t="s">
        <v>34</v>
      </c>
      <c r="E14" s="49"/>
      <c r="F14" s="49"/>
      <c r="G14" s="49" t="s">
        <v>32</v>
      </c>
      <c r="H14" s="49"/>
      <c r="I14" s="49"/>
      <c r="J14" s="49" t="s">
        <v>33</v>
      </c>
      <c r="K14" s="49"/>
      <c r="L14" s="49"/>
      <c r="M14" s="47" t="s">
        <v>24</v>
      </c>
      <c r="N14" s="47" t="s">
        <v>47</v>
      </c>
      <c r="O14" s="55" t="s">
        <v>41</v>
      </c>
    </row>
    <row r="15" spans="1:18" ht="107.25" customHeight="1" x14ac:dyDescent="0.25">
      <c r="A15" s="42"/>
      <c r="B15" s="39"/>
      <c r="C15" s="43"/>
      <c r="D15" s="30" t="s">
        <v>21</v>
      </c>
      <c r="E15" s="30" t="s">
        <v>22</v>
      </c>
      <c r="F15" s="30" t="s">
        <v>23</v>
      </c>
      <c r="G15" s="7" t="s">
        <v>21</v>
      </c>
      <c r="H15" s="7" t="s">
        <v>22</v>
      </c>
      <c r="I15" s="7" t="s">
        <v>23</v>
      </c>
      <c r="J15" s="7" t="s">
        <v>21</v>
      </c>
      <c r="K15" s="7" t="s">
        <v>22</v>
      </c>
      <c r="L15" s="7" t="s">
        <v>23</v>
      </c>
      <c r="M15" s="47"/>
      <c r="N15" s="47"/>
      <c r="O15" s="56"/>
    </row>
    <row r="16" spans="1:18" s="11" customFormat="1" ht="63.75" customHeight="1" x14ac:dyDescent="0.25">
      <c r="A16" s="43"/>
      <c r="B16" s="40"/>
      <c r="C16" s="9">
        <f>SUM(D16,G16,J16)</f>
        <v>1189</v>
      </c>
      <c r="D16" s="9">
        <v>190</v>
      </c>
      <c r="E16" s="58" t="s">
        <v>35</v>
      </c>
      <c r="F16" s="58"/>
      <c r="G16" s="9">
        <v>285</v>
      </c>
      <c r="H16" s="9">
        <f>5*15000*5</f>
        <v>375000</v>
      </c>
      <c r="I16" s="9">
        <f>H16*G16</f>
        <v>106875000</v>
      </c>
      <c r="J16" s="9">
        <v>714</v>
      </c>
      <c r="K16" s="9">
        <f>4*12000*10</f>
        <v>480000</v>
      </c>
      <c r="L16" s="9">
        <f>K16*J16</f>
        <v>342720000</v>
      </c>
      <c r="M16" s="9">
        <f>SUM(I16,L16)</f>
        <v>449595000</v>
      </c>
      <c r="N16" s="68">
        <f>1*M16</f>
        <v>449595000</v>
      </c>
      <c r="O16" s="57"/>
    </row>
    <row r="17" spans="1:15" s="18" customFormat="1" ht="48" customHeight="1" x14ac:dyDescent="0.25">
      <c r="A17" s="44" t="s">
        <v>27</v>
      </c>
      <c r="B17" s="46"/>
      <c r="C17" s="7">
        <v>1189</v>
      </c>
      <c r="D17" s="30"/>
      <c r="E17" s="30"/>
      <c r="F17" s="30">
        <f>SUM(F8,E13,E16)</f>
        <v>78660000</v>
      </c>
      <c r="G17" s="7"/>
      <c r="H17" s="7"/>
      <c r="I17" s="7">
        <f>SUM(I8,I13,I16)</f>
        <v>354825000</v>
      </c>
      <c r="J17" s="7"/>
      <c r="K17" s="7"/>
      <c r="L17" s="7">
        <f t="shared" ref="L17:M17" si="1">SUM(L8,L13,L16)</f>
        <v>777117600</v>
      </c>
      <c r="M17" s="7">
        <f t="shared" si="1"/>
        <v>1210602600</v>
      </c>
      <c r="N17" s="32">
        <f>SUM(N8,N13,N16)</f>
        <v>1210602600</v>
      </c>
      <c r="O17" s="17"/>
    </row>
    <row r="18" spans="1:15" s="18" customFormat="1" ht="48" customHeight="1" x14ac:dyDescent="0.25">
      <c r="A18" s="35"/>
      <c r="B18" s="35"/>
      <c r="C18" s="36"/>
      <c r="D18" s="36"/>
      <c r="E18" s="36"/>
      <c r="F18" s="36"/>
      <c r="G18" s="36"/>
      <c r="H18" s="36"/>
      <c r="I18" s="36"/>
      <c r="J18" s="36"/>
      <c r="K18" s="36"/>
      <c r="L18" s="36"/>
      <c r="M18" s="36"/>
      <c r="N18" s="36"/>
      <c r="O18" s="37"/>
    </row>
    <row r="19" spans="1:15" s="18" customFormat="1" ht="48" customHeight="1" x14ac:dyDescent="0.25">
      <c r="A19" s="35"/>
      <c r="B19" s="35"/>
      <c r="C19" s="36"/>
      <c r="D19" s="36"/>
      <c r="E19" s="36"/>
      <c r="F19" s="36"/>
      <c r="G19" s="36"/>
      <c r="H19" s="36"/>
      <c r="I19" s="36"/>
      <c r="J19" s="36"/>
      <c r="K19" s="36"/>
      <c r="L19" s="36"/>
      <c r="M19" s="36"/>
      <c r="N19" s="36"/>
      <c r="O19" s="37"/>
    </row>
    <row r="20" spans="1:15" s="18" customFormat="1" ht="48" customHeight="1" x14ac:dyDescent="0.25">
      <c r="A20" s="35"/>
      <c r="B20" s="35"/>
      <c r="C20" s="36"/>
      <c r="D20" s="36"/>
      <c r="E20" s="36"/>
      <c r="F20" s="36"/>
      <c r="G20" s="36"/>
      <c r="H20" s="36"/>
      <c r="I20" s="36"/>
      <c r="J20" s="36"/>
      <c r="K20" s="36"/>
      <c r="L20" s="36"/>
      <c r="M20" s="36"/>
      <c r="N20" s="36"/>
      <c r="O20" s="37"/>
    </row>
    <row r="21" spans="1:15" s="18" customFormat="1" ht="48" customHeight="1" x14ac:dyDescent="0.25">
      <c r="A21" s="35"/>
      <c r="B21" s="35"/>
      <c r="C21" s="36"/>
      <c r="D21" s="36"/>
      <c r="E21" s="36"/>
      <c r="F21" s="36"/>
      <c r="G21" s="36"/>
      <c r="H21" s="36"/>
      <c r="I21" s="36"/>
      <c r="J21" s="36"/>
      <c r="K21" s="36"/>
      <c r="L21" s="36"/>
      <c r="M21" s="36"/>
      <c r="N21" s="36"/>
      <c r="O21" s="37"/>
    </row>
    <row r="22" spans="1:15" s="18" customFormat="1" ht="48" customHeight="1" x14ac:dyDescent="0.25">
      <c r="A22" s="35"/>
      <c r="B22" s="35"/>
      <c r="C22" s="36"/>
      <c r="D22" s="36"/>
      <c r="E22" s="36"/>
      <c r="F22" s="36"/>
      <c r="G22" s="36"/>
      <c r="H22" s="36"/>
      <c r="I22" s="36"/>
      <c r="J22" s="36"/>
      <c r="K22" s="36"/>
      <c r="L22" s="36"/>
      <c r="M22" s="36"/>
      <c r="N22" s="36"/>
      <c r="O22" s="37"/>
    </row>
    <row r="23" spans="1:15" s="18" customFormat="1" ht="48" customHeight="1" x14ac:dyDescent="0.25">
      <c r="A23" s="35"/>
      <c r="B23" s="35"/>
      <c r="C23" s="36"/>
      <c r="D23" s="36"/>
      <c r="E23" s="36"/>
      <c r="F23" s="36"/>
      <c r="G23" s="36"/>
      <c r="H23" s="36"/>
      <c r="I23" s="36"/>
      <c r="J23" s="36"/>
      <c r="K23" s="36"/>
      <c r="L23" s="36"/>
      <c r="M23" s="36"/>
      <c r="N23" s="36"/>
      <c r="O23" s="37"/>
    </row>
    <row r="24" spans="1:15" s="18" customFormat="1" ht="48" customHeight="1" x14ac:dyDescent="0.25">
      <c r="A24" s="35"/>
      <c r="B24" s="35"/>
      <c r="C24" s="36"/>
      <c r="D24" s="36"/>
      <c r="E24" s="36"/>
      <c r="F24" s="36"/>
      <c r="G24" s="36"/>
      <c r="H24" s="36"/>
      <c r="I24" s="36"/>
      <c r="J24" s="36"/>
      <c r="K24" s="36"/>
      <c r="L24" s="36"/>
      <c r="M24" s="36"/>
      <c r="N24" s="36"/>
      <c r="O24" s="37"/>
    </row>
    <row r="25" spans="1:15" s="18" customFormat="1" ht="48" customHeight="1" x14ac:dyDescent="0.25">
      <c r="A25" s="35"/>
      <c r="B25" s="35"/>
      <c r="C25" s="36"/>
      <c r="D25" s="36"/>
      <c r="E25" s="36"/>
      <c r="F25" s="36"/>
      <c r="G25" s="36"/>
      <c r="H25" s="36"/>
      <c r="I25" s="36"/>
      <c r="J25" s="36"/>
      <c r="K25" s="36"/>
      <c r="L25" s="36"/>
      <c r="M25" s="36"/>
      <c r="N25" s="36"/>
      <c r="O25" s="37"/>
    </row>
    <row r="26" spans="1:15" s="18" customFormat="1" ht="48" customHeight="1" x14ac:dyDescent="0.25">
      <c r="A26" s="35"/>
      <c r="B26" s="35"/>
      <c r="C26" s="36"/>
      <c r="D26" s="36"/>
      <c r="E26" s="36"/>
      <c r="F26" s="36"/>
      <c r="G26" s="36"/>
      <c r="H26" s="36"/>
      <c r="I26" s="36"/>
      <c r="J26" s="36"/>
      <c r="K26" s="36"/>
      <c r="L26" s="36"/>
      <c r="M26" s="36"/>
      <c r="N26" s="36"/>
      <c r="O26" s="37"/>
    </row>
    <row r="27" spans="1:15" s="18" customFormat="1" ht="48" customHeight="1" x14ac:dyDescent="0.25">
      <c r="A27" s="35"/>
      <c r="B27" s="35"/>
      <c r="C27" s="36"/>
      <c r="D27" s="36"/>
      <c r="E27" s="36"/>
      <c r="F27" s="36"/>
      <c r="G27" s="36"/>
      <c r="H27" s="36"/>
      <c r="I27" s="36"/>
      <c r="J27" s="36"/>
      <c r="K27" s="36"/>
      <c r="L27" s="36"/>
      <c r="M27" s="36"/>
      <c r="N27" s="36"/>
      <c r="O27" s="37"/>
    </row>
    <row r="28" spans="1:15" s="18" customFormat="1" ht="48" customHeight="1" x14ac:dyDescent="0.25">
      <c r="A28" s="35"/>
      <c r="B28" s="35"/>
      <c r="C28" s="36"/>
      <c r="D28" s="36"/>
      <c r="E28" s="36"/>
      <c r="F28" s="36"/>
      <c r="G28" s="36"/>
      <c r="H28" s="36"/>
      <c r="I28" s="36"/>
      <c r="J28" s="36"/>
      <c r="K28" s="36"/>
      <c r="L28" s="36"/>
      <c r="M28" s="36">
        <v>251283000</v>
      </c>
      <c r="N28" s="36">
        <v>251283000</v>
      </c>
      <c r="O28" s="37"/>
    </row>
    <row r="29" spans="1:15" s="18" customFormat="1" ht="48" customHeight="1" x14ac:dyDescent="0.25">
      <c r="A29" s="35"/>
      <c r="B29" s="35"/>
      <c r="C29" s="36"/>
      <c r="D29" s="36"/>
      <c r="E29" s="36"/>
      <c r="F29" s="36"/>
      <c r="G29" s="36"/>
      <c r="H29" s="36"/>
      <c r="I29" s="36"/>
      <c r="J29" s="36"/>
      <c r="K29" s="36"/>
      <c r="L29" s="36"/>
      <c r="M29" s="36"/>
      <c r="N29" s="36"/>
      <c r="O29" s="37"/>
    </row>
    <row r="30" spans="1:15" s="18" customFormat="1" ht="48" customHeight="1" x14ac:dyDescent="0.25">
      <c r="A30" s="35"/>
      <c r="B30" s="35"/>
      <c r="C30" s="36"/>
      <c r="D30" s="36"/>
      <c r="E30" s="36"/>
      <c r="F30" s="36"/>
      <c r="G30" s="36"/>
      <c r="H30" s="36"/>
      <c r="I30" s="36"/>
      <c r="J30" s="36"/>
      <c r="K30" s="36"/>
      <c r="L30" s="36"/>
      <c r="M30" s="36">
        <f>SUM(M17,M28)</f>
        <v>1461885600</v>
      </c>
      <c r="N30" s="36">
        <f>SUM(N17,N28)</f>
        <v>1461885600</v>
      </c>
      <c r="O30" s="37"/>
    </row>
    <row r="31" spans="1:15" s="18" customFormat="1" ht="48" customHeight="1" x14ac:dyDescent="0.25">
      <c r="A31" s="35"/>
      <c r="B31" s="35"/>
      <c r="C31" s="36"/>
      <c r="D31" s="36"/>
      <c r="E31" s="36"/>
      <c r="F31" s="36"/>
      <c r="G31" s="36"/>
      <c r="H31" s="36"/>
      <c r="I31" s="36"/>
      <c r="J31" s="36"/>
      <c r="K31" s="36"/>
      <c r="L31" s="36"/>
      <c r="M31" s="36"/>
      <c r="N31" s="36"/>
      <c r="O31" s="37"/>
    </row>
    <row r="32" spans="1:15" s="18" customFormat="1" ht="48" customHeight="1" x14ac:dyDescent="0.25">
      <c r="A32" s="35"/>
      <c r="B32" s="35"/>
      <c r="C32" s="36"/>
      <c r="D32" s="36"/>
      <c r="E32" s="36"/>
      <c r="F32" s="36"/>
      <c r="G32" s="36"/>
      <c r="H32" s="36"/>
      <c r="I32" s="36"/>
      <c r="J32" s="36"/>
      <c r="K32" s="36"/>
      <c r="L32" s="36"/>
      <c r="M32" s="36"/>
      <c r="N32" s="36"/>
      <c r="O32" s="37"/>
    </row>
    <row r="33" spans="1:15" s="18" customFormat="1" ht="48" customHeight="1" x14ac:dyDescent="0.25">
      <c r="A33" s="35"/>
      <c r="B33" s="35"/>
      <c r="C33" s="36"/>
      <c r="D33" s="36"/>
      <c r="E33" s="36"/>
      <c r="F33" s="36"/>
      <c r="G33" s="36"/>
      <c r="H33" s="36"/>
      <c r="I33" s="36"/>
      <c r="J33" s="36"/>
      <c r="K33" s="36"/>
      <c r="L33" s="36"/>
      <c r="M33" s="36"/>
      <c r="N33" s="36"/>
      <c r="O33" s="37"/>
    </row>
    <row r="34" spans="1:15" s="18" customFormat="1" ht="48" customHeight="1" x14ac:dyDescent="0.25">
      <c r="A34" s="35"/>
      <c r="B34" s="35"/>
      <c r="C34" s="36"/>
      <c r="D34" s="36"/>
      <c r="E34" s="36"/>
      <c r="F34" s="36"/>
      <c r="G34" s="36"/>
      <c r="H34" s="36"/>
      <c r="I34" s="36"/>
      <c r="J34" s="36"/>
      <c r="K34" s="36"/>
      <c r="L34" s="36"/>
      <c r="M34" s="36"/>
      <c r="N34" s="36"/>
      <c r="O34" s="37"/>
    </row>
    <row r="35" spans="1:15" s="18" customFormat="1" ht="48" customHeight="1" x14ac:dyDescent="0.25">
      <c r="A35" s="35"/>
      <c r="B35" s="35"/>
      <c r="C35" s="36"/>
      <c r="D35" s="36"/>
      <c r="E35" s="36"/>
      <c r="F35" s="36"/>
      <c r="G35" s="36"/>
      <c r="H35" s="36"/>
      <c r="I35" s="36"/>
      <c r="J35" s="36"/>
      <c r="K35" s="36"/>
      <c r="L35" s="36"/>
      <c r="M35" s="36"/>
      <c r="N35" s="36"/>
      <c r="O35" s="37"/>
    </row>
    <row r="36" spans="1:15" s="11" customFormat="1" ht="30" customHeight="1" x14ac:dyDescent="0.25">
      <c r="A36" s="20"/>
      <c r="B36" s="20"/>
      <c r="C36" s="21"/>
      <c r="D36" s="21"/>
      <c r="E36" s="21"/>
      <c r="F36" s="21"/>
      <c r="G36" s="21"/>
      <c r="H36" s="21"/>
      <c r="I36" s="21"/>
      <c r="J36" s="21"/>
      <c r="K36" s="21"/>
      <c r="L36" s="21"/>
      <c r="M36" s="21"/>
      <c r="N36" s="21"/>
      <c r="O36" s="22"/>
    </row>
  </sheetData>
  <mergeCells count="33">
    <mergeCell ref="O11:O13"/>
    <mergeCell ref="G14:I14"/>
    <mergeCell ref="D14:F14"/>
    <mergeCell ref="E13:F13"/>
    <mergeCell ref="E16:F16"/>
    <mergeCell ref="O14:O16"/>
    <mergeCell ref="G11:I11"/>
    <mergeCell ref="N11:N12"/>
    <mergeCell ref="N14:N15"/>
    <mergeCell ref="A2:O2"/>
    <mergeCell ref="G6:I6"/>
    <mergeCell ref="J6:L6"/>
    <mergeCell ref="A6:A7"/>
    <mergeCell ref="B3:O3"/>
    <mergeCell ref="O5:O8"/>
    <mergeCell ref="M6:M7"/>
    <mergeCell ref="N5:N7"/>
    <mergeCell ref="B14:B16"/>
    <mergeCell ref="A14:A16"/>
    <mergeCell ref="C14:C15"/>
    <mergeCell ref="D5:M5"/>
    <mergeCell ref="A17:B17"/>
    <mergeCell ref="A11:A13"/>
    <mergeCell ref="B6:B7"/>
    <mergeCell ref="C6:C7"/>
    <mergeCell ref="B11:B13"/>
    <mergeCell ref="M11:M12"/>
    <mergeCell ref="C11:C12"/>
    <mergeCell ref="J11:L11"/>
    <mergeCell ref="J14:L14"/>
    <mergeCell ref="M14:M15"/>
    <mergeCell ref="D6:F6"/>
    <mergeCell ref="D11:F11"/>
  </mergeCells>
  <pageMargins left="0" right="0" top="0.01" bottom="0" header="0.21" footer="0.2"/>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tabSelected="1" workbookViewId="0">
      <selection activeCell="B4" sqref="B4:O4"/>
    </sheetView>
  </sheetViews>
  <sheetFormatPr defaultRowHeight="15" x14ac:dyDescent="0.25"/>
  <cols>
    <col min="1" max="1" width="7" customWidth="1"/>
    <col min="2" max="2" width="6.7109375" style="2" customWidth="1"/>
    <col min="3" max="3" width="8.85546875" style="4" customWidth="1"/>
    <col min="4" max="4" width="12.7109375" style="4" customWidth="1"/>
    <col min="5" max="5" width="13.42578125" style="4" customWidth="1"/>
    <col min="6" max="6" width="8.7109375" style="4" customWidth="1"/>
    <col min="7" max="7" width="13.28515625" style="4" customWidth="1"/>
    <col min="8" max="8" width="14" style="4" customWidth="1"/>
    <col min="9" max="9" width="14.140625" style="4" customWidth="1"/>
    <col min="10" max="10" width="13.42578125" style="4" customWidth="1"/>
    <col min="11" max="11" width="16.28515625" style="4" customWidth="1"/>
    <col min="12" max="12" width="14" style="4" customWidth="1"/>
    <col min="13" max="13" width="14.5703125" style="4" customWidth="1"/>
    <col min="14" max="14" width="13.7109375" style="4" customWidth="1"/>
    <col min="15" max="15" width="44.42578125" style="6" customWidth="1"/>
  </cols>
  <sheetData>
    <row r="1" spans="1:15" x14ac:dyDescent="0.25">
      <c r="O1" s="14"/>
    </row>
    <row r="2" spans="1:15" ht="46.5" customHeight="1" x14ac:dyDescent="0.25">
      <c r="B2" s="60" t="s">
        <v>46</v>
      </c>
      <c r="C2" s="60"/>
      <c r="D2" s="60"/>
      <c r="E2" s="60"/>
      <c r="F2" s="60"/>
      <c r="G2" s="60"/>
      <c r="H2" s="60"/>
      <c r="I2" s="60"/>
      <c r="J2" s="60"/>
      <c r="K2" s="60"/>
      <c r="L2" s="60"/>
      <c r="M2" s="60"/>
      <c r="N2" s="60"/>
      <c r="O2" s="60"/>
    </row>
    <row r="3" spans="1:15" ht="17.25" customHeight="1" x14ac:dyDescent="0.25">
      <c r="B3" s="59"/>
      <c r="C3" s="59"/>
      <c r="D3" s="59"/>
      <c r="E3" s="59"/>
      <c r="F3" s="59"/>
      <c r="G3" s="59"/>
      <c r="H3" s="59"/>
      <c r="I3" s="59"/>
      <c r="J3" s="59"/>
      <c r="K3" s="59"/>
      <c r="L3" s="59"/>
      <c r="M3" s="59"/>
      <c r="N3" s="59"/>
      <c r="O3" s="59"/>
    </row>
    <row r="4" spans="1:15" ht="160.5" customHeight="1" x14ac:dyDescent="0.25">
      <c r="B4" s="51" t="s">
        <v>50</v>
      </c>
      <c r="C4" s="51"/>
      <c r="D4" s="51"/>
      <c r="E4" s="51"/>
      <c r="F4" s="51"/>
      <c r="G4" s="51"/>
      <c r="H4" s="51"/>
      <c r="I4" s="51"/>
      <c r="J4" s="51"/>
      <c r="K4" s="51"/>
      <c r="L4" s="51"/>
      <c r="M4" s="51"/>
      <c r="N4" s="51"/>
      <c r="O4" s="51"/>
    </row>
    <row r="5" spans="1:15" ht="35.25" customHeight="1" x14ac:dyDescent="0.25">
      <c r="B5" s="23"/>
      <c r="C5" s="23"/>
      <c r="D5" s="23"/>
      <c r="E5" s="23"/>
      <c r="F5" s="23"/>
      <c r="G5" s="23"/>
      <c r="H5" s="23"/>
      <c r="I5" s="23"/>
      <c r="J5" s="23"/>
      <c r="K5" s="23"/>
      <c r="L5" s="23"/>
      <c r="M5" s="23"/>
      <c r="N5" s="23"/>
      <c r="O5" s="23"/>
    </row>
    <row r="6" spans="1:15" ht="38.25" customHeight="1" x14ac:dyDescent="0.25">
      <c r="A6" s="71" t="s">
        <v>20</v>
      </c>
      <c r="B6" s="69"/>
      <c r="C6" s="61" t="s">
        <v>18</v>
      </c>
      <c r="D6" s="61"/>
      <c r="E6" s="61"/>
      <c r="F6" s="61"/>
      <c r="G6" s="61"/>
      <c r="H6" s="61"/>
      <c r="I6" s="61"/>
      <c r="J6" s="61"/>
      <c r="K6" s="61"/>
      <c r="L6" s="61"/>
      <c r="M6" s="61"/>
      <c r="N6" s="76" t="s">
        <v>47</v>
      </c>
      <c r="O6" s="62" t="s">
        <v>4</v>
      </c>
    </row>
    <row r="7" spans="1:15" ht="27.75" customHeight="1" x14ac:dyDescent="0.25">
      <c r="A7" s="72"/>
      <c r="B7" s="73"/>
      <c r="C7" s="49" t="s">
        <v>11</v>
      </c>
      <c r="D7" s="49"/>
      <c r="E7" s="49"/>
      <c r="F7" s="49"/>
      <c r="G7" s="49"/>
      <c r="H7" s="49"/>
      <c r="I7" s="49" t="s">
        <v>25</v>
      </c>
      <c r="J7" s="49"/>
      <c r="K7" s="49" t="s">
        <v>26</v>
      </c>
      <c r="L7" s="49"/>
      <c r="M7" s="49" t="s">
        <v>28</v>
      </c>
      <c r="N7" s="77"/>
      <c r="O7" s="63"/>
    </row>
    <row r="8" spans="1:15" ht="33.75" customHeight="1" x14ac:dyDescent="0.25">
      <c r="A8" s="72"/>
      <c r="B8" s="73"/>
      <c r="C8" s="49" t="s">
        <v>5</v>
      </c>
      <c r="D8" s="49"/>
      <c r="E8" s="49"/>
      <c r="F8" s="49" t="s">
        <v>6</v>
      </c>
      <c r="G8" s="49"/>
      <c r="H8" s="49"/>
      <c r="I8" s="49"/>
      <c r="J8" s="49"/>
      <c r="K8" s="49"/>
      <c r="L8" s="49"/>
      <c r="M8" s="49"/>
      <c r="N8" s="77"/>
      <c r="O8" s="63"/>
    </row>
    <row r="9" spans="1:15" ht="75" customHeight="1" x14ac:dyDescent="0.25">
      <c r="A9" s="74"/>
      <c r="B9" s="75"/>
      <c r="C9" s="7" t="s">
        <v>21</v>
      </c>
      <c r="D9" s="7" t="s">
        <v>22</v>
      </c>
      <c r="E9" s="7" t="s">
        <v>23</v>
      </c>
      <c r="F9" s="7" t="s">
        <v>21</v>
      </c>
      <c r="G9" s="7" t="s">
        <v>22</v>
      </c>
      <c r="H9" s="7" t="s">
        <v>23</v>
      </c>
      <c r="I9" s="7" t="s">
        <v>22</v>
      </c>
      <c r="J9" s="7" t="s">
        <v>23</v>
      </c>
      <c r="K9" s="7" t="s">
        <v>22</v>
      </c>
      <c r="L9" s="7" t="s">
        <v>23</v>
      </c>
      <c r="M9" s="49"/>
      <c r="N9" s="78"/>
      <c r="O9" s="64"/>
    </row>
    <row r="10" spans="1:15" s="11" customFormat="1" ht="172.5" customHeight="1" x14ac:dyDescent="0.25">
      <c r="A10" s="32" t="s">
        <v>48</v>
      </c>
      <c r="B10" s="26">
        <v>317</v>
      </c>
      <c r="C10" s="9">
        <f>B10/5*3</f>
        <v>190.2</v>
      </c>
      <c r="D10" s="9">
        <f>0.8*10000*60</f>
        <v>480000</v>
      </c>
      <c r="E10" s="9">
        <f>D10*C10</f>
        <v>91296000</v>
      </c>
      <c r="F10" s="9">
        <f>B10/5*2</f>
        <v>126.8</v>
      </c>
      <c r="G10" s="9">
        <f>0.4*10000*60</f>
        <v>240000</v>
      </c>
      <c r="H10" s="9">
        <f>G10*F10</f>
        <v>30432000</v>
      </c>
      <c r="I10" s="9">
        <f>1.5*10000*15</f>
        <v>225000</v>
      </c>
      <c r="J10" s="9">
        <f>I10*B10</f>
        <v>71325000</v>
      </c>
      <c r="K10" s="9">
        <f>3*10000</f>
        <v>30000</v>
      </c>
      <c r="L10" s="9">
        <f>K10*B10</f>
        <v>9510000</v>
      </c>
      <c r="M10" s="32">
        <f>SUM(E10,H10,J10,L10)</f>
        <v>202563000</v>
      </c>
      <c r="N10" s="32">
        <f>1*M10</f>
        <v>202563000</v>
      </c>
      <c r="O10" s="15" t="s">
        <v>53</v>
      </c>
    </row>
    <row r="11" spans="1:15" s="11" customFormat="1" ht="176.25" customHeight="1" x14ac:dyDescent="0.25">
      <c r="A11" s="32" t="s">
        <v>49</v>
      </c>
      <c r="B11" s="34">
        <v>80</v>
      </c>
      <c r="C11" s="33">
        <f>B11/5*3</f>
        <v>48</v>
      </c>
      <c r="D11" s="33">
        <f>0.8*10000*60</f>
        <v>480000</v>
      </c>
      <c r="E11" s="33">
        <f>D11*C11</f>
        <v>23040000</v>
      </c>
      <c r="F11" s="33">
        <f>B11/5*2</f>
        <v>32</v>
      </c>
      <c r="G11" s="33">
        <f>0.4*10000*60</f>
        <v>240000</v>
      </c>
      <c r="H11" s="33">
        <f>G11*F11</f>
        <v>7680000</v>
      </c>
      <c r="I11" s="33">
        <f>1.5*10000*15</f>
        <v>225000</v>
      </c>
      <c r="J11" s="33">
        <f>I11*B11</f>
        <v>18000000</v>
      </c>
      <c r="K11" s="58" t="s">
        <v>51</v>
      </c>
      <c r="L11" s="58"/>
      <c r="M11" s="32">
        <f>SUM(E11,H11,J11)</f>
        <v>48720000</v>
      </c>
      <c r="N11" s="32">
        <f>1*M11</f>
        <v>48720000</v>
      </c>
      <c r="O11" s="15" t="s">
        <v>52</v>
      </c>
    </row>
    <row r="12" spans="1:15" s="18" customFormat="1" ht="36" customHeight="1" x14ac:dyDescent="0.25">
      <c r="A12" s="32" t="s">
        <v>14</v>
      </c>
      <c r="B12" s="34">
        <f>SUM(C12,F12)</f>
        <v>397</v>
      </c>
      <c r="C12" s="32">
        <f>SUM(C10:C11)</f>
        <v>238.2</v>
      </c>
      <c r="D12" s="32"/>
      <c r="E12" s="32">
        <f>SUM(E10:E11)</f>
        <v>114336000</v>
      </c>
      <c r="F12" s="32">
        <f>SUM(F10:F11)</f>
        <v>158.80000000000001</v>
      </c>
      <c r="G12" s="32"/>
      <c r="H12" s="32">
        <f>SUM(H10:H11)</f>
        <v>38112000</v>
      </c>
      <c r="I12" s="32"/>
      <c r="J12" s="32">
        <f>SUM(J10:J11)</f>
        <v>89325000</v>
      </c>
      <c r="K12" s="24"/>
      <c r="L12" s="24">
        <f>L10</f>
        <v>9510000</v>
      </c>
      <c r="M12" s="32">
        <f>SUM(E12,H12,J12,L12)</f>
        <v>251283000</v>
      </c>
      <c r="N12" s="32">
        <f>SUM(N10,N11)</f>
        <v>251283000</v>
      </c>
      <c r="O12" s="17"/>
    </row>
    <row r="13" spans="1:15" x14ac:dyDescent="0.25">
      <c r="E13" s="27"/>
      <c r="M13" s="31"/>
    </row>
  </sheetData>
  <mergeCells count="14">
    <mergeCell ref="K11:L11"/>
    <mergeCell ref="N6:N9"/>
    <mergeCell ref="B3:O3"/>
    <mergeCell ref="B4:O4"/>
    <mergeCell ref="B2:O2"/>
    <mergeCell ref="C6:M6"/>
    <mergeCell ref="M7:M9"/>
    <mergeCell ref="I7:J8"/>
    <mergeCell ref="K7:L8"/>
    <mergeCell ref="O6:O9"/>
    <mergeCell ref="C7:H7"/>
    <mergeCell ref="C8:E8"/>
    <mergeCell ref="F8:H8"/>
    <mergeCell ref="A6:B9"/>
  </mergeCells>
  <pageMargins left="0" right="0" top="0.26" bottom="0.2" header="0.21" footer="0.2"/>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pane ySplit="4" topLeftCell="A14" activePane="bottomLeft" state="frozen"/>
      <selection pane="bottomLeft" activeCell="G10" sqref="G10"/>
    </sheetView>
  </sheetViews>
  <sheetFormatPr defaultRowHeight="15" x14ac:dyDescent="0.25"/>
  <cols>
    <col min="1" max="1" width="6.85546875" style="3" customWidth="1"/>
    <col min="2" max="2" width="36.85546875" style="2" customWidth="1"/>
    <col min="3" max="3" width="14.5703125" style="4" customWidth="1"/>
    <col min="4" max="4" width="21.85546875" style="4" customWidth="1"/>
    <col min="5" max="5" width="20.5703125" style="4" customWidth="1"/>
    <col min="6" max="6" width="20.7109375" style="4" customWidth="1"/>
    <col min="7" max="7" width="20.28515625" style="4" customWidth="1"/>
    <col min="8" max="8" width="64.7109375" style="6" customWidth="1"/>
    <col min="9" max="9" width="22.85546875" style="12" customWidth="1"/>
  </cols>
  <sheetData>
    <row r="1" spans="1:8" x14ac:dyDescent="0.25">
      <c r="H1" s="14"/>
    </row>
    <row r="2" spans="1:8" ht="51.95" customHeight="1" x14ac:dyDescent="0.25">
      <c r="A2" s="59" t="s">
        <v>15</v>
      </c>
      <c r="B2" s="59"/>
      <c r="C2" s="59"/>
      <c r="D2" s="59"/>
      <c r="E2" s="59"/>
      <c r="F2" s="59"/>
      <c r="G2" s="59"/>
      <c r="H2" s="59"/>
    </row>
    <row r="3" spans="1:8" ht="156.75" customHeight="1" x14ac:dyDescent="0.25">
      <c r="A3" s="16"/>
      <c r="B3" s="51" t="s">
        <v>50</v>
      </c>
      <c r="C3" s="51"/>
      <c r="D3" s="51"/>
      <c r="E3" s="51"/>
      <c r="F3" s="51"/>
      <c r="G3" s="51"/>
      <c r="H3" s="51"/>
    </row>
    <row r="4" spans="1:8" ht="16.5" x14ac:dyDescent="0.25">
      <c r="A4" s="13"/>
      <c r="B4" s="13"/>
      <c r="C4" s="13"/>
      <c r="D4" s="13"/>
      <c r="E4" s="13"/>
      <c r="F4" s="13"/>
      <c r="G4" s="13"/>
      <c r="H4" s="13"/>
    </row>
    <row r="5" spans="1:8" ht="76.5" customHeight="1" x14ac:dyDescent="0.25">
      <c r="A5" s="41">
        <v>1</v>
      </c>
      <c r="B5" s="65" t="s">
        <v>8</v>
      </c>
      <c r="C5" s="7" t="s">
        <v>3</v>
      </c>
      <c r="D5" s="7" t="s">
        <v>16</v>
      </c>
      <c r="E5" s="7" t="s">
        <v>29</v>
      </c>
      <c r="F5" s="7" t="s">
        <v>17</v>
      </c>
      <c r="G5" s="7" t="s">
        <v>30</v>
      </c>
      <c r="H5" s="25" t="s">
        <v>4</v>
      </c>
    </row>
    <row r="6" spans="1:8" ht="90.75" customHeight="1" x14ac:dyDescent="0.25">
      <c r="A6" s="43"/>
      <c r="B6" s="66"/>
      <c r="C6" s="1">
        <v>610</v>
      </c>
      <c r="D6" s="28">
        <v>0.2</v>
      </c>
      <c r="E6" s="29">
        <v>17000</v>
      </c>
      <c r="F6" s="29">
        <v>36</v>
      </c>
      <c r="G6" s="29">
        <f>D6*E6*F6*C6</f>
        <v>74664000</v>
      </c>
      <c r="H6" s="15" t="s">
        <v>31</v>
      </c>
    </row>
  </sheetData>
  <mergeCells count="4">
    <mergeCell ref="A2:H2"/>
    <mergeCell ref="B3:H3"/>
    <mergeCell ref="B5:B6"/>
    <mergeCell ref="A5:A6"/>
  </mergeCells>
  <pageMargins left="0" right="0" top="0.26" bottom="0.2" header="0.21" footer="0.2"/>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Nghỉ hưu trước tuổi</vt:lpstr>
      <vt:lpstr>Thôi việc</vt:lpstr>
      <vt:lpstr>Thôi giữ chức vụ</vt:lpstr>
      <vt:lpstr>'Nghỉ hưu trước tuổi'!Print_Titles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2025-02-04T11:01:29Z</cp:lastPrinted>
  <dcterms:created xsi:type="dcterms:W3CDTF">2024-12-07T02:38:25Z</dcterms:created>
  <dcterms:modified xsi:type="dcterms:W3CDTF">2025-02-04T11:01:39Z</dcterms:modified>
</cp:coreProperties>
</file>