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05" yWindow="-105" windowWidth="19425" windowHeight="10425"/>
  </bookViews>
  <sheets>
    <sheet name="CĐ 3" sheetId="30" r:id="rId1"/>
    <sheet name="Sheet1" sheetId="31" r:id="rId2"/>
  </sheets>
  <definedNames>
    <definedName name="_xlnm._FilterDatabase" localSheetId="0" hidden="1">'CĐ 3'!$A$7:$CC$256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71" i="30"/>
  <c r="AF271"/>
  <c r="AG271"/>
  <c r="AE270"/>
  <c r="AF270"/>
  <c r="AG270"/>
  <c r="AE269"/>
  <c r="AF269"/>
  <c r="AG269"/>
  <c r="AE268"/>
  <c r="AF268"/>
  <c r="AG268"/>
  <c r="AE267"/>
  <c r="AF267"/>
  <c r="AG267"/>
  <c r="AE266"/>
  <c r="AF266"/>
  <c r="AG266"/>
  <c r="AE265"/>
  <c r="AF265"/>
  <c r="AG265"/>
  <c r="AE264"/>
  <c r="AF264"/>
  <c r="AG264"/>
  <c r="AE263"/>
  <c r="AF263"/>
  <c r="AG263"/>
  <c r="AE262"/>
  <c r="AF262"/>
  <c r="AG262"/>
  <c r="AE261"/>
  <c r="AF261"/>
  <c r="AG261"/>
  <c r="AE260"/>
  <c r="AF260"/>
  <c r="AG260"/>
  <c r="AE259"/>
  <c r="AF259"/>
  <c r="AG259"/>
  <c r="AF252"/>
  <c r="AF253"/>
  <c r="AF254"/>
  <c r="AF255"/>
  <c r="AF256"/>
  <c r="AF258" l="1"/>
  <c r="AE258"/>
  <c r="AG258"/>
  <c r="AF251"/>
  <c r="AF6" l="1"/>
  <c r="BZ245"/>
  <c r="CA245" s="1"/>
  <c r="BZ231"/>
  <c r="CA231" s="1"/>
  <c r="BZ216"/>
  <c r="CA216" s="1"/>
  <c r="BZ209"/>
  <c r="CA209" s="1"/>
  <c r="BZ197"/>
  <c r="CA197" s="1"/>
  <c r="BZ189"/>
  <c r="CA189" s="1"/>
  <c r="BZ187"/>
  <c r="CA187" s="1"/>
  <c r="BZ180"/>
  <c r="CA180" s="1"/>
  <c r="BZ171"/>
  <c r="CA171" s="1"/>
  <c r="BZ162"/>
  <c r="CA162" s="1"/>
  <c r="BZ147"/>
  <c r="CA147" s="1"/>
  <c r="BZ140"/>
  <c r="CA140" s="1"/>
  <c r="BZ132"/>
  <c r="CA132" s="1"/>
  <c r="BZ129"/>
  <c r="BX129"/>
  <c r="BY129" s="1"/>
  <c r="BX245"/>
  <c r="BY245" s="1"/>
  <c r="BX231"/>
  <c r="BY231" s="1"/>
  <c r="BX216"/>
  <c r="BY216" s="1"/>
  <c r="BX209"/>
  <c r="BY209" s="1"/>
  <c r="BX197"/>
  <c r="BY197" s="1"/>
  <c r="BX189"/>
  <c r="BY189" s="1"/>
  <c r="BX187"/>
  <c r="BY187" s="1"/>
  <c r="BX180"/>
  <c r="BY180" s="1"/>
  <c r="BX171"/>
  <c r="BY171" s="1"/>
  <c r="BX162"/>
  <c r="BY162" s="1"/>
  <c r="BX147"/>
  <c r="BY147" s="1"/>
  <c r="BX140"/>
  <c r="BY140" s="1"/>
  <c r="BX132"/>
  <c r="BY132" s="1"/>
  <c r="BV245"/>
  <c r="BW245" s="1"/>
  <c r="BV231"/>
  <c r="BV216"/>
  <c r="CB216" s="1"/>
  <c r="CC216" s="1"/>
  <c r="BV209"/>
  <c r="BW209" s="1"/>
  <c r="BV197"/>
  <c r="BW197" s="1"/>
  <c r="BV189"/>
  <c r="BV187"/>
  <c r="BW187" s="1"/>
  <c r="BV180"/>
  <c r="BV171"/>
  <c r="BV162"/>
  <c r="BV147"/>
  <c r="CB147" s="1"/>
  <c r="CC147" s="1"/>
  <c r="BV140"/>
  <c r="BV132"/>
  <c r="BZ13"/>
  <c r="CA13" s="1"/>
  <c r="BZ41"/>
  <c r="CA41" s="1"/>
  <c r="BZ43"/>
  <c r="CA43" s="1"/>
  <c r="BZ56"/>
  <c r="CA56" s="1"/>
  <c r="BZ60"/>
  <c r="CA60" s="1"/>
  <c r="BZ76"/>
  <c r="CA76" s="1"/>
  <c r="BX13"/>
  <c r="BY13" s="1"/>
  <c r="BX41"/>
  <c r="BY41" s="1"/>
  <c r="BX43"/>
  <c r="BY43" s="1"/>
  <c r="BX56"/>
  <c r="BY56" s="1"/>
  <c r="BX60"/>
  <c r="BY60" s="1"/>
  <c r="BX76"/>
  <c r="BY76" s="1"/>
  <c r="BV13"/>
  <c r="BW13" s="1"/>
  <c r="BV41"/>
  <c r="CB41" s="1"/>
  <c r="CC41" s="1"/>
  <c r="BV43"/>
  <c r="BW43" s="1"/>
  <c r="BV56"/>
  <c r="BV60"/>
  <c r="BV76"/>
  <c r="BW76" s="1"/>
  <c r="BR285"/>
  <c r="BS285"/>
  <c r="BT285"/>
  <c r="BR284"/>
  <c r="BS284"/>
  <c r="BT284"/>
  <c r="BR283"/>
  <c r="BS283"/>
  <c r="BT283"/>
  <c r="BQ345"/>
  <c r="BI345"/>
  <c r="BH345"/>
  <c r="BG345"/>
  <c r="BF345"/>
  <c r="BE345"/>
  <c r="BQ344"/>
  <c r="BI344"/>
  <c r="BH344"/>
  <c r="BG344"/>
  <c r="BF344"/>
  <c r="BE344"/>
  <c r="BQ343"/>
  <c r="BQ346" s="1"/>
  <c r="BQ347" s="1"/>
  <c r="BI343"/>
  <c r="BH343"/>
  <c r="BG343"/>
  <c r="BF343"/>
  <c r="BF346" s="1"/>
  <c r="BF347" s="1"/>
  <c r="BE343"/>
  <c r="BQ340"/>
  <c r="BI340"/>
  <c r="BH340"/>
  <c r="BG340"/>
  <c r="BF340"/>
  <c r="BE340"/>
  <c r="BQ339"/>
  <c r="BI339"/>
  <c r="BH339"/>
  <c r="BG339"/>
  <c r="BF339"/>
  <c r="BE339"/>
  <c r="BQ338"/>
  <c r="BI338"/>
  <c r="BH338"/>
  <c r="BG338"/>
  <c r="BF338"/>
  <c r="BE338"/>
  <c r="BQ335"/>
  <c r="BI335"/>
  <c r="BH335"/>
  <c r="BG335"/>
  <c r="BF335"/>
  <c r="BE335"/>
  <c r="BQ334"/>
  <c r="BI334"/>
  <c r="BH334"/>
  <c r="BG334"/>
  <c r="BF334"/>
  <c r="BE334"/>
  <c r="BQ333"/>
  <c r="BQ336" s="1"/>
  <c r="BQ337" s="1"/>
  <c r="BI333"/>
  <c r="BH333"/>
  <c r="BG333"/>
  <c r="BF333"/>
  <c r="BF336" s="1"/>
  <c r="BF337" s="1"/>
  <c r="BE333"/>
  <c r="BQ330"/>
  <c r="BI330"/>
  <c r="BH330"/>
  <c r="BG330"/>
  <c r="BF330"/>
  <c r="BE330"/>
  <c r="BQ329"/>
  <c r="BI329"/>
  <c r="BH329"/>
  <c r="BG329"/>
  <c r="BF329"/>
  <c r="BE329"/>
  <c r="BQ328"/>
  <c r="BI328"/>
  <c r="BH328"/>
  <c r="BG328"/>
  <c r="BF328"/>
  <c r="BE328"/>
  <c r="BQ325"/>
  <c r="BQ350" s="1"/>
  <c r="BP325"/>
  <c r="BO325"/>
  <c r="BN325"/>
  <c r="BM325"/>
  <c r="BL325"/>
  <c r="BK325"/>
  <c r="BJ325"/>
  <c r="BI325"/>
  <c r="BH325"/>
  <c r="BG325"/>
  <c r="BF325"/>
  <c r="BE325"/>
  <c r="BQ324"/>
  <c r="BP324"/>
  <c r="BO324"/>
  <c r="BN324"/>
  <c r="BM324"/>
  <c r="BL324"/>
  <c r="BK324"/>
  <c r="BJ324"/>
  <c r="BI324"/>
  <c r="BI349" s="1"/>
  <c r="BH324"/>
  <c r="BG324"/>
  <c r="BF324"/>
  <c r="BF349" s="1"/>
  <c r="BE324"/>
  <c r="BE349" s="1"/>
  <c r="BU323"/>
  <c r="BT323"/>
  <c r="BQ323"/>
  <c r="BP323"/>
  <c r="BO323"/>
  <c r="BN323"/>
  <c r="BM323"/>
  <c r="BL323"/>
  <c r="BK323"/>
  <c r="BJ323"/>
  <c r="BI323"/>
  <c r="BH323"/>
  <c r="BG323"/>
  <c r="BF323"/>
  <c r="BE323"/>
  <c r="BQ320"/>
  <c r="BI320"/>
  <c r="BH320"/>
  <c r="BG320"/>
  <c r="BF320"/>
  <c r="BE320"/>
  <c r="BQ319"/>
  <c r="BI319"/>
  <c r="BH319"/>
  <c r="BG319"/>
  <c r="BF319"/>
  <c r="BE319"/>
  <c r="BQ318"/>
  <c r="BI318"/>
  <c r="BH318"/>
  <c r="BG318"/>
  <c r="BG321" s="1"/>
  <c r="BG322" s="1"/>
  <c r="BF318"/>
  <c r="BE318"/>
  <c r="BQ315"/>
  <c r="BI315"/>
  <c r="BH315"/>
  <c r="BG315"/>
  <c r="BF315"/>
  <c r="BE315"/>
  <c r="BQ314"/>
  <c r="BI314"/>
  <c r="BH314"/>
  <c r="BG314"/>
  <c r="BF314"/>
  <c r="BE314"/>
  <c r="BQ313"/>
  <c r="BI313"/>
  <c r="BI316" s="1"/>
  <c r="BI317" s="1"/>
  <c r="BH313"/>
  <c r="BG313"/>
  <c r="BF313"/>
  <c r="BE313"/>
  <c r="BE316" s="1"/>
  <c r="BE317" s="1"/>
  <c r="BQ310"/>
  <c r="BI310"/>
  <c r="BH310"/>
  <c r="BG310"/>
  <c r="BF310"/>
  <c r="BE310"/>
  <c r="BQ309"/>
  <c r="BI309"/>
  <c r="BH309"/>
  <c r="BG309"/>
  <c r="BF309"/>
  <c r="BE309"/>
  <c r="BQ308"/>
  <c r="BI308"/>
  <c r="BH308"/>
  <c r="BG308"/>
  <c r="BG311" s="1"/>
  <c r="BG312" s="1"/>
  <c r="BF308"/>
  <c r="BE308"/>
  <c r="BQ305"/>
  <c r="BI305"/>
  <c r="BH305"/>
  <c r="BG305"/>
  <c r="BF305"/>
  <c r="BE305"/>
  <c r="BQ304"/>
  <c r="BI304"/>
  <c r="BH304"/>
  <c r="BG304"/>
  <c r="BF304"/>
  <c r="BE304"/>
  <c r="BQ303"/>
  <c r="BI303"/>
  <c r="BI306" s="1"/>
  <c r="BI307" s="1"/>
  <c r="BH303"/>
  <c r="BG303"/>
  <c r="BF303"/>
  <c r="BE303"/>
  <c r="BE306" s="1"/>
  <c r="BE307" s="1"/>
  <c r="BQ300"/>
  <c r="BI300"/>
  <c r="BH300"/>
  <c r="BG300"/>
  <c r="BF300"/>
  <c r="BE300"/>
  <c r="BQ299"/>
  <c r="BI299"/>
  <c r="BH299"/>
  <c r="BG299"/>
  <c r="BF299"/>
  <c r="BE299"/>
  <c r="BQ298"/>
  <c r="BI298"/>
  <c r="BH298"/>
  <c r="BG298"/>
  <c r="BG301" s="1"/>
  <c r="BG302" s="1"/>
  <c r="BF298"/>
  <c r="BE298"/>
  <c r="BQ295"/>
  <c r="BI295"/>
  <c r="BH295"/>
  <c r="BG295"/>
  <c r="BF295"/>
  <c r="BE295"/>
  <c r="BQ294"/>
  <c r="BI294"/>
  <c r="BH294"/>
  <c r="BG294"/>
  <c r="BF294"/>
  <c r="BE294"/>
  <c r="BQ293"/>
  <c r="BI293"/>
  <c r="BI296" s="1"/>
  <c r="BI297" s="1"/>
  <c r="BH293"/>
  <c r="BG293"/>
  <c r="BF293"/>
  <c r="BE293"/>
  <c r="BE296" s="1"/>
  <c r="BE297" s="1"/>
  <c r="BQ290"/>
  <c r="BP290"/>
  <c r="BO290"/>
  <c r="BN290"/>
  <c r="BM290"/>
  <c r="BL290"/>
  <c r="BK290"/>
  <c r="BJ290"/>
  <c r="BI290"/>
  <c r="BH290"/>
  <c r="BG290"/>
  <c r="BF290"/>
  <c r="BE290"/>
  <c r="BQ289"/>
  <c r="BP289"/>
  <c r="BO289"/>
  <c r="BN289"/>
  <c r="BM289"/>
  <c r="BL289"/>
  <c r="BK289"/>
  <c r="BJ289"/>
  <c r="BI289"/>
  <c r="BH289"/>
  <c r="BG289"/>
  <c r="BF289"/>
  <c r="BE289"/>
  <c r="BQ288"/>
  <c r="BP288"/>
  <c r="BO288"/>
  <c r="BN288"/>
  <c r="BM288"/>
  <c r="BL288"/>
  <c r="BK288"/>
  <c r="BJ288"/>
  <c r="BI288"/>
  <c r="BH288"/>
  <c r="BG288"/>
  <c r="BF288"/>
  <c r="BE288"/>
  <c r="BQ285"/>
  <c r="BP285"/>
  <c r="BO285"/>
  <c r="BN285"/>
  <c r="BM285"/>
  <c r="BL285"/>
  <c r="BK285"/>
  <c r="BJ285"/>
  <c r="BI285"/>
  <c r="BH285"/>
  <c r="BG285"/>
  <c r="BF285"/>
  <c r="BE285"/>
  <c r="BQ284"/>
  <c r="BP284"/>
  <c r="BO284"/>
  <c r="BN284"/>
  <c r="BM284"/>
  <c r="BL284"/>
  <c r="BK284"/>
  <c r="BJ284"/>
  <c r="BI284"/>
  <c r="BH284"/>
  <c r="BG284"/>
  <c r="BF284"/>
  <c r="BE284"/>
  <c r="BQ283"/>
  <c r="BP283"/>
  <c r="BO283"/>
  <c r="BN283"/>
  <c r="BM283"/>
  <c r="BL283"/>
  <c r="BK283"/>
  <c r="BJ283"/>
  <c r="BI283"/>
  <c r="BH283"/>
  <c r="BG283"/>
  <c r="BF283"/>
  <c r="BE283"/>
  <c r="BQ280"/>
  <c r="BP280"/>
  <c r="BO280"/>
  <c r="BN280"/>
  <c r="BM280"/>
  <c r="BL280"/>
  <c r="BK280"/>
  <c r="BJ280"/>
  <c r="BI280"/>
  <c r="BH280"/>
  <c r="BG280"/>
  <c r="BF280"/>
  <c r="BE280"/>
  <c r="BQ279"/>
  <c r="BP279"/>
  <c r="BO279"/>
  <c r="BN279"/>
  <c r="BM279"/>
  <c r="BL279"/>
  <c r="BK279"/>
  <c r="BJ279"/>
  <c r="BI279"/>
  <c r="BH279"/>
  <c r="BG279"/>
  <c r="BF279"/>
  <c r="BE279"/>
  <c r="BQ278"/>
  <c r="BP278"/>
  <c r="BO278"/>
  <c r="BN278"/>
  <c r="BM278"/>
  <c r="BL278"/>
  <c r="BK278"/>
  <c r="BJ278"/>
  <c r="BI278"/>
  <c r="BH278"/>
  <c r="BG278"/>
  <c r="BF278"/>
  <c r="BE278"/>
  <c r="BU275"/>
  <c r="BT275"/>
  <c r="BQ275"/>
  <c r="BP275"/>
  <c r="BO275"/>
  <c r="BN275"/>
  <c r="BM275"/>
  <c r="BL275"/>
  <c r="BK275"/>
  <c r="BJ275"/>
  <c r="BI275"/>
  <c r="BH275"/>
  <c r="BG275"/>
  <c r="BF275"/>
  <c r="BE275"/>
  <c r="BU274"/>
  <c r="BT274"/>
  <c r="BQ274"/>
  <c r="BP274"/>
  <c r="BO274"/>
  <c r="BN274"/>
  <c r="BM274"/>
  <c r="BL274"/>
  <c r="BK274"/>
  <c r="BJ274"/>
  <c r="BI274"/>
  <c r="BH274"/>
  <c r="BG274"/>
  <c r="BF274"/>
  <c r="BE274"/>
  <c r="BU273"/>
  <c r="BT273"/>
  <c r="BQ273"/>
  <c r="BP273"/>
  <c r="BO273"/>
  <c r="BN273"/>
  <c r="BM273"/>
  <c r="BL273"/>
  <c r="BK273"/>
  <c r="BJ273"/>
  <c r="BI273"/>
  <c r="BH273"/>
  <c r="BG273"/>
  <c r="BF273"/>
  <c r="BE273"/>
  <c r="BD271"/>
  <c r="BB271"/>
  <c r="AZ271"/>
  <c r="AW271"/>
  <c r="AV271"/>
  <c r="AU271"/>
  <c r="AT271"/>
  <c r="AS271"/>
  <c r="AR271"/>
  <c r="AQ271"/>
  <c r="AP271"/>
  <c r="AL271"/>
  <c r="AK271"/>
  <c r="AJ271"/>
  <c r="AI271"/>
  <c r="AH271"/>
  <c r="AD271"/>
  <c r="AC271"/>
  <c r="AB271"/>
  <c r="AA271"/>
  <c r="Z271"/>
  <c r="Y271"/>
  <c r="X271"/>
  <c r="W271"/>
  <c r="V271"/>
  <c r="BD270"/>
  <c r="BB270"/>
  <c r="AZ270"/>
  <c r="AW270"/>
  <c r="AT270"/>
  <c r="AP270"/>
  <c r="AI270"/>
  <c r="AH270"/>
  <c r="AD270"/>
  <c r="AC270"/>
  <c r="AB270"/>
  <c r="AA270"/>
  <c r="Z270"/>
  <c r="Y270"/>
  <c r="X270"/>
  <c r="W270"/>
  <c r="V270"/>
  <c r="BD269"/>
  <c r="BB269"/>
  <c r="AZ269"/>
  <c r="AW269"/>
  <c r="AT269"/>
  <c r="AP269"/>
  <c r="AI269"/>
  <c r="AH269"/>
  <c r="AD269"/>
  <c r="AC269"/>
  <c r="AB269"/>
  <c r="AA269"/>
  <c r="Z269"/>
  <c r="Y269"/>
  <c r="X269"/>
  <c r="W269"/>
  <c r="V269"/>
  <c r="BD268"/>
  <c r="BB268"/>
  <c r="AZ268"/>
  <c r="AW268"/>
  <c r="AT268"/>
  <c r="AP268"/>
  <c r="AI268"/>
  <c r="AH268"/>
  <c r="AD268"/>
  <c r="AC268"/>
  <c r="AB268"/>
  <c r="AA268"/>
  <c r="Z268"/>
  <c r="Y268"/>
  <c r="X268"/>
  <c r="W268"/>
  <c r="V268"/>
  <c r="BD267"/>
  <c r="BB267"/>
  <c r="AZ267"/>
  <c r="AW267"/>
  <c r="AT267"/>
  <c r="AP267"/>
  <c r="AI267"/>
  <c r="AH267"/>
  <c r="AD267"/>
  <c r="AC267"/>
  <c r="AB267"/>
  <c r="AA267"/>
  <c r="Z267"/>
  <c r="Y267"/>
  <c r="X267"/>
  <c r="W267"/>
  <c r="V267"/>
  <c r="BD266"/>
  <c r="BB266"/>
  <c r="AZ266"/>
  <c r="AW266"/>
  <c r="AT266"/>
  <c r="AP266"/>
  <c r="AI266"/>
  <c r="AH266"/>
  <c r="AD266"/>
  <c r="AC266"/>
  <c r="AB266"/>
  <c r="AA266"/>
  <c r="Z266"/>
  <c r="Y266"/>
  <c r="X266"/>
  <c r="W266"/>
  <c r="V266"/>
  <c r="BD265"/>
  <c r="BB265"/>
  <c r="AZ265"/>
  <c r="AW265"/>
  <c r="AT265"/>
  <c r="AP265"/>
  <c r="AI265"/>
  <c r="AH265"/>
  <c r="AD265"/>
  <c r="AC265"/>
  <c r="AB265"/>
  <c r="AA265"/>
  <c r="Z265"/>
  <c r="Y265"/>
  <c r="X265"/>
  <c r="W265"/>
  <c r="V265"/>
  <c r="BD264"/>
  <c r="BB264"/>
  <c r="AZ264"/>
  <c r="AW264"/>
  <c r="AT264"/>
  <c r="AP264"/>
  <c r="AI264"/>
  <c r="AH264"/>
  <c r="AD264"/>
  <c r="AC264"/>
  <c r="AB264"/>
  <c r="AA264"/>
  <c r="Z264"/>
  <c r="Y264"/>
  <c r="X264"/>
  <c r="W264"/>
  <c r="V264"/>
  <c r="BD263"/>
  <c r="BB263"/>
  <c r="AZ263"/>
  <c r="AW263"/>
  <c r="AT263"/>
  <c r="AP263"/>
  <c r="AI263"/>
  <c r="AH263"/>
  <c r="AD263"/>
  <c r="AC263"/>
  <c r="AB263"/>
  <c r="AA263"/>
  <c r="Z263"/>
  <c r="Y263"/>
  <c r="X263"/>
  <c r="W263"/>
  <c r="V263"/>
  <c r="BD262"/>
  <c r="BB262"/>
  <c r="AZ262"/>
  <c r="AW262"/>
  <c r="AT262"/>
  <c r="AP262"/>
  <c r="AI262"/>
  <c r="AH262"/>
  <c r="AD262"/>
  <c r="AC262"/>
  <c r="AB262"/>
  <c r="AA262"/>
  <c r="Z262"/>
  <c r="Y262"/>
  <c r="X262"/>
  <c r="W262"/>
  <c r="V262"/>
  <c r="BD261"/>
  <c r="BB261"/>
  <c r="BB258" s="1"/>
  <c r="AZ261"/>
  <c r="AW261"/>
  <c r="AT261"/>
  <c r="AP261"/>
  <c r="AI261"/>
  <c r="AH261"/>
  <c r="AD261"/>
  <c r="AC261"/>
  <c r="AB261"/>
  <c r="AA261"/>
  <c r="Z261"/>
  <c r="Y261"/>
  <c r="X261"/>
  <c r="W261"/>
  <c r="V261"/>
  <c r="BD260"/>
  <c r="BB260"/>
  <c r="AZ260"/>
  <c r="AW260"/>
  <c r="AT260"/>
  <c r="AP260"/>
  <c r="AI260"/>
  <c r="AH260"/>
  <c r="AD260"/>
  <c r="AC260"/>
  <c r="AB260"/>
  <c r="AA260"/>
  <c r="Z260"/>
  <c r="Y260"/>
  <c r="X260"/>
  <c r="W260"/>
  <c r="V260"/>
  <c r="BD259"/>
  <c r="BB259"/>
  <c r="AZ259"/>
  <c r="AW259"/>
  <c r="AT259"/>
  <c r="AP259"/>
  <c r="AI259"/>
  <c r="AH259"/>
  <c r="AD259"/>
  <c r="AC259"/>
  <c r="AB259"/>
  <c r="AA259"/>
  <c r="Z259"/>
  <c r="Y259"/>
  <c r="X259"/>
  <c r="W259"/>
  <c r="V259"/>
  <c r="BD256"/>
  <c r="BB256"/>
  <c r="AZ256"/>
  <c r="AW256"/>
  <c r="AT256"/>
  <c r="AP256"/>
  <c r="AI256"/>
  <c r="AH256"/>
  <c r="AG256"/>
  <c r="AE256"/>
  <c r="AD256"/>
  <c r="AC256"/>
  <c r="AB256"/>
  <c r="AA256"/>
  <c r="Z256"/>
  <c r="Y256"/>
  <c r="X256"/>
  <c r="W256"/>
  <c r="BD255"/>
  <c r="BB255"/>
  <c r="AZ255"/>
  <c r="AW255"/>
  <c r="AT255"/>
  <c r="AP255"/>
  <c r="AI255"/>
  <c r="AH255"/>
  <c r="AG255"/>
  <c r="AE255"/>
  <c r="AD255"/>
  <c r="AC255"/>
  <c r="AB255"/>
  <c r="AA255"/>
  <c r="Z255"/>
  <c r="Y255"/>
  <c r="X255"/>
  <c r="W255"/>
  <c r="V255"/>
  <c r="T255"/>
  <c r="S255"/>
  <c r="R255"/>
  <c r="Q255"/>
  <c r="P255"/>
  <c r="O255"/>
  <c r="N255"/>
  <c r="M255"/>
  <c r="L255"/>
  <c r="K255"/>
  <c r="J255"/>
  <c r="BD254"/>
  <c r="BB254"/>
  <c r="AZ254"/>
  <c r="AW254"/>
  <c r="AT254"/>
  <c r="AP254"/>
  <c r="AI254"/>
  <c r="AH254"/>
  <c r="AG254"/>
  <c r="AE254"/>
  <c r="AD254"/>
  <c r="AC254"/>
  <c r="AB254"/>
  <c r="AA254"/>
  <c r="Z254"/>
  <c r="Y254"/>
  <c r="X254"/>
  <c r="W254"/>
  <c r="V254"/>
  <c r="T254"/>
  <c r="S254"/>
  <c r="R254"/>
  <c r="Q254"/>
  <c r="P254"/>
  <c r="O254"/>
  <c r="N254"/>
  <c r="M254"/>
  <c r="L254"/>
  <c r="K254"/>
  <c r="J254"/>
  <c r="BD253"/>
  <c r="BB253"/>
  <c r="AZ253"/>
  <c r="AW253"/>
  <c r="AT253"/>
  <c r="AP253"/>
  <c r="AI253"/>
  <c r="AH253"/>
  <c r="AG253"/>
  <c r="AE253"/>
  <c r="AD253"/>
  <c r="AC253"/>
  <c r="AB253"/>
  <c r="AA253"/>
  <c r="Z253"/>
  <c r="Y253"/>
  <c r="X253"/>
  <c r="W253"/>
  <c r="V253"/>
  <c r="T253"/>
  <c r="S253"/>
  <c r="R253"/>
  <c r="Q253"/>
  <c r="P253"/>
  <c r="O253"/>
  <c r="N253"/>
  <c r="M253"/>
  <c r="L253"/>
  <c r="K253"/>
  <c r="J253"/>
  <c r="BD252"/>
  <c r="BD251" s="1"/>
  <c r="BB252"/>
  <c r="AZ252"/>
  <c r="AW252"/>
  <c r="AT252"/>
  <c r="AP252"/>
  <c r="AI252"/>
  <c r="AH252"/>
  <c r="AG252"/>
  <c r="AE252"/>
  <c r="AD252"/>
  <c r="AC252"/>
  <c r="AB252"/>
  <c r="AA252"/>
  <c r="Z252"/>
  <c r="Y252"/>
  <c r="X252"/>
  <c r="W252"/>
  <c r="V252"/>
  <c r="T252"/>
  <c r="S252"/>
  <c r="R252"/>
  <c r="Q252"/>
  <c r="P252"/>
  <c r="O252"/>
  <c r="N252"/>
  <c r="M252"/>
  <c r="L252"/>
  <c r="K252"/>
  <c r="J252"/>
  <c r="U250"/>
  <c r="U249"/>
  <c r="U248"/>
  <c r="U247"/>
  <c r="U246"/>
  <c r="U245"/>
  <c r="U244"/>
  <c r="BZ243"/>
  <c r="CA243" s="1"/>
  <c r="BX243"/>
  <c r="BY243" s="1"/>
  <c r="BV243"/>
  <c r="U243"/>
  <c r="U242"/>
  <c r="U240"/>
  <c r="BZ239"/>
  <c r="CA239" s="1"/>
  <c r="BX239"/>
  <c r="BY239" s="1"/>
  <c r="BV239"/>
  <c r="U239"/>
  <c r="U238"/>
  <c r="U237"/>
  <c r="U236"/>
  <c r="U235"/>
  <c r="U233"/>
  <c r="U232"/>
  <c r="U231"/>
  <c r="U230"/>
  <c r="BZ228"/>
  <c r="CA228" s="1"/>
  <c r="BX228"/>
  <c r="BY228" s="1"/>
  <c r="BV228"/>
  <c r="U228"/>
  <c r="U227"/>
  <c r="BZ226"/>
  <c r="CA226" s="1"/>
  <c r="BX226"/>
  <c r="BY226" s="1"/>
  <c r="BV226"/>
  <c r="U226"/>
  <c r="U223"/>
  <c r="U220"/>
  <c r="U219"/>
  <c r="U218"/>
  <c r="U217"/>
  <c r="U216"/>
  <c r="U215"/>
  <c r="BZ214"/>
  <c r="CA214" s="1"/>
  <c r="BX214"/>
  <c r="BY214" s="1"/>
  <c r="BV214"/>
  <c r="U214"/>
  <c r="U213"/>
  <c r="U212"/>
  <c r="U211"/>
  <c r="U210"/>
  <c r="U209"/>
  <c r="U208"/>
  <c r="BZ205"/>
  <c r="CA205" s="1"/>
  <c r="BX205"/>
  <c r="BY205" s="1"/>
  <c r="BV205"/>
  <c r="U205"/>
  <c r="U201"/>
  <c r="U200"/>
  <c r="U199"/>
  <c r="U198"/>
  <c r="U197"/>
  <c r="U195"/>
  <c r="U194"/>
  <c r="BZ193"/>
  <c r="CA193" s="1"/>
  <c r="BX193"/>
  <c r="BY193" s="1"/>
  <c r="BV193"/>
  <c r="U193"/>
  <c r="U189"/>
  <c r="U187"/>
  <c r="U185"/>
  <c r="BZ184"/>
  <c r="CA184" s="1"/>
  <c r="BX184"/>
  <c r="BY184" s="1"/>
  <c r="BV184"/>
  <c r="U184"/>
  <c r="U180"/>
  <c r="BZ179"/>
  <c r="CA179" s="1"/>
  <c r="BX179"/>
  <c r="BY179" s="1"/>
  <c r="BV179"/>
  <c r="U179"/>
  <c r="U178"/>
  <c r="U177"/>
  <c r="U176"/>
  <c r="BZ175"/>
  <c r="CA175" s="1"/>
  <c r="BX175"/>
  <c r="BY175" s="1"/>
  <c r="BV175"/>
  <c r="U175"/>
  <c r="U173"/>
  <c r="U172"/>
  <c r="U171"/>
  <c r="U169"/>
  <c r="U168"/>
  <c r="U167"/>
  <c r="U166"/>
  <c r="U165"/>
  <c r="BZ164"/>
  <c r="CA164" s="1"/>
  <c r="BX164"/>
  <c r="BY164" s="1"/>
  <c r="BV164"/>
  <c r="U164"/>
  <c r="U163"/>
  <c r="U162"/>
  <c r="U161"/>
  <c r="BZ158"/>
  <c r="CA158" s="1"/>
  <c r="BX158"/>
  <c r="BY158" s="1"/>
  <c r="BV158"/>
  <c r="U158"/>
  <c r="U157"/>
  <c r="U156"/>
  <c r="U155"/>
  <c r="U154"/>
  <c r="U153"/>
  <c r="U152"/>
  <c r="BZ151"/>
  <c r="CA151" s="1"/>
  <c r="BX151"/>
  <c r="BY151" s="1"/>
  <c r="BV151"/>
  <c r="U151"/>
  <c r="U149"/>
  <c r="U148"/>
  <c r="U147"/>
  <c r="U146"/>
  <c r="U145"/>
  <c r="U144"/>
  <c r="U142"/>
  <c r="U141"/>
  <c r="U140"/>
  <c r="U139"/>
  <c r="BZ138"/>
  <c r="CA138" s="1"/>
  <c r="BX138"/>
  <c r="BY138" s="1"/>
  <c r="BV138"/>
  <c r="U138"/>
  <c r="U136"/>
  <c r="BZ135"/>
  <c r="CA135" s="1"/>
  <c r="BX135"/>
  <c r="BY135" s="1"/>
  <c r="BV135"/>
  <c r="U135"/>
  <c r="U134"/>
  <c r="U133"/>
  <c r="U132"/>
  <c r="U129"/>
  <c r="BZ128"/>
  <c r="CA128" s="1"/>
  <c r="BX128"/>
  <c r="BY128" s="1"/>
  <c r="BV128"/>
  <c r="U128"/>
  <c r="BZ126"/>
  <c r="CA126" s="1"/>
  <c r="BX126"/>
  <c r="BY126" s="1"/>
  <c r="BV126"/>
  <c r="BW126" s="1"/>
  <c r="U126"/>
  <c r="U124"/>
  <c r="U123"/>
  <c r="BZ122"/>
  <c r="CA122" s="1"/>
  <c r="BX122"/>
  <c r="BY122" s="1"/>
  <c r="BV122"/>
  <c r="U122"/>
  <c r="U121"/>
  <c r="BZ120"/>
  <c r="CA120" s="1"/>
  <c r="BX120"/>
  <c r="BY120" s="1"/>
  <c r="BV120"/>
  <c r="U120"/>
  <c r="BZ119"/>
  <c r="CA119" s="1"/>
  <c r="BX119"/>
  <c r="BY119" s="1"/>
  <c r="BV119"/>
  <c r="BW119" s="1"/>
  <c r="U119"/>
  <c r="BZ117"/>
  <c r="CA117" s="1"/>
  <c r="BX117"/>
  <c r="BY117" s="1"/>
  <c r="BV117"/>
  <c r="U117"/>
  <c r="U116"/>
  <c r="BZ115"/>
  <c r="CA115" s="1"/>
  <c r="BX115"/>
  <c r="BY115" s="1"/>
  <c r="BV115"/>
  <c r="U115"/>
  <c r="BZ114"/>
  <c r="CA114" s="1"/>
  <c r="BX114"/>
  <c r="BY114" s="1"/>
  <c r="BV114"/>
  <c r="U114"/>
  <c r="U113"/>
  <c r="BZ112"/>
  <c r="CA112" s="1"/>
  <c r="BX112"/>
  <c r="BY112" s="1"/>
  <c r="BV112"/>
  <c r="U112"/>
  <c r="U110"/>
  <c r="U108"/>
  <c r="BZ106"/>
  <c r="CA106" s="1"/>
  <c r="BX106"/>
  <c r="BY106" s="1"/>
  <c r="BV106"/>
  <c r="U106"/>
  <c r="U104"/>
  <c r="U102"/>
  <c r="BZ101"/>
  <c r="CA101" s="1"/>
  <c r="BX101"/>
  <c r="BY101" s="1"/>
  <c r="BV101"/>
  <c r="U101"/>
  <c r="BZ98"/>
  <c r="CA98" s="1"/>
  <c r="BX98"/>
  <c r="BY98" s="1"/>
  <c r="BV98"/>
  <c r="U98"/>
  <c r="BZ97"/>
  <c r="CA97" s="1"/>
  <c r="BX97"/>
  <c r="BY97" s="1"/>
  <c r="BV97"/>
  <c r="U97"/>
  <c r="U94"/>
  <c r="U93"/>
  <c r="U92"/>
  <c r="U91"/>
  <c r="U90"/>
  <c r="BZ89"/>
  <c r="CA89" s="1"/>
  <c r="BX89"/>
  <c r="BY89" s="1"/>
  <c r="BV89"/>
  <c r="U89"/>
  <c r="BZ86"/>
  <c r="CA86" s="1"/>
  <c r="BX86"/>
  <c r="BY86" s="1"/>
  <c r="BV86"/>
  <c r="U86"/>
  <c r="BZ85"/>
  <c r="CA85" s="1"/>
  <c r="BX85"/>
  <c r="BY85" s="1"/>
  <c r="BV85"/>
  <c r="U85"/>
  <c r="U83"/>
  <c r="U82"/>
  <c r="U81"/>
  <c r="U80"/>
  <c r="U79"/>
  <c r="U78"/>
  <c r="U77"/>
  <c r="U76"/>
  <c r="BZ75"/>
  <c r="CA75" s="1"/>
  <c r="BX75"/>
  <c r="BY75" s="1"/>
  <c r="BV75"/>
  <c r="U75"/>
  <c r="U73"/>
  <c r="U72"/>
  <c r="BZ71"/>
  <c r="CA71" s="1"/>
  <c r="BX71"/>
  <c r="BY71" s="1"/>
  <c r="BV71"/>
  <c r="U71"/>
  <c r="U70"/>
  <c r="U69"/>
  <c r="BZ67"/>
  <c r="CA67" s="1"/>
  <c r="BX67"/>
  <c r="BY67" s="1"/>
  <c r="BV67"/>
  <c r="BZ66"/>
  <c r="CA66" s="1"/>
  <c r="BX66"/>
  <c r="BY66" s="1"/>
  <c r="BV66"/>
  <c r="BW66" s="1"/>
  <c r="U66"/>
  <c r="U64"/>
  <c r="BZ63"/>
  <c r="CA63" s="1"/>
  <c r="BX63"/>
  <c r="BY63" s="1"/>
  <c r="BV63"/>
  <c r="U63"/>
  <c r="U62"/>
  <c r="U61"/>
  <c r="U60"/>
  <c r="U56"/>
  <c r="BZ55"/>
  <c r="CA55" s="1"/>
  <c r="BX55"/>
  <c r="BY55" s="1"/>
  <c r="BV55"/>
  <c r="U55"/>
  <c r="U54"/>
  <c r="U53"/>
  <c r="BZ52"/>
  <c r="CA52" s="1"/>
  <c r="BX52"/>
  <c r="BY52" s="1"/>
  <c r="BV52"/>
  <c r="U52"/>
  <c r="U50"/>
  <c r="U49"/>
  <c r="BZ47"/>
  <c r="CA47" s="1"/>
  <c r="BX47"/>
  <c r="BY47" s="1"/>
  <c r="BV47"/>
  <c r="U47"/>
  <c r="BZ45"/>
  <c r="CA45" s="1"/>
  <c r="BX45"/>
  <c r="BY45" s="1"/>
  <c r="BV45"/>
  <c r="U45"/>
  <c r="U44"/>
  <c r="U43"/>
  <c r="U42"/>
  <c r="U41"/>
  <c r="U40"/>
  <c r="U39"/>
  <c r="U37"/>
  <c r="U36"/>
  <c r="U35"/>
  <c r="BZ33"/>
  <c r="CA33" s="1"/>
  <c r="BX33"/>
  <c r="BY33" s="1"/>
  <c r="BV33"/>
  <c r="BW33" s="1"/>
  <c r="U33"/>
  <c r="U32"/>
  <c r="BZ31"/>
  <c r="CA31" s="1"/>
  <c r="BX31"/>
  <c r="BY31" s="1"/>
  <c r="BV31"/>
  <c r="BW31" s="1"/>
  <c r="U31"/>
  <c r="U30"/>
  <c r="U28"/>
  <c r="U27"/>
  <c r="U25"/>
  <c r="U24"/>
  <c r="BZ23"/>
  <c r="CA23" s="1"/>
  <c r="BX23"/>
  <c r="BY23" s="1"/>
  <c r="BV23"/>
  <c r="U23"/>
  <c r="U20"/>
  <c r="U19"/>
  <c r="U18"/>
  <c r="U16"/>
  <c r="U15"/>
  <c r="U14"/>
  <c r="U13"/>
  <c r="U12"/>
  <c r="BZ11"/>
  <c r="CA11" s="1"/>
  <c r="BX11"/>
  <c r="BY11" s="1"/>
  <c r="BV11"/>
  <c r="U11"/>
  <c r="BD6"/>
  <c r="BB6"/>
  <c r="BA6"/>
  <c r="AZ6"/>
  <c r="AY6"/>
  <c r="AX6"/>
  <c r="AW6"/>
  <c r="AV6"/>
  <c r="AU6"/>
  <c r="AT6"/>
  <c r="AS6"/>
  <c r="AR6"/>
  <c r="AQ6"/>
  <c r="AP6"/>
  <c r="AO6"/>
  <c r="AN6"/>
  <c r="AM6"/>
  <c r="AL6"/>
  <c r="AK6"/>
  <c r="AJ6"/>
  <c r="AI6"/>
  <c r="AH6"/>
  <c r="AG6"/>
  <c r="AE6"/>
  <c r="AD6"/>
  <c r="AC6"/>
  <c r="AB6"/>
  <c r="AA6"/>
  <c r="Z6"/>
  <c r="Y6"/>
  <c r="X6"/>
  <c r="T6"/>
  <c r="S6"/>
  <c r="R6"/>
  <c r="Q6"/>
  <c r="P6"/>
  <c r="O6"/>
  <c r="N6"/>
  <c r="M6"/>
  <c r="L6"/>
  <c r="K6"/>
  <c r="J6"/>
  <c r="BH346" l="1"/>
  <c r="BH347" s="1"/>
  <c r="AW251"/>
  <c r="BF296"/>
  <c r="BF297" s="1"/>
  <c r="BQ296"/>
  <c r="BQ297" s="1"/>
  <c r="BF306"/>
  <c r="BF307" s="1"/>
  <c r="BQ306"/>
  <c r="BQ307" s="1"/>
  <c r="BF316"/>
  <c r="BF317" s="1"/>
  <c r="BQ316"/>
  <c r="BQ317" s="1"/>
  <c r="BG349"/>
  <c r="BE331"/>
  <c r="BE332" s="1"/>
  <c r="BI331"/>
  <c r="BI332" s="1"/>
  <c r="BG336"/>
  <c r="BG337" s="1"/>
  <c r="BE341"/>
  <c r="BE342" s="1"/>
  <c r="BI341"/>
  <c r="BI342" s="1"/>
  <c r="BG346"/>
  <c r="BG347" s="1"/>
  <c r="BH331"/>
  <c r="BH332" s="1"/>
  <c r="BH341"/>
  <c r="BH342" s="1"/>
  <c r="BH301"/>
  <c r="BH302" s="1"/>
  <c r="BH311"/>
  <c r="BH312" s="1"/>
  <c r="BH321"/>
  <c r="BH322" s="1"/>
  <c r="AP251"/>
  <c r="BG296"/>
  <c r="BG297" s="1"/>
  <c r="BE301"/>
  <c r="BE302" s="1"/>
  <c r="BI301"/>
  <c r="BI302" s="1"/>
  <c r="BG306"/>
  <c r="BG307" s="1"/>
  <c r="BE311"/>
  <c r="BE312" s="1"/>
  <c r="BI311"/>
  <c r="BI312" s="1"/>
  <c r="BG316"/>
  <c r="BG317" s="1"/>
  <c r="BE321"/>
  <c r="BE322" s="1"/>
  <c r="BI321"/>
  <c r="BI322" s="1"/>
  <c r="BX321" s="1"/>
  <c r="BY321" s="1"/>
  <c r="BH349"/>
  <c r="BF331"/>
  <c r="BF332" s="1"/>
  <c r="BZ331" s="1"/>
  <c r="CA331" s="1"/>
  <c r="BQ331"/>
  <c r="BQ332" s="1"/>
  <c r="BH336"/>
  <c r="BH337" s="1"/>
  <c r="BZ336" s="1"/>
  <c r="CA336" s="1"/>
  <c r="BF341"/>
  <c r="BF342" s="1"/>
  <c r="BQ341"/>
  <c r="BQ342" s="1"/>
  <c r="BB251"/>
  <c r="BH296"/>
  <c r="BH297" s="1"/>
  <c r="BX296" s="1"/>
  <c r="BY296" s="1"/>
  <c r="BF301"/>
  <c r="BF302" s="1"/>
  <c r="BQ301"/>
  <c r="BQ302" s="1"/>
  <c r="BH306"/>
  <c r="BH307" s="1"/>
  <c r="BF311"/>
  <c r="BF312" s="1"/>
  <c r="BX311" s="1"/>
  <c r="BY311" s="1"/>
  <c r="BQ311"/>
  <c r="BQ312" s="1"/>
  <c r="BH316"/>
  <c r="BH317" s="1"/>
  <c r="BZ316" s="1"/>
  <c r="CA316" s="1"/>
  <c r="BF321"/>
  <c r="BF322" s="1"/>
  <c r="BQ321"/>
  <c r="BQ322" s="1"/>
  <c r="BG331"/>
  <c r="BG332" s="1"/>
  <c r="BE336"/>
  <c r="BE337" s="1"/>
  <c r="BI336"/>
  <c r="BI337" s="1"/>
  <c r="BG341"/>
  <c r="BG342" s="1"/>
  <c r="BZ341" s="1"/>
  <c r="CA341" s="1"/>
  <c r="BE346"/>
  <c r="BE347" s="1"/>
  <c r="BI346"/>
  <c r="BI347" s="1"/>
  <c r="BZ346" s="1"/>
  <c r="CA346" s="1"/>
  <c r="CB60"/>
  <c r="CC60" s="1"/>
  <c r="CB132"/>
  <c r="CC132" s="1"/>
  <c r="CB171"/>
  <c r="CC171" s="1"/>
  <c r="AH258"/>
  <c r="AP258"/>
  <c r="AW258"/>
  <c r="X258"/>
  <c r="CB55"/>
  <c r="CC55" s="1"/>
  <c r="CB63"/>
  <c r="CC63" s="1"/>
  <c r="CB71"/>
  <c r="CC71" s="1"/>
  <c r="CB114"/>
  <c r="CC114" s="1"/>
  <c r="CB122"/>
  <c r="CC122" s="1"/>
  <c r="CB128"/>
  <c r="CC128" s="1"/>
  <c r="CB175"/>
  <c r="CC175" s="1"/>
  <c r="CB184"/>
  <c r="CC184" s="1"/>
  <c r="CB205"/>
  <c r="CC205" s="1"/>
  <c r="CB228"/>
  <c r="CC228" s="1"/>
  <c r="CB243"/>
  <c r="CC243" s="1"/>
  <c r="AB258"/>
  <c r="BK326"/>
  <c r="BK327" s="1"/>
  <c r="BM326"/>
  <c r="BM327" s="1"/>
  <c r="BO326"/>
  <c r="BO327" s="1"/>
  <c r="CB11"/>
  <c r="CC11" s="1"/>
  <c r="BW55"/>
  <c r="Z258"/>
  <c r="V258"/>
  <c r="AD258"/>
  <c r="AI258"/>
  <c r="AT258"/>
  <c r="AZ258"/>
  <c r="BD258"/>
  <c r="Y258"/>
  <c r="AA258"/>
  <c r="AC258"/>
  <c r="BT286"/>
  <c r="BT287" s="1"/>
  <c r="CB140"/>
  <c r="CC140" s="1"/>
  <c r="CB162"/>
  <c r="CC162" s="1"/>
  <c r="CB180"/>
  <c r="CC180" s="1"/>
  <c r="CB189"/>
  <c r="CC189" s="1"/>
  <c r="CB231"/>
  <c r="CC231" s="1"/>
  <c r="W258"/>
  <c r="CB76"/>
  <c r="CC76" s="1"/>
  <c r="BW60"/>
  <c r="CB13"/>
  <c r="CC13" s="1"/>
  <c r="BW140"/>
  <c r="BW162"/>
  <c r="BW180"/>
  <c r="BW189"/>
  <c r="BW231"/>
  <c r="CB187"/>
  <c r="CC187" s="1"/>
  <c r="CB197"/>
  <c r="CC197" s="1"/>
  <c r="BW132"/>
  <c r="BW147"/>
  <c r="BW171"/>
  <c r="BR286"/>
  <c r="BR287" s="1"/>
  <c r="BS286"/>
  <c r="BS287" s="1"/>
  <c r="CB209"/>
  <c r="CC209" s="1"/>
  <c r="BW216"/>
  <c r="CB245"/>
  <c r="CC245" s="1"/>
  <c r="CB56"/>
  <c r="CC56" s="1"/>
  <c r="BW56"/>
  <c r="CB43"/>
  <c r="CC43" s="1"/>
  <c r="BW41"/>
  <c r="BQ326"/>
  <c r="BQ327" s="1"/>
  <c r="BG348"/>
  <c r="BI348"/>
  <c r="BG350"/>
  <c r="BI350"/>
  <c r="BE348"/>
  <c r="BE350"/>
  <c r="BE351" s="1"/>
  <c r="BE352" s="1"/>
  <c r="T251"/>
  <c r="AC251"/>
  <c r="AT251"/>
  <c r="BE276"/>
  <c r="BE277" s="1"/>
  <c r="BG276"/>
  <c r="BG277" s="1"/>
  <c r="BI276"/>
  <c r="BI277" s="1"/>
  <c r="BK276"/>
  <c r="BK277" s="1"/>
  <c r="BM276"/>
  <c r="BM277" s="1"/>
  <c r="BO276"/>
  <c r="BO277" s="1"/>
  <c r="BQ276"/>
  <c r="BQ277" s="1"/>
  <c r="BU276"/>
  <c r="BU277" s="1"/>
  <c r="BF281"/>
  <c r="BF282" s="1"/>
  <c r="BH281"/>
  <c r="BH282" s="1"/>
  <c r="BJ281"/>
  <c r="BJ282" s="1"/>
  <c r="BL281"/>
  <c r="BL282" s="1"/>
  <c r="BN281"/>
  <c r="BN282" s="1"/>
  <c r="BP281"/>
  <c r="BP282" s="1"/>
  <c r="BE286"/>
  <c r="BE287" s="1"/>
  <c r="BG286"/>
  <c r="BG287" s="1"/>
  <c r="BI286"/>
  <c r="BI287" s="1"/>
  <c r="BK286"/>
  <c r="BK287" s="1"/>
  <c r="BM286"/>
  <c r="BM287" s="1"/>
  <c r="BO286"/>
  <c r="BO287" s="1"/>
  <c r="BQ286"/>
  <c r="BQ287" s="1"/>
  <c r="BF291"/>
  <c r="BF292" s="1"/>
  <c r="BH291"/>
  <c r="BH292" s="1"/>
  <c r="BJ291"/>
  <c r="BJ292" s="1"/>
  <c r="BL291"/>
  <c r="BL292" s="1"/>
  <c r="BN291"/>
  <c r="BN292" s="1"/>
  <c r="BP291"/>
  <c r="BP292" s="1"/>
  <c r="P251"/>
  <c r="Y251"/>
  <c r="CB97"/>
  <c r="CC97" s="1"/>
  <c r="CB101"/>
  <c r="CC101" s="1"/>
  <c r="CB151"/>
  <c r="CC151" s="1"/>
  <c r="CB179"/>
  <c r="CC179" s="1"/>
  <c r="CB193"/>
  <c r="CC193" s="1"/>
  <c r="L251"/>
  <c r="K251"/>
  <c r="M251"/>
  <c r="O251"/>
  <c r="Q251"/>
  <c r="S251"/>
  <c r="V251"/>
  <c r="X251"/>
  <c r="Z251"/>
  <c r="AB251"/>
  <c r="AD251"/>
  <c r="AG251"/>
  <c r="AH251"/>
  <c r="J251"/>
  <c r="N251"/>
  <c r="R251"/>
  <c r="W251"/>
  <c r="AA251"/>
  <c r="AE251"/>
  <c r="AI251"/>
  <c r="AZ251"/>
  <c r="CB85"/>
  <c r="CC85" s="1"/>
  <c r="CB67"/>
  <c r="CC67" s="1"/>
  <c r="CB45"/>
  <c r="CC45" s="1"/>
  <c r="CB47"/>
  <c r="CC47" s="1"/>
  <c r="BW85"/>
  <c r="CB86"/>
  <c r="CC86" s="1"/>
  <c r="CB89"/>
  <c r="CC89" s="1"/>
  <c r="BW101"/>
  <c r="CB106"/>
  <c r="CC106" s="1"/>
  <c r="CB112"/>
  <c r="CC112" s="1"/>
  <c r="CB117"/>
  <c r="CC117" s="1"/>
  <c r="CB120"/>
  <c r="CC120" s="1"/>
  <c r="BW128"/>
  <c r="U254"/>
  <c r="CB135"/>
  <c r="CC135" s="1"/>
  <c r="BW151"/>
  <c r="CB158"/>
  <c r="CC158" s="1"/>
  <c r="BW175"/>
  <c r="BW179"/>
  <c r="U255"/>
  <c r="BW184"/>
  <c r="BW193"/>
  <c r="BW205"/>
  <c r="CB214"/>
  <c r="CC214" s="1"/>
  <c r="CB226"/>
  <c r="CC226" s="1"/>
  <c r="BW243"/>
  <c r="U252"/>
  <c r="BW11"/>
  <c r="CB23"/>
  <c r="CC23" s="1"/>
  <c r="BW47"/>
  <c r="CB52"/>
  <c r="CC52" s="1"/>
  <c r="BW71"/>
  <c r="CB75"/>
  <c r="CC75" s="1"/>
  <c r="U253"/>
  <c r="BW89"/>
  <c r="BW97"/>
  <c r="CB98"/>
  <c r="CC98" s="1"/>
  <c r="BW112"/>
  <c r="BW114"/>
  <c r="CB115"/>
  <c r="CC115" s="1"/>
  <c r="BW120"/>
  <c r="BW122"/>
  <c r="CB138"/>
  <c r="CC138" s="1"/>
  <c r="CB164"/>
  <c r="CC164" s="1"/>
  <c r="BW226"/>
  <c r="BW228"/>
  <c r="CB239"/>
  <c r="CC239" s="1"/>
  <c r="BF276"/>
  <c r="BF277" s="1"/>
  <c r="BH276"/>
  <c r="BH277" s="1"/>
  <c r="BJ276"/>
  <c r="BJ277" s="1"/>
  <c r="BL276"/>
  <c r="BL277" s="1"/>
  <c r="BN276"/>
  <c r="BN277" s="1"/>
  <c r="BP276"/>
  <c r="BP277" s="1"/>
  <c r="BT276"/>
  <c r="BT277" s="1"/>
  <c r="BE281"/>
  <c r="BE282" s="1"/>
  <c r="BG281"/>
  <c r="BG282" s="1"/>
  <c r="BI281"/>
  <c r="BI282" s="1"/>
  <c r="BK281"/>
  <c r="BK282" s="1"/>
  <c r="BM281"/>
  <c r="BM282" s="1"/>
  <c r="BO281"/>
  <c r="BO282" s="1"/>
  <c r="BQ281"/>
  <c r="BQ282" s="1"/>
  <c r="BF286"/>
  <c r="BF287" s="1"/>
  <c r="BH286"/>
  <c r="BH287" s="1"/>
  <c r="BJ286"/>
  <c r="BJ287" s="1"/>
  <c r="BL286"/>
  <c r="BL287" s="1"/>
  <c r="BN286"/>
  <c r="BN287" s="1"/>
  <c r="BP286"/>
  <c r="BP287" s="1"/>
  <c r="BE291"/>
  <c r="BE292" s="1"/>
  <c r="BG291"/>
  <c r="BG292" s="1"/>
  <c r="BI291"/>
  <c r="BI292" s="1"/>
  <c r="BK291"/>
  <c r="BK292" s="1"/>
  <c r="BM291"/>
  <c r="BM292" s="1"/>
  <c r="BO291"/>
  <c r="BO292" s="1"/>
  <c r="BQ291"/>
  <c r="BQ292" s="1"/>
  <c r="BF348"/>
  <c r="BH348"/>
  <c r="BJ326"/>
  <c r="BJ327" s="1"/>
  <c r="BL326"/>
  <c r="BL327" s="1"/>
  <c r="BN326"/>
  <c r="BN327" s="1"/>
  <c r="BP326"/>
  <c r="BP327" s="1"/>
  <c r="BQ349"/>
  <c r="BF350"/>
  <c r="BH350"/>
  <c r="BZ296"/>
  <c r="CA296" s="1"/>
  <c r="BZ306"/>
  <c r="CA306" s="1"/>
  <c r="BX306"/>
  <c r="BY306" s="1"/>
  <c r="BV306"/>
  <c r="BZ311"/>
  <c r="CA311" s="1"/>
  <c r="BV311"/>
  <c r="CB31"/>
  <c r="CC31" s="1"/>
  <c r="CB33"/>
  <c r="CC33" s="1"/>
  <c r="CB66"/>
  <c r="CC66" s="1"/>
  <c r="U6"/>
  <c r="BW23"/>
  <c r="BW45"/>
  <c r="BW52"/>
  <c r="BW63"/>
  <c r="BW67"/>
  <c r="BW75"/>
  <c r="BW86"/>
  <c r="BW98"/>
  <c r="BW106"/>
  <c r="BW115"/>
  <c r="BW117"/>
  <c r="CB119"/>
  <c r="CC119" s="1"/>
  <c r="CB126"/>
  <c r="CC126" s="1"/>
  <c r="BG351"/>
  <c r="BG352" s="1"/>
  <c r="BI351"/>
  <c r="BI352" s="1"/>
  <c r="BV331"/>
  <c r="BX341"/>
  <c r="BY341" s="1"/>
  <c r="BX346"/>
  <c r="BY346" s="1"/>
  <c r="BV346"/>
  <c r="BW135"/>
  <c r="BW138"/>
  <c r="BW158"/>
  <c r="BW164"/>
  <c r="BW214"/>
  <c r="BW239"/>
  <c r="BF326"/>
  <c r="BF327" s="1"/>
  <c r="BH326"/>
  <c r="BH327" s="1"/>
  <c r="BQ348"/>
  <c r="BE326"/>
  <c r="BE327" s="1"/>
  <c r="BG326"/>
  <c r="BG327" s="1"/>
  <c r="BI326"/>
  <c r="BI327" s="1"/>
  <c r="BX336" l="1"/>
  <c r="BY336" s="1"/>
  <c r="BV341"/>
  <c r="BV301"/>
  <c r="BZ321"/>
  <c r="CA321" s="1"/>
  <c r="BX301"/>
  <c r="BY301" s="1"/>
  <c r="BV321"/>
  <c r="BV296"/>
  <c r="BX316"/>
  <c r="BY316" s="1"/>
  <c r="BV336"/>
  <c r="BX331"/>
  <c r="BY331" s="1"/>
  <c r="BZ301"/>
  <c r="CA301" s="1"/>
  <c r="BV316"/>
  <c r="CB316" s="1"/>
  <c r="CC316" s="1"/>
  <c r="BX281"/>
  <c r="BY281" s="1"/>
  <c r="U251"/>
  <c r="BF351"/>
  <c r="BF352" s="1"/>
  <c r="BV291"/>
  <c r="BW291" s="1"/>
  <c r="BX291"/>
  <c r="BY291" s="1"/>
  <c r="BZ281"/>
  <c r="CA281" s="1"/>
  <c r="BZ276"/>
  <c r="CA276" s="1"/>
  <c r="BZ291"/>
  <c r="CA291" s="1"/>
  <c r="BX276"/>
  <c r="BY276" s="1"/>
  <c r="BQ351"/>
  <c r="BQ352" s="1"/>
  <c r="BV281"/>
  <c r="BV276"/>
  <c r="BW276" s="1"/>
  <c r="BH351"/>
  <c r="BH352" s="1"/>
  <c r="CB346"/>
  <c r="CC346" s="1"/>
  <c r="BW346"/>
  <c r="CB341"/>
  <c r="CC341" s="1"/>
  <c r="BW341"/>
  <c r="CB331"/>
  <c r="CC331" s="1"/>
  <c r="BW331"/>
  <c r="BW316"/>
  <c r="BW306"/>
  <c r="CB306"/>
  <c r="CC306" s="1"/>
  <c r="BW296"/>
  <c r="CB296"/>
  <c r="CC296" s="1"/>
  <c r="BZ326"/>
  <c r="CA326" s="1"/>
  <c r="BX326"/>
  <c r="BY326" s="1"/>
  <c r="BV326"/>
  <c r="CB336"/>
  <c r="CC336" s="1"/>
  <c r="BW336"/>
  <c r="BW321"/>
  <c r="BW311"/>
  <c r="CB311"/>
  <c r="CC311" s="1"/>
  <c r="BW301"/>
  <c r="CB301"/>
  <c r="CC301" s="1"/>
  <c r="CB321" l="1"/>
  <c r="CC321" s="1"/>
  <c r="CB281"/>
  <c r="CC281" s="1"/>
  <c r="BX351"/>
  <c r="BY351" s="1"/>
  <c r="BW281"/>
  <c r="CB291"/>
  <c r="CC291" s="1"/>
  <c r="CB276"/>
  <c r="CC276" s="1"/>
  <c r="BZ351"/>
  <c r="CA351" s="1"/>
  <c r="BV351"/>
  <c r="BW351" s="1"/>
  <c r="BW326"/>
  <c r="CB326"/>
  <c r="CC326" s="1"/>
  <c r="CB351" l="1"/>
  <c r="CC351" s="1"/>
  <c r="BU284" l="1"/>
  <c r="BV284" s="1"/>
  <c r="BU285"/>
  <c r="BV285" s="1"/>
  <c r="CA129"/>
  <c r="BU283"/>
  <c r="BV283" s="1"/>
  <c r="BV129"/>
  <c r="BW129" s="1"/>
  <c r="CB129"/>
  <c r="CC129" s="1"/>
  <c r="BU286" l="1"/>
  <c r="BU287" s="1"/>
  <c r="BX286" l="1"/>
  <c r="BY286" s="1"/>
  <c r="BZ286"/>
  <c r="CA286" s="1"/>
  <c r="BV286"/>
  <c r="CB286" l="1"/>
  <c r="CC286" s="1"/>
  <c r="BW286"/>
</calcChain>
</file>

<file path=xl/comments1.xml><?xml version="1.0" encoding="utf-8"?>
<comments xmlns="http://schemas.openxmlformats.org/spreadsheetml/2006/main">
  <authors>
    <author>Thao</author>
  </authors>
  <commentList>
    <comment ref="A3" authorId="0">
      <text>
        <r>
          <rPr>
            <b/>
            <sz val="8"/>
            <color indexed="81"/>
            <rFont val="Tahoma"/>
            <family val="2"/>
          </rPr>
          <t>Đánh số thứ tự riêng theo khối 5 tuổi</t>
        </r>
      </text>
    </comment>
    <comment ref="B3" authorId="0">
      <text>
        <r>
          <rPr>
            <b/>
            <sz val="8"/>
            <color indexed="81"/>
            <rFont val="Tahoma"/>
            <family val="2"/>
          </rPr>
          <t>Đánh số thứ tự theo bản nguồn ban đầu (Toàn khối MG)</t>
        </r>
      </text>
    </comment>
    <comment ref="K4" authorId="0">
      <text>
        <r>
          <rPr>
            <sz val="10"/>
            <color indexed="81"/>
            <rFont val="Times New Roman"/>
            <family val="1"/>
          </rPr>
          <t>Tên chủ đề (viết tắt)</t>
        </r>
      </text>
    </comment>
    <comment ref="K5" authorId="0">
      <text>
        <r>
          <rPr>
            <sz val="10"/>
            <color indexed="81"/>
            <rFont val="Times New Roman"/>
            <family val="1"/>
          </rPr>
          <t>Số tuần thực hiện chủ đề</t>
        </r>
      </text>
    </comment>
    <comment ref="K7" authorId="0">
      <text>
        <r>
          <rPr>
            <sz val="10"/>
            <color indexed="81"/>
            <rFont val="Times New Roman"/>
            <family val="1"/>
          </rPr>
          <t>Thời gian cụ thể thực hiện chủ đề (từ ngày tháng nào đến ngày tháng nào</t>
        </r>
      </text>
    </comment>
  </commentList>
</comments>
</file>

<file path=xl/sharedStrings.xml><?xml version="1.0" encoding="utf-8"?>
<sst xmlns="http://schemas.openxmlformats.org/spreadsheetml/2006/main" count="4588" uniqueCount="757">
  <si>
    <t>tt</t>
  </si>
  <si>
    <t>Nội dung năm</t>
  </si>
  <si>
    <t>Thuộc lĩnh vực</t>
  </si>
  <si>
    <t>Mục tiêu</t>
  </si>
  <si>
    <t>Nguồn</t>
  </si>
  <si>
    <t>Nội dung</t>
  </si>
  <si>
    <t>I. LĨNH VỰC GIÁO DỤC PHÁT TRIỂN THỂ CHẤT</t>
  </si>
  <si>
    <t>#</t>
  </si>
  <si>
    <t>Thể chất</t>
  </si>
  <si>
    <t>A. Phát triển vận động</t>
  </si>
  <si>
    <t>1. Thực hiện các động tác phát triển các nhóm cơ và hô hấp</t>
  </si>
  <si>
    <t>KQMĐ</t>
  </si>
  <si>
    <t>TLHD</t>
  </si>
  <si>
    <t>x</t>
  </si>
  <si>
    <t>NDCT</t>
  </si>
  <si>
    <t>ĐP</t>
  </si>
  <si>
    <t>* Vận động: tung, ném, bắt</t>
  </si>
  <si>
    <t>B. Giáo dục dinh dưỡng và sức khỏe</t>
  </si>
  <si>
    <t>Đi vệ sinh đúng nơi quy định</t>
  </si>
  <si>
    <t>II. LĨNH VỰC GIÁO DỤC PHÁT TRIỂN NHẬN THỨC</t>
  </si>
  <si>
    <t>Nhận thức</t>
  </si>
  <si>
    <t>III. LĨNH VỰC GIÁO DỤC PHÁT TRIỂN NGÔN NGỮ</t>
  </si>
  <si>
    <t>Ngôn ngữ</t>
  </si>
  <si>
    <t>Thực hiện được các động tác trong bài tập thể dục : hít thở , tay , lưng bụng và chân.</t>
  </si>
  <si>
    <t>2. Thực hiện vận động cơ bản và phát triển tố chất vận động ban đầu</t>
  </si>
  <si>
    <t>Đứng co 1 chân</t>
  </si>
  <si>
    <t>* Vận động: Tập bò, trườn</t>
  </si>
  <si>
    <t>* Vận động: Tập đi; chạy</t>
  </si>
  <si>
    <t xml:space="preserve"> Đi theo hiệu lệnh. </t>
  </si>
  <si>
    <t>Giữ được thăng bằng trong vận khi chạy thay đổi tốc độ nhanh - chậm theo cô</t>
  </si>
  <si>
    <t>Chạy theo hướng thẳng ( thay đổi tốc độ)</t>
  </si>
  <si>
    <t xml:space="preserve">Thực hiện phối hợp vận động tay - mắt ném vào đích xa </t>
  </si>
  <si>
    <t>Ném bóng vào đích xa 1 – 1,2m</t>
  </si>
  <si>
    <t>3. Thực hiện vận động, cử động của bàn tay</t>
  </si>
  <si>
    <t>Chắp ghép hình</t>
  </si>
  <si>
    <t>Vận động cổ tay, bàn tay, ngón tay, thực hiện vận động chắp ghép hình.</t>
  </si>
  <si>
    <t>1. Có một số nề nếp, thói quen tốt trong sinh hoạt</t>
  </si>
  <si>
    <t>Nhận biết một  số hành động nguy hiểm và cách  phòng tránh</t>
  </si>
  <si>
    <t>1. Khám phá thế giới xung quanh bằng các giác quan</t>
  </si>
  <si>
    <t>Tìm đồ vật vừa mới cất giấu.</t>
  </si>
  <si>
    <t>Biết phối hợp các giác quan để tìm đồ vật vừa mới cất giấu</t>
  </si>
  <si>
    <t>2. Thể hiện sự hiểu biết về các sự vật, hiện tượng gần gũi</t>
  </si>
  <si>
    <t>Nói được tên và vài đặc điểm nổi bật của các phương tiên giao thông gần gũi.</t>
  </si>
  <si>
    <t>Nhận biết , gọi tên  một số đặc điểm nổi bật của con vật quen thuộc</t>
  </si>
  <si>
    <t>Chỉ hoặc lấy cất đúng đồ chơi có kích thước to nhỏ khác nhau rõ nét</t>
  </si>
  <si>
    <t>1. Nghe hiểu lời nói</t>
  </si>
  <si>
    <t>Nhận biết màu  xanh</t>
  </si>
  <si>
    <t>Nhận biết màu đỏ, vàng, xanh</t>
  </si>
  <si>
    <t>Nhận biết số lượng ( Một -nhiều)</t>
  </si>
  <si>
    <t>Nhận biết hình vuông</t>
  </si>
  <si>
    <t>Nhận biết hình tròn</t>
  </si>
  <si>
    <t>Nhận biết to - nhỏ</t>
  </si>
  <si>
    <t>Nhận biết vị trí không gian, trên dưới (so với bản thân trẻ)</t>
  </si>
  <si>
    <t>Nói được tên, công việc và những hành động quen thuộc của những người gần gũi trong gia đình</t>
  </si>
  <si>
    <t>Nói được tên của cô giáo và các bạn trong nhóm lớp.</t>
  </si>
  <si>
    <t xml:space="preserve">Nghe các bài thơ, đồng dao,ca dao, hò vè và truyện ngắn. </t>
  </si>
  <si>
    <t>Phát âm các âm khác nhau của tiếng việt</t>
  </si>
  <si>
    <t>Kể lại đoạn truyện được nghe nhiều lần, có gợi ý.</t>
  </si>
  <si>
    <t>Phát âm rõ tiếng.</t>
  </si>
  <si>
    <t>Biết lắng nghe khi người lớn đọc sách</t>
  </si>
  <si>
    <t>Lắng nghe khi người lớn đọc sách</t>
  </si>
  <si>
    <t>IV. LĨNH VỰC TÌNH CẢM - KỸ NĂNG XÃ HỘI VÀ THẨM MỸ</t>
  </si>
  <si>
    <t>Thực hiện một số qui định đơn giản trong sinh hoạt ở nhóm lớp: Xếp hàng chờ đến lượt, để đồ chơi đúng nơi qui định</t>
  </si>
  <si>
    <t>* Vẽ, nặn, xé dán, xếp hình, xem tranh</t>
  </si>
  <si>
    <t>TCKNXH-TM</t>
  </si>
  <si>
    <t xml:space="preserve">Mạng nội dung chủ đề </t>
  </si>
  <si>
    <t>Mạng hoạt động chủ đề</t>
  </si>
  <si>
    <t>DỰ KIẾN PHÂN PHỐI VÀO CHỦ ĐỀ/THÁNG</t>
  </si>
  <si>
    <t>Kết quả đánh giá từng cá nhân trẻ</t>
  </si>
  <si>
    <t>Kết quả tổng hợp cả lớp</t>
  </si>
  <si>
    <t>Đánh giá chung</t>
  </si>
  <si>
    <t>T.số trẻ 
"Đạt"</t>
  </si>
  <si>
    <t>T.số trẻ
"Cần cố gắng"</t>
  </si>
  <si>
    <t>T.số trẻ
"Chưa Đạt"</t>
  </si>
  <si>
    <t>Đạt mức TB</t>
  </si>
  <si>
    <t>Kết luận</t>
  </si>
  <si>
    <t>4</t>
  </si>
  <si>
    <t>3</t>
  </si>
  <si>
    <t>Nhánh 1</t>
  </si>
  <si>
    <t>Nhánh 2</t>
  </si>
  <si>
    <t>Nhánh 3</t>
  </si>
  <si>
    <t>SL</t>
  </si>
  <si>
    <t>%</t>
  </si>
  <si>
    <t>Sân chơi</t>
  </si>
  <si>
    <t>TDS</t>
  </si>
  <si>
    <t>TCKNXH</t>
  </si>
  <si>
    <t>Thẩm mỹ</t>
  </si>
  <si>
    <t>CỘNG TỔNG SỐ NỘI DUNG PHÂN BỔ VÀO CHỦ ĐỀ</t>
  </si>
  <si>
    <t>Cộng tổng số nội dung phân bổ vào chủ đề</t>
  </si>
  <si>
    <t>Trong đó: - Đón trả trẻ</t>
  </si>
  <si>
    <t xml:space="preserve">                 - Thể dục sáng</t>
  </si>
  <si>
    <t xml:space="preserve"> - Tổng số mục tiêu được đánh giá "Đạt"</t>
  </si>
  <si>
    <t xml:space="preserve"> - Tổng số mục tiêu được đánh giá "Cần cố gắng"</t>
  </si>
  <si>
    <t xml:space="preserve"> - Tổng số mục tiêu được đánh giá "Chưa đạt"</t>
  </si>
  <si>
    <t xml:space="preserve"> - Đánh giá chung về mức độ phát triển của trẻ</t>
  </si>
  <si>
    <t>Tổng hợp đánh giá chủ đề GĐ</t>
  </si>
  <si>
    <t>Tổng hợp đánh giá chủ đề NN</t>
  </si>
  <si>
    <t>Tổng hợp đánh giá chủ đề TV</t>
  </si>
  <si>
    <t>Tổng hợp đánh giá chủ đề MX</t>
  </si>
  <si>
    <t>Tổng hợp đánh giá chủ đề ĐV</t>
  </si>
  <si>
    <t>Tổng hợp đánh giá chủ đề PTGT</t>
  </si>
  <si>
    <t>Tổng hợp đánh giá chủ đề HTTN</t>
  </si>
  <si>
    <t>Tổng hợp đánh giá chủ đề TTH</t>
  </si>
  <si>
    <t>Tổng hợp đánh giá cuối năm học (tổng hợp cúa tất cả các chủ đề thực hiện trong năm học)</t>
  </si>
  <si>
    <t xml:space="preserve"> - Đánh giá chung về mức độ phát triển
 ở lĩnh vực thể chất</t>
  </si>
  <si>
    <t xml:space="preserve"> - Đánh giá chung về mức độ phát triển
 ở lĩnh vực TCXH</t>
  </si>
  <si>
    <t xml:space="preserve"> - Đánh giá chung về mức độ phát triển
 ở lĩnh vực ngôn ngữ</t>
  </si>
  <si>
    <t xml:space="preserve"> - Đánh giá chung về mức độ phát triển
 ở lĩnh vực nhận thức</t>
  </si>
  <si>
    <t xml:space="preserve"> - Đánh giá chung về mức độ phát triển
 ở lĩnh vực thẩm mỹ</t>
  </si>
  <si>
    <t>*3.Sử dụng ngôn ngữ để giao tiếp</t>
  </si>
  <si>
    <t>4.Làm quen với sách</t>
  </si>
  <si>
    <t>Trong đó: - Lĩnh vực thể chất</t>
  </si>
  <si>
    <t xml:space="preserve">                - Lĩnh vực nhận thức</t>
  </si>
  <si>
    <t xml:space="preserve">                - Lĩnh vực ngôn ngữ</t>
  </si>
  <si>
    <t xml:space="preserve">                - Lĩnh vực tình cảm kỹ năng xã hội - thẩm mỹ</t>
  </si>
  <si>
    <t>Vui đến trường</t>
  </si>
  <si>
    <t>Lớp học của bé</t>
  </si>
  <si>
    <t xml:space="preserve">Nhánh 2 </t>
  </si>
  <si>
    <t xml:space="preserve">Đồ chơi quen thuộc </t>
  </si>
  <si>
    <t xml:space="preserve">Đồ dùng của bé </t>
  </si>
  <si>
    <t xml:space="preserve">Nhánh 1 </t>
  </si>
  <si>
    <t>Cua cá</t>
  </si>
  <si>
    <t>Quả</t>
  </si>
  <si>
    <t>Hoa đẹp</t>
  </si>
  <si>
    <t>Ô tô</t>
  </si>
  <si>
    <t>Tàu hỏa</t>
  </si>
  <si>
    <t>Trang phục mùa hè</t>
  </si>
  <si>
    <t>Tập các động tác: Hô hấp , tay, chân, bụng, bật.</t>
  </si>
  <si>
    <t>Lớp học</t>
  </si>
  <si>
    <t>Bật tại chỗ</t>
  </si>
  <si>
    <t>Đóng coc bàn gỗ</t>
  </si>
  <si>
    <t>Tập luyện nề nếp thói quen: Ăn chín, uống chín, rửa tay trước khi ăn, lau mặt , miệng , uống nước.</t>
  </si>
  <si>
    <t>Nhận biết tên gọi một số đặc điểm bên ngoài của bản thân</t>
  </si>
  <si>
    <t>Bật qua vạch kẻ</t>
  </si>
  <si>
    <t>2</t>
  </si>
  <si>
    <t>5</t>
  </si>
  <si>
    <t>Trẻ tập trả lời các câu hỏi theo mẫu</t>
  </si>
  <si>
    <t>2. Nghe, nhắc lại các âm các tiếng và các câu</t>
  </si>
  <si>
    <t>Bài : Bỏ vào lấy ra</t>
  </si>
  <si>
    <t>Địa điểm</t>
  </si>
  <si>
    <t>Cộng</t>
  </si>
  <si>
    <r>
      <rPr>
        <b/>
        <sz val="12"/>
        <color theme="1"/>
        <rFont val="Times New Roman"/>
        <family val="1"/>
      </rPr>
      <t>Bài 5</t>
    </r>
    <r>
      <rPr>
        <sz val="12"/>
        <color theme="1"/>
        <rFont val="Times New Roman"/>
        <family val="1"/>
      </rPr>
      <t xml:space="preserve">
- Hô hấp: Gà gáy
- Tay: Tay lên cao, sang ngang
- Lưng, bụng: Nghiêng người sang 2 bên trái phải.
- Chân: Khụy gối.
- Bật: Bật tại chỗ.</t>
    </r>
  </si>
  <si>
    <r>
      <rPr>
        <b/>
        <sz val="12"/>
        <color theme="1"/>
        <rFont val="Times New Roman"/>
        <family val="1"/>
      </rPr>
      <t>Bài 4</t>
    </r>
    <r>
      <rPr>
        <sz val="12"/>
        <color theme="1"/>
        <rFont val="Times New Roman"/>
        <family val="1"/>
      </rPr>
      <t xml:space="preserve">
- Hô hấp: Thổi bóng
- Tay: Một tay đưa về phía trước, một tay phía sau
- Lưng, bụng: Cúi người xuống, đứng thẳng người lên
- Chân: Nhún chân
- Bật: Bật chụm tách chân</t>
    </r>
  </si>
  <si>
    <r>
      <rPr>
        <b/>
        <sz val="12"/>
        <color theme="1"/>
        <rFont val="Times New Roman"/>
        <family val="1"/>
      </rPr>
      <t>Bài 6</t>
    </r>
    <r>
      <rPr>
        <sz val="12"/>
        <color theme="1"/>
        <rFont val="Times New Roman"/>
        <family val="1"/>
      </rPr>
      <t xml:space="preserve">
- Hô hấp: Hít sâu, thở ra từ từ
- Tay: Hai tay đưa về phia trước, đưa về phía sau
- Lưng, bụng: Cúi người xuống, dứng thẳng người lên
- Chân: Bật tại chỗ
</t>
    </r>
  </si>
  <si>
    <r>
      <rPr>
        <b/>
        <sz val="12"/>
        <color theme="1"/>
        <rFont val="Times New Roman"/>
        <family val="1"/>
      </rPr>
      <t>Bài 7</t>
    </r>
    <r>
      <rPr>
        <sz val="12"/>
        <color theme="1"/>
        <rFont val="Times New Roman"/>
        <family val="1"/>
      </rPr>
      <t xml:space="preserve">
- Hô hấp: Gà gáy
- Tay: Tay lên cao, sang ngang
- Lưng, bụng: Nghiêng người sang 2 bên trái phải.
- Chân: Khụy gối.
- Bật: Bật tại chỗ.</t>
    </r>
  </si>
  <si>
    <t>Tập các động tác phát triển các nhóm  cơ và hô hấp (Chủ đề: Bé ngoan)</t>
  </si>
  <si>
    <t>Tập các động tác phát triển các nhóm  cơ và hô hấp (Chủ đề: Đồ dùng, đồ chơi của bé)</t>
  </si>
  <si>
    <t>Tập các động tác phát triển các nhóm  cơ và hô hấp (Chủ đề: Gia đình)</t>
  </si>
  <si>
    <t>Tập các động tác phát triển các nhóm  cơ và hô hấp (Chủ đề:Con vật)</t>
  </si>
  <si>
    <t>Tập các động tác phát triển các nhóm  cơ và hô hấp (Chủ đề: Tết)</t>
  </si>
  <si>
    <t>Tập các động tác phát triển các nhóm  cơ và hô hấp (Chủ đề: Hoa, quả, rau)</t>
  </si>
  <si>
    <t>Tập các động tác phát triển các nhóm  cơ và hô hấp (Chủ đề: Phương tiện giao thông)</t>
  </si>
  <si>
    <t>Tập các động tác phát triển các nhóm  cơ và hô hấp (Chủ đề: Mùa hè)</t>
  </si>
  <si>
    <t>Tập các động tác phát triển các nhóm  cơ và hô hấp (Chủ đề: Bé lên mẫu giáo)</t>
  </si>
  <si>
    <t>Nhón nhặt đồ vật đồ dùng , đồ chơi của bé</t>
  </si>
  <si>
    <t>Bài : Bé xâu vòng tặng mẹ.</t>
  </si>
  <si>
    <t>Tập cầm lật mở trang sách.</t>
  </si>
  <si>
    <t>Rèn nề nếp thói quen tốt trong ăn uống</t>
  </si>
  <si>
    <t>Vứt rác đúng nơi qui định, giữ vệ sinh môi trường</t>
  </si>
  <si>
    <t>Trò truyện: Bé giữ bỏ rác đúng nơi quy định</t>
  </si>
  <si>
    <t>Rènthói quen ngủ một giấc ngủ trưa, không nói chuyện</t>
  </si>
  <si>
    <t>Dạy trẻ: Bê giường, lấy, cất gối</t>
  </si>
  <si>
    <t>Dạy trẻ: Nói với người lớn khi có nhu cầu ăn ,ngủ , vệ sinh</t>
  </si>
  <si>
    <t>Dạy trẻ: Thao tác rửa tay, rửa mặt</t>
  </si>
  <si>
    <t>3. Nhận biết và tránh một số nguy cơ không an toàn</t>
  </si>
  <si>
    <t>Trò truyện: Về một số hành động nguy hiểm đối với trẻ: Leo trèo lan can, chơi nghịch những vật sắc nhọn…</t>
  </si>
  <si>
    <t>.</t>
  </si>
  <si>
    <t>Tìm đồ vật vừa mới cất giấu bằng các giác quan: Thị giác, thính giác, xúc giác, khứu giác, vị giác</t>
  </si>
  <si>
    <t>Nghe và nhận biết âm thanh của một số đồ vật quen thuộc</t>
  </si>
  <si>
    <t>Nghe và nhận biết  tiếng kêu của một số con vật quen thuộc</t>
  </si>
  <si>
    <t>Sờ nắn đồ vật đồ chơi để nhận biết, gọi tên đồ vật có đặc điểm: cứng – mềm, trơn (nhẵn), xù xì.</t>
  </si>
  <si>
    <t xml:space="preserve">Nếm vị của một số thức ăn, (ngọt, mặn, chua), gọi tên loại thức ăn </t>
  </si>
  <si>
    <t>Nhận biết, gọi tên, chức năng chính  một số bộ phận cơ thể: mắt mũi miệng, tay chân.</t>
  </si>
  <si>
    <t>Tên, đặc điểm nổi bật cách ,sử dụng được một số đồ chơi của bản thân và của nhóm lớp.</t>
  </si>
  <si>
    <t>Nhận biết, gọi tên, biết một số đặc điểm nổi bật và công dụng của phương tiện giao thông gần gũi</t>
  </si>
  <si>
    <t>Nhận biết , gọi tên  một số đặc điểm nổi bật của   rau quen thuộc</t>
  </si>
  <si>
    <t>Sờ nắn, nhìn, ngửi…các loại rau, hoa, quả để nhận biết đặc điểm nổi bật.</t>
  </si>
  <si>
    <t>Trò truyện về một số phương tiện giao thông bé biết</t>
  </si>
  <si>
    <t>Trò chơi: Bắt trước tiếng kêu của các con vật.
- Con gì kêu đấy!</t>
  </si>
  <si>
    <t>Bài: " Trơn nhẵn, xù xì"</t>
  </si>
  <si>
    <t>Trò chơi: " Món ăn diệu kì!"</t>
  </si>
  <si>
    <t>Nhận biết, gọi tên, nói một số đặc điểm nổi bật và công dụng của phương tiện giao thông: Ô tô</t>
  </si>
  <si>
    <t>Bài: Nhận biết số lượng ( Một -nhiều)</t>
  </si>
  <si>
    <t>Bài: Nhận biết hình vuông</t>
  </si>
  <si>
    <t>Bài: Nhận biết hình tròn</t>
  </si>
  <si>
    <t>Bài: Nhận biết to - nhỏ</t>
  </si>
  <si>
    <t>Nhận biết vị trí không gian,  trước - sau (so với bản thân trẻ)</t>
  </si>
  <si>
    <t>Nói được tên và một số đặc điểm của một số bộ phận cơ thể bé.</t>
  </si>
  <si>
    <t xml:space="preserve">Bài: Đôi bàn tay xinh </t>
  </si>
  <si>
    <t>Bài: Nhận biết vị trí không gian, trên dưới (so với bản thân trẻ)</t>
  </si>
  <si>
    <t>Bài: Nhận biết vị trí không gian,  trước - sau (so với bản thân trẻ)</t>
  </si>
  <si>
    <t>Nghe và hiểu nội dung các bài thơ, ca dao, đồng dao hò vè, câu đố, bài hát và truyện ngắn đơn giản. trả lời các câu hỏi về tên truyên, tên và hành động của các nhân vật. trong truyện.</t>
  </si>
  <si>
    <t>Đọc các đoạn thơ, bài thơ, ca dao ngắn chủ đề bé lên mẫu giáo</t>
  </si>
  <si>
    <t>Sử dụng lời nói để giao tiếp theo nhu cầu</t>
  </si>
  <si>
    <t>Sử dụng được các từ thể hiện sự lễ phép khi nói chuyện với người lớn. Nói to, đủ nghe, phát âm rõ tiếng.</t>
  </si>
  <si>
    <t>Nói  lễ phép, to rõ ràng, đủ nghe</t>
  </si>
  <si>
    <t>Biết sử dụng các từ chỉ đồ vật, đặc điểm, hành động quen thuộc trong giao tiếp</t>
  </si>
  <si>
    <t>Sử dụng các từ chỉ đồ vật,  đặc điểm, hành động quen thuộc trong giao tiếp</t>
  </si>
  <si>
    <t>Biết sử dụng các từ chỉ con vật, đặc điểm, hành động quen thuộc trong giao tiếp</t>
  </si>
  <si>
    <t>Sử dụng các từ chỉ con vật, đặc điểm, hành động quen thuộc trong giao tiếp</t>
  </si>
  <si>
    <t>Biết trả lời và đặt được câu hỏi: "Cái gì?"; "Làm gì?"; "Ở đâu?"; "…thế nào?"; "Để làm gì?"; "Tại sao?"</t>
  </si>
  <si>
    <t>Trả lời và đặt câu hỏi: "Cái gì?"; "Làm gì?"; "Ở đâu?"; "…thế nào?"; "Để làm gì?"; "Tại sao?"</t>
  </si>
  <si>
    <t>Biết thể hiện nhu cầu, mong muốn và hiểu biết bằng 1-2 câu đơn giản và câu dài</t>
  </si>
  <si>
    <t>Thể hiện nhu cầu, mong muốn và hiểu biết bằng 1-2 câu đơn giản và câu dài</t>
  </si>
  <si>
    <t>Chỉ và gọi tên được các nhân vật, sự vật, hiện tượng gần gũi qua tranh/ảnh</t>
  </si>
  <si>
    <t>Xem tranh ảnh và gọi tên các nhân vật</t>
  </si>
  <si>
    <t>Nhận biết một số kí hiệu đơn giản của lớp: 
+ Kí hiệu bạn trai, bạn gái.
+ Kí hiệu nơi vứt rác</t>
  </si>
  <si>
    <t>1. Phát triển tình cảm</t>
  </si>
  <si>
    <t>* Ý thức về bản thân</t>
  </si>
  <si>
    <t>Nói được một vài thông tin về bản thân (tên, tuổi)</t>
  </si>
  <si>
    <t xml:space="preserve">Nhận biết được tên gọi, một số đặc điểm bên ngoài của bản thân. </t>
  </si>
  <si>
    <t>Biết thể hiện điều mình thích, không thích bằng lời nói và hành động</t>
  </si>
  <si>
    <t>Nhận biết được một số đồ dùng, đồ chơi yêu thích của mình</t>
  </si>
  <si>
    <t>Thực hiện được yêu cầu đơn giản của giáo viên, người lớn</t>
  </si>
  <si>
    <t>Thực hiện  yêu cầu đơn giản của giáo viên, người lớn</t>
  </si>
  <si>
    <t>Nhận biết và biểu lộ được trạng thái cảm xúc vui, buồn, sợ hãi, tức giận qua nét mặt, cử chỉ</t>
  </si>
  <si>
    <t>Cách nhận biết và biểu lộ được trạng thái cảm xúc vui, buồn, sợ hãi, tức giận qua nét mặt, cử chỉ</t>
  </si>
  <si>
    <t>2. Phát triển kỹ năng xã hội</t>
  </si>
  <si>
    <t>* Mối quan hệ tích cực với con người và sự vật gần gũi</t>
  </si>
  <si>
    <t>Biểu lộ sự thích giao tiếp với người khác bằng cử chỉ, lời nói</t>
  </si>
  <si>
    <t>Giao tiếp với những người xung quanh, Chơi thân thiện với bạn</t>
  </si>
  <si>
    <t>Biểu lộ sự thân thiện với một số con vật quen thuộc / gần gũi: bắt chước tiếng kêu, gọi</t>
  </si>
  <si>
    <t>Quan tâm đến con vật</t>
  </si>
  <si>
    <t>Biểu lộ sự thân thiện với môi trường cây xanh: Không bẻ cành, ngắt hoa. Tập làm một số việc chăm sóc cây</t>
  </si>
  <si>
    <t>Quan tâm đến cây xanh</t>
  </si>
  <si>
    <t>* Hành vi văn hóa và thực hiện các quy định đơn giản trong giao tiếp, sinh hoạt</t>
  </si>
  <si>
    <t>Biết chào tạm biệt khi được nhắc nhở</t>
  </si>
  <si>
    <t>Tập thực hiện một số hành vi giao tiếp văn hóa: chào, tạm biệt, cảm ơn. Nói từ "ạ", "dạ"</t>
  </si>
  <si>
    <t>Bắt chước được một vài hành vi xã hội đơn giản qua trò chơi giả bộ (bế búp bê, cho búp bê ăn, nghe điện thoại…)</t>
  </si>
  <si>
    <t>Chơi với đồ dùng đồ chơi</t>
  </si>
  <si>
    <t>Làm theo được một số yêu cầu đơn giản của người lớn</t>
  </si>
  <si>
    <t>Làm theo hướng dẫn đơn giản của người lớn</t>
  </si>
  <si>
    <t>Biết chơi thân thiện cạnh trẻ khác</t>
  </si>
  <si>
    <t>Chơi thân thiện với bạn: Chơi cạnh bạn, không tranh giành đồ chơi với bạn</t>
  </si>
  <si>
    <t>Thực hiện được một số quy định đơn giản trong sinh hoạt ở nhóm, lớp: xếp hàng chờ đến lượt, để đồ chơi vào nơi quy định</t>
  </si>
  <si>
    <t>Thực hiện một số quy định đơn giản trong sinh hoạt ở nhóm, lớp</t>
  </si>
  <si>
    <t>3. Phát triển cảm xúc thẩm mỹ</t>
  </si>
  <si>
    <t>* Nghe hát, hát và vận động đơn giản theo nhạc</t>
  </si>
  <si>
    <t>Nghe và hiểu được lời nói với sắc thái tình cảm khác nhau</t>
  </si>
  <si>
    <t>Nghe lời nói với sắc thái tình cảm khác nhau</t>
  </si>
  <si>
    <t>Nghe và hiểu được các từ chỉ tên gọi đồ vật, sự vật, hành động quen thuộc</t>
  </si>
  <si>
    <t>Nghe các từ chỉ tên gọi đồ vật, sự vật, hành động quen thuộc</t>
  </si>
  <si>
    <t>Nghe và thực hiện được các nhiệm vụ gồm 2 - 3 hành động: "Cháu cất đồ chơi lên giá và đi rửa tay!"</t>
  </si>
  <si>
    <t>Nghe và thực hiện các nhiệm vụ gồm 2 - 3 hành động bằng lời nói</t>
  </si>
  <si>
    <t>Nghe các bài hát, bài thơ, đồng dao, ca dao, truyện kể đơn giản về chủ đề "Bé vui đón tết"</t>
  </si>
  <si>
    <t>Nghe các bài hát, bài thơ, đồng dao, ca dao, truyện kể đơn giản về chủ đề 
" PTGT"</t>
  </si>
  <si>
    <t>Nghe các bài hát, bài thơ, đồng dao, ca dao, truyện kể đơn giản về chủ đề "Bé ngoan"</t>
  </si>
  <si>
    <t>Nghe các bài hát, bài thơ, đồng dao, ca dao, truyện kể đơn giản về chủ đề " Đồ dùng, đồ chơi "</t>
  </si>
  <si>
    <t>Nghe các bài hát, bài thơ, đồng dao, ca dao, truyện kể đơn giản về chủ đề "Gia đình bé yêu"</t>
  </si>
  <si>
    <t>Nghe các bài hát, bài thơ, đồng dao, ca dao, truyện kể đơn giản về chủ đề "Những con vật đáng yêu</t>
  </si>
  <si>
    <t>Nghe các bài hát, bài thơ, đồng dao, ca dao, truyện kể đơn giản về chủ đề "Hoa, quả, rau"</t>
  </si>
  <si>
    <t>Nghe các bài hát, bài thơ, đồng dao, ca dao, truyện kể đơn giản về chủ đề " Mùa hè đến rồi"</t>
  </si>
  <si>
    <t>Nghe và cảm nhận lời nói với sắc thái tình cảm khác nhau chủ đề "Gia đình"</t>
  </si>
  <si>
    <t>Trò truyện: Về các thành viên trong gia đình bé</t>
  </si>
  <si>
    <t>Nghe và cảm nhận lời nói với sắc thái tình cảm khác nhau chủ đề "Động vật"</t>
  </si>
  <si>
    <t>Trò truyện: Về các con vật nuôi trong gia đình, sống trong rừng…</t>
  </si>
  <si>
    <t>Nghe các từ chỉ tên gọi đồ vật, sự vật, hành động quen thuộc về các đồ dùng đồ chơi của bé.</t>
  </si>
  <si>
    <t>Trò chơi: "Cái gì biến mất, cái gì xuất hiện"
Trò chơi: Nghe tiêng kêu, tìm đồ vật</t>
  </si>
  <si>
    <t>Rèn nề nếp thói quen tự phục vụ: lấy,cất đồ chơi đúng nơi quy định.</t>
  </si>
  <si>
    <t>Rèn nề nếp thói quen tự phục vụ:  Xếp dép, cất ba lô…theo kí hiệu.</t>
  </si>
  <si>
    <t>Nghe và thực hiện các nhiệm vụ gồm 2 - 3 hành động bằng lời nói rèn cho trẻ lấy cất đồ dùngđúng nơi quy định.</t>
  </si>
  <si>
    <t>Nghe và thực hiện các nhiệm vụ gồm 2 - 3 hành động bằng lời nói rèn cho trẻ lấy cất đồ chơi đúng nơi quy định.</t>
  </si>
  <si>
    <t>Nghe và trả lời được các câu hỏi: "Ai đây?"; "cái gì?, "làm gì?"; "ở đâu?", "như thế nào?"</t>
  </si>
  <si>
    <t>Nghe các câu hỏi: "Ai đây?"; "cái gì?, "làm gì?"; "ở đâu?", "như thế nào?"</t>
  </si>
  <si>
    <t>Nghe các câu hỏi: "Ai đây?"; "cái gì?, "làm gì?"; "ở đâu?", "như thế nào?" về chủ đề "Gia đình"</t>
  </si>
  <si>
    <t>Nghe các câu hỏi: "Ai đây?"; "cái gì?, "làm gì?"; "ở đâu?", "như thế nào?" về chủ đề "Bé vui đón tết"</t>
  </si>
  <si>
    <t>Nghe các câu hỏi: "Ai đây?"; "cái gì?, "làm gì?"; "ở đâu?", "như thế nào?" về chủ đề "PTGT"</t>
  </si>
  <si>
    <t>Quan sát tranh và trò truyện về các thành viên trong gia đình.</t>
  </si>
  <si>
    <t>Quan sát mô hình một số PTGT: Ô tô, tàu hỏa.</t>
  </si>
  <si>
    <t>Sử dụng các từ chỉ đồ vật,  đặc điểm, hành động quen thuộc trong giao tiếp trong chủ đề "Mùa hè đến rồi"</t>
  </si>
  <si>
    <t>Trò truyện về những đồ dùng đặc trưng của mùa hè: Quần áo, mũ, ô…</t>
  </si>
  <si>
    <t>Sử dụng các từ chỉ đồ vật,  đặc điểm, hành động quen thuộc trong giao tiếp trong chủ đề "Bé lên mẫu giáo"</t>
  </si>
  <si>
    <t>Tham quan: Lớp 3 tuổi</t>
  </si>
  <si>
    <t>Trả lời và đặt câu hỏi: "Cái gì?"; "Làm gì?"; "Ở đâu?"; "…thế nào?"; "Để làm gì?"; "Tại sao?". Chủ đề "Con vật đáng yêu"</t>
  </si>
  <si>
    <t>Trả lời và đặt câu hỏi: "Cái gì?"; "Làm gì?"; "Ở đâu?"; "…thế nào?"; "Để làm gì?"; "Tại sao?". Chủ đề "Gia đình"</t>
  </si>
  <si>
    <t>Trả lời và đặt câu hỏi: "Cái gì?"; "Làm gì?"; "Ở đâu?"; "…thế nào?"; "Để làm gì?"; "Tại sao?". Chủ đề "Bé vui đón tết"</t>
  </si>
  <si>
    <t>Trả lời và đặt câu hỏi: "Cái gì?"; "Làm gì?"; "Ở đâu?"; "…thế nào?"; "Để làm gì?"; "Tại sao?". Chủ đề "Bé lên mẫu giáo"</t>
  </si>
  <si>
    <t>Trò chuyện về các con vật quen thuộc: Con gì? Ăn gì? Ở đâu?</t>
  </si>
  <si>
    <t>Quan sát tranh và trò truyện về các hoạt động trong ngày tết.</t>
  </si>
  <si>
    <t>Quan sát và trò truyện về một số hoạt động của các anh chị lớp 3 tuổi</t>
  </si>
  <si>
    <t xml:space="preserve">Thể hiện nhu cầu, mong muốn và hiểu biết bằng 1-2 câu đơn giản và câu dài. </t>
  </si>
  <si>
    <t>Trò chơi: Chọn đồ dùng, trang phục theo mùa.</t>
  </si>
  <si>
    <t>Đọc được bài thơ, ca dao, đồng dao với sự giúp đỡ của cô giáo</t>
  </si>
  <si>
    <t>Đọc các đoạn thơ, bài thơ ngắn có câu 3 - 4 tiếng về chủ đề:"Gia đình"</t>
  </si>
  <si>
    <t>Đọc các đoạn thơ, bài thơ ngắn có câu 3 - 4 tiếng về chủ đề:"Bé vui đón tết"</t>
  </si>
  <si>
    <t>Đọc các đoạn thơ, bài thơ ngắn có câu 3 - 4 tiếng về chủ đề: " PTGT"</t>
  </si>
  <si>
    <t>Đọc các đoạn thơ, bài thơ ngắn có câu 3 - 4 tiếng về chủ đề:" Mùa hè"</t>
  </si>
  <si>
    <t>Đọc các đoạn thơ, bài thơ ngắn có câu 3 - 4 tiếng về chủ đề: " Bé ngoan "</t>
  </si>
  <si>
    <t>Đọc các đoạn thơ, bài thơ ngắn có câu 3 - 4 tiếng.</t>
  </si>
  <si>
    <t>Đọc các đoạn thơ, bài thơ ngắn có câu 3 - 4 tiếng về chủ đề:"Đồ dùng, đồ chơi"</t>
  </si>
  <si>
    <t>Đọc các đoạn thơ, bài thơ ngắn có câu 3 - 4 tiếng về chủ đề: " Động vật"</t>
  </si>
  <si>
    <t xml:space="preserve">Đọc các đoạn thơ, bài thơ ngắn có câu 3 - 4 tiếng về chủ đề: "Hoa, quả, rau" </t>
  </si>
  <si>
    <t>Thơ: quả chuối nhỏ.
Thơ: hoa nở.
Thơ: cây bắp cải.</t>
  </si>
  <si>
    <t>Kể lại đoạn truyện được nghe nhiều lần, có gợi ý về chủ đề "Mùa hè".</t>
  </si>
  <si>
    <t>Biết sử dụng lời nói với các mục đích khác nhau:
+ Chào hỏi, trò chuyện
+ Bày tỏ nhu cầu của bản thân
+ Hỏi về các vấn đề quan tâm như: "Con gì đây?"; "Cái gì đây?",…</t>
  </si>
  <si>
    <t>Trò chuyện và dạy trẻ cách chào hỏi trong gia đình. Đọc thơ cho trẻ nghe "Cháu chào ông ạ"</t>
  </si>
  <si>
    <t>Quan sát đồ dùng của các anh các chị mẫu giáo: Đặt câu hỏi và trả lời "Cái gì đây?; Để làm gì?; Con thích gì?...."</t>
  </si>
  <si>
    <t xml:space="preserve">Quan sát tranh, trò truyện, dạy trẻ: Chào cô, bố mẹ khi đến lớp và khi ra về. Nói đủ nghe, rõ tiếng. </t>
  </si>
  <si>
    <t>Nói  lễ phép, to rõ ràng, đủ nghe khi gặp hoàn cảnh thích hợp. Nói đủ nghe, không nói lí nhí</t>
  </si>
  <si>
    <t>Lắng nghe khi người lớn đọc sách về chủ đề "Động vật"</t>
  </si>
  <si>
    <t>Lắng nghe khi người lớn đọc sách về chủ đề "Hoa, quả, rau"</t>
  </si>
  <si>
    <t>Lắng nghe khi người lớn đọc sách về chủ đề " Mùa hè"</t>
  </si>
  <si>
    <t>Xem tranh và gọi tên các nhân vật, sự vật, hành động gần gũi trong tranh chủ đề "Động vật"</t>
  </si>
  <si>
    <t>Quan sát tranh, trò truyện, trả lời theo nội dung tranh với các nhân vật  gần gũi</t>
  </si>
  <si>
    <t>Xem tranh và gọi tên các nhân vật, sự vật, hành động gần gũi trong tranh chủ đề "Hoa, quả, raut"</t>
  </si>
  <si>
    <t>Trả lời theo nội dung tranh, truyện với các nhân vật sự vật gần gũi: Cây xanh, hoa, quả…</t>
  </si>
  <si>
    <t>Nhận biết một số kí hiệu đơn giản của lớp: 
+ Kí hiệu bạn trai, bạn gái. Đi vệ sinh đúng nơi quy định.
+ Kí hiệu nơi vứt rác</t>
  </si>
  <si>
    <t>Trò truyện, quan sát, nhận biết kí hiệu: Bạn trai, bạn gái khi đi vệ sinh; Kí hiệu ca, cốc, khăn mặt. Kí hiệu nơi vứt rác. Ki hiệu đồ dùng, bảng chơi …</t>
  </si>
  <si>
    <t>Trò chơi: Đồ dùng bé thích!
Đồ dùng bé không thích!</t>
  </si>
  <si>
    <t>Biết thưc hiện yêu cầu đơn giản của giáo viên và người lớn.</t>
  </si>
  <si>
    <t>Cách nhận biết và biểu lộ được trạng thái cảm xúc vui, buồn, sợ hãi, tức giận qua nét mặt, cử chỉ của người thân trong gia đình, cô giáo và các bạn.</t>
  </si>
  <si>
    <t>Trò chơi: Xem mặt nạ đoán cảm xúc (Vui, buồn, sợ, tức giận) 
Trò truyện về trạng thái cảm xúc của mỗi người.</t>
  </si>
  <si>
    <t>* Nhận biết và thể hiện một số trạng thái cảm xúc</t>
  </si>
  <si>
    <t>Quan tâm đến con vật, yêu quý , chăm sóc và bảo vệ vật nuối. Bắt trước một số tiếng kêu các con vật.</t>
  </si>
  <si>
    <t>Trò chơi "Bắt trước tiếng kêu của con vật"; Xếp chuồng, đường đi, làm thức ăn cho các con vật.</t>
  </si>
  <si>
    <t>Quan tâm, bảo vệ, chăm sóc các loại hoa, quả, rau, cây xanh xung quanh bé.</t>
  </si>
  <si>
    <t>Trò chơi "Gieo hạt nảy mầm";
"Bé trồng, tưới cây"</t>
  </si>
  <si>
    <t>Thực hiện một số hành vi văn hoá và  giao tiếp: Chào tạm biệt cảm ơn, nói từ. Dạ, vâng, vâng ạ.</t>
  </si>
  <si>
    <t>Dạy trẻ biết chào hỏi khi đến lớp và ra về. Nói các từ: ạ, dạ, vâng ạ.</t>
  </si>
  <si>
    <t>Rèn nề  nếp thói quen tốt cho trẻ: Cất đồ chơi đúng nới quy định; Xếp hàng chờ đến lượt.</t>
  </si>
  <si>
    <t>Chơi thân thiện cạnh nhau, không tranh giành đồ chơi của nhau. Chơi cạnh bạn, không cấu bạn.</t>
  </si>
  <si>
    <t xml:space="preserve">Hướng dẫn trẻ cất đồ dùng, đồ chơi, đi vệ sinh...  đúng nơi quy định. </t>
  </si>
  <si>
    <t xml:space="preserve">Cho trẻ quan sát, và hướng dẫn, thực hiện yêu cầu của cô cất đồ dùng, đồ chơi, đi vệ sinh...  đúng nơi quy định. </t>
  </si>
  <si>
    <t>Nghe hát, nghe nhạc, nghe âm thanh của các loại dụng cụ
Hát theo và tập vận động đơn giản theo nhạc về chủ đề " Gia đình"</t>
  </si>
  <si>
    <t>Nghe hát, nghe nhạc, nghe âm thanh của các loại dụng cụ
Hát theo và tập vận động đơn giản theo nhạc về chủ đề " Bé vui đón tết"</t>
  </si>
  <si>
    <t>Nghe hát, nghe nhạc, nghe âm thanh của các loại dụng cụ
Hát theo và tập vận động đơn giản theo nhạc về chủ đề " Động vật"</t>
  </si>
  <si>
    <t>Nghe hát, nghe nhạc, nghe âm thanh của các loại dụng cụ
Hát theo và tập vận động đơn giản theo nhạc về chủ đề " PTGT"</t>
  </si>
  <si>
    <t>Thích nghe hát và vận động theo nhạc (giậm chân, lắc lư, vỗ tay, nghiêng người,…)</t>
  </si>
  <si>
    <t>Nghe hát, nghe nhạc, nghe âm thanh của các loại dụng cụ
Hát theo và tập vận động đơn giản theo nhạc.</t>
  </si>
  <si>
    <t>Nghe hát, nghe nhạc, nghe âm thanh của các loại dụng cụ
Hát theo và tập vận động đơn giản theo nhạc về chủ đề " Đồ dùng đồ chơi"</t>
  </si>
  <si>
    <t>Nghe hát, nghe nhạc, nghe âm thanh của các loại dụng cụ
Hát theo và tập vận động đơn giản theo nhạc về chủ đề " Hoa, quả, rau"</t>
  </si>
  <si>
    <t>Nghe hát "Mùa xuân của bé"
Nghe hát "Kéo cưa lừa xẻ"</t>
  </si>
  <si>
    <t>Hát theo và tập vận động đơn giản theo nhạc về chủ đề</t>
  </si>
  <si>
    <t>Hát theo và tập vận động đơn giản theo nhạc về chủ đề " Gia đình"</t>
  </si>
  <si>
    <t>Hát theo và tập vận động đơn giản theo nhạc về chủ đề " Động vật"</t>
  </si>
  <si>
    <t>Hát theo và tập vận động đơn giản theo nhạc về chủ đề " PTGT"</t>
  </si>
  <si>
    <t>Hát theo và tập vận động đơn giản theo nhạc về chủ đề " Mùa hè"</t>
  </si>
  <si>
    <t>Hát theo và tập vận động đơn giản theo nhạc về chủ đề "Bé lên mẫu giáo"</t>
  </si>
  <si>
    <t>Hát theo và tập vận động đơn giản theo nhạc về chủ đề "Bé ngoan đến lới"</t>
  </si>
  <si>
    <t>Hát theo và tập vận động đơn giản theo nhạc về chủ đề " Đồ dùng đồ chơi"</t>
  </si>
  <si>
    <t>Dạy KNCH "Quả bóng"
Dạy KNCH "Đôi dép xinh"</t>
  </si>
  <si>
    <t>Dạy KNCH "Chim mẹ, chim con"
Dạy KNVĐ "Chim mẹ, chim con"
Dạy KNCH "Cô và mẹ"</t>
  </si>
  <si>
    <t>Thích cầm bút, vẽ nét nguệch ngoạc</t>
  </si>
  <si>
    <t>Tập cầm bút vẽ</t>
  </si>
  <si>
    <t>Thích thú khi xem tranh</t>
  </si>
  <si>
    <t>Xem tranh</t>
  </si>
  <si>
    <t>Thích cầm bút di màu, vẽ nguệch ngoặc</t>
  </si>
  <si>
    <t>Thich cầm bút vẽ các nét khác nhau</t>
  </si>
  <si>
    <t>Vẽ nét thẳng, nét xiên về chủ đề " Giao thông"</t>
  </si>
  <si>
    <t>Có khả năng xé vụn giấy, vo, vò, dán trang trí hình</t>
  </si>
  <si>
    <t>Xé vụn, vo, vò, dán trang trí hình về chủ đề " Bé lên MG"</t>
  </si>
  <si>
    <t>Thích chơi với đất nặn tạo ra sản phẩm đơn giản theo sự hướng dẫn của cô</t>
  </si>
  <si>
    <t>Trẻ cầm bút vẽ theo ý thích dưới sự gợi ý của cô</t>
  </si>
  <si>
    <t>Xem tranh và trò truyện về nội dung bức tranh chủ đề: "Tết và mùa xuân"</t>
  </si>
  <si>
    <t>Xem tranh: Tết, Hoa ngày tết…</t>
  </si>
  <si>
    <t>Di màu, vẽ nguệch ngoạc</t>
  </si>
  <si>
    <t>Di màu, vẽ nguệch ngoạc về " Bé ngoan"</t>
  </si>
  <si>
    <t xml:space="preserve">Vẽ nét thẳng, nét xiên </t>
  </si>
  <si>
    <t xml:space="preserve">Xé vụn, vo, vò, dán trang trí hình </t>
  </si>
  <si>
    <t xml:space="preserve">Xé vụn, vo, vò, dán trang trí hình về chủ đề </t>
  </si>
  <si>
    <t>Di màu, vẽ nguệch ngoạc về " Đồ dùng của bé"</t>
  </si>
  <si>
    <t>Di màu, tô,  vẽ nguệch ngoạc về chủ đề " Gia đình"</t>
  </si>
  <si>
    <t>Di màu, tô vẽ nguệch ngoạc về chủ đề " Con vật"</t>
  </si>
  <si>
    <t>Di màu, vẽ, tô nguệch ngoạc về chủ đề " Bé vui đón tết"</t>
  </si>
  <si>
    <t>Di màu, tô, vẽ nguệch ngoạc về chủ đề "Hoa, quả, rau"</t>
  </si>
  <si>
    <t>Vẽ nét thẳng, nét xiên về chủ đề: " Mùa hè"</t>
  </si>
  <si>
    <t>Bài: Vẽ ông mặt trời</t>
  </si>
  <si>
    <t>Bài: Trang trí thuyền buồm bằng nét thẳng, nét xiên</t>
  </si>
  <si>
    <t>Bài: Xé dán: Mây; tia nắng</t>
  </si>
  <si>
    <t>Thích xé , xếp, dán trang trí hình đơn giản.</t>
  </si>
  <si>
    <t xml:space="preserve"> Xé dán, xếp hình trang trí hình đơn giản về chủ đè</t>
  </si>
  <si>
    <t xml:space="preserve">Nặn sản phẩm đơn giản về chủ đề </t>
  </si>
  <si>
    <t>Nặn sản phẩm đơn giản về chủ đề " Hoa, quả, rau"</t>
  </si>
  <si>
    <t>Bài: Nặn quả</t>
  </si>
  <si>
    <t>Bài: Xếp bàn nghế lớp bé</t>
  </si>
  <si>
    <t>Xếp hình để tạo thành sản phẩm đơn giản chủ đề "Bé ngoan"</t>
  </si>
  <si>
    <t>Xếp, dán , trang trí hình chủ đề "Đồ dùng đồ chơi"</t>
  </si>
  <si>
    <t>Bài: Trang trí váy áo</t>
  </si>
  <si>
    <t>Xếp, dán , trang trí hình chủ đề "Gia đình"</t>
  </si>
  <si>
    <t>Xé dán, xếp hình để tạo thành sản phẩm đơn giản chủ đề "Động vật"</t>
  </si>
  <si>
    <t>Bài: Xếp đường đi cho gà
Bài: Xếp ao cá
Bài: Xé dán thức ăn cho mèo</t>
  </si>
  <si>
    <t xml:space="preserve">Xé vụn, vo, vò, dán trang trí hình chủ đề: " Hoa, quả, rau" </t>
  </si>
  <si>
    <t>Dán, sắp xếp để tạo thành sản phẩm đơn giản chủ đề "Tết"</t>
  </si>
  <si>
    <t>Dán, sắp xếp để tạo thành sản phẩm đơn giản chủ đề "Hoa quả rau"</t>
  </si>
  <si>
    <t>Bài: Xếp dán hàng rào cho vườn hoa
Bài: Dán trang trí vườn rau</t>
  </si>
  <si>
    <t>Dán, sắp xếp, xếp hình để tạo thành sản phẩm đơn giản chủ đề PTGT"</t>
  </si>
  <si>
    <t>Bài: Xếp tàu hỏa
Bài: Dán tô tô</t>
  </si>
  <si>
    <t>Dán, sắp xếp, xếp hình để tạo thành sản phẩm đơn giản chủ đề"Mùa hè đến rồi"</t>
  </si>
  <si>
    <t>Bài "Dán và trang trí mũ"</t>
  </si>
  <si>
    <t>Biết bò thẳng hướng trong đường hẹp
(3m x 35 - 40)</t>
  </si>
  <si>
    <t>Bò thẳng hướng trong đường hẹp 
(3m x 35 - 40)</t>
  </si>
  <si>
    <t>Biết phối hợp tay, chân, cơ thể trong khi bò để giữ được vật đặt trên lưng</t>
  </si>
  <si>
    <t>Bò thẳng hướng có mang vật trên lưng (3m)</t>
  </si>
  <si>
    <t xml:space="preserve">Biết bò chui qua cổng (cao 50cm, rộng 40cm) </t>
  </si>
  <si>
    <t xml:space="preserve">Bò chui qua cổng (cao 50cm, rộng 40cm) </t>
  </si>
  <si>
    <t>Biết bò đến vật cản và trườn qua vật cản (cao 10-15cm, rộng khoảng 20-25cm) bò tiếp khoảng 2m, đứng dậy đi về chỗ hoặc lấy đồ chơi</t>
  </si>
  <si>
    <t>Bò trườn qua vật cản (cao 10-15cm, rộng khoảng 20-25cm) bò tiếp khoảng 2m, đứng dậy đi về chỗ hoặc lấy đồ chơi.</t>
  </si>
  <si>
    <t>Bài: " Bò thẳng hướng có mang vật trên lưng"</t>
  </si>
  <si>
    <t xml:space="preserve">Bò thẳng hướng trong đường hẹp (3m x 35 - 40) </t>
  </si>
  <si>
    <t>Trò chơi: Những bạn nhỏ khéo léo</t>
  </si>
  <si>
    <t>Bài : Gấu bò chui qua cổng</t>
  </si>
  <si>
    <t>Bò trườn qua vật cản (cao 10-15cm, rộng khoảng 20-25cm) bò tiếp khoảng 2m, đứng dậy đi về chỗ hoặc lấy đồ chơi. Phối hợp tay, chân và cơ thể khi bò  qua vật cản.</t>
  </si>
  <si>
    <t>Giữ được thăng bằng trong vận động đi/chạy có thay đổi tốc độ nhanh/chậm theo hiệu lệnh của cô</t>
  </si>
  <si>
    <t>Đi/chạy theo hướng thẳng có thay đổi tốc độ nhanh/chậm theo hiệu lệnh của cô</t>
  </si>
  <si>
    <t>Giữ được thăng bằng khi đi trong đường hẹp (dài 3m, rộng 25cm) có bê vật trên tay</t>
  </si>
  <si>
    <t>Đi trong đường hẹp (dài 3m, rộng 25cm) có bê vật trên tay</t>
  </si>
  <si>
    <t>Biết chạy thẳng hướng tới đích (khoảng 5-7 m)</t>
  </si>
  <si>
    <t>Chạy theo hướng thẳng (khoảng 5-7m)</t>
  </si>
  <si>
    <t>Bài : Đi theo hiệu lệnh của cô.</t>
  </si>
  <si>
    <t>Bài 1: Đi trong đường hẹp 
Bài 2: Đi trong đường hẹp (dài 3m, rộng 25cm) có bê vật trên tay</t>
  </si>
  <si>
    <t>Bài: Chạy theo hướng thẳng</t>
  </si>
  <si>
    <t>Chạy thay đổi tốc độ nhanh chậm theo tín cô.</t>
  </si>
  <si>
    <t>Bài : Đứng co một chân</t>
  </si>
  <si>
    <t>* Vận động: Bước, nhún, bật</t>
  </si>
  <si>
    <t>Biết bật nhảy tại chỗ</t>
  </si>
  <si>
    <t xml:space="preserve">Bật tại chỗ </t>
  </si>
  <si>
    <t>Giữ được thăng bằng cơ thể khi bật qua vạch kẻ và chân không giẫm vào vạch</t>
  </si>
  <si>
    <t xml:space="preserve">Bật qua vạch kẻ </t>
  </si>
  <si>
    <t>Giữ được thăng bằng cơ thể khi đứng co 1 chân khoảng …. giây</t>
  </si>
  <si>
    <t>Biết thể hiện sức mạnh của cơ bắp trong vận động đá bóng lăn xa lên trước tối thiểu 1,5m</t>
  </si>
  <si>
    <t>Đá bóng lăn xa lên trước tối thiểu 1,5m</t>
  </si>
  <si>
    <t>Biết giữ thăng bằng cơ thể đứng co 1 chân (tối thiểu cách đất khoảng 10-12cm), giữ khoảng 2-3s sau đó đổi chân</t>
  </si>
  <si>
    <t>Đứng co 1 chân (tối thiểu cách đất khoảng 10-12cm, giữ khoảng 2-3s sau đó đổi chân)</t>
  </si>
  <si>
    <t xml:space="preserve">Biết thực hiện phối hợp vận động tay - mắt: tung - bắt bóng với cô ở khoảng cách 1m </t>
  </si>
  <si>
    <t>Tung - bắt bóng với cô ở khoảng cách 1m</t>
  </si>
  <si>
    <t xml:space="preserve">Biết thực hiện phối hợp vận động tay - mắt: Ném bóng vào đích xa ở phía trước với khoảng cách 1 - 1,2m </t>
  </si>
  <si>
    <t xml:space="preserve">Ném bóng vào đích xa ở phía trước với khoảng cách 1 - 1,2m </t>
  </si>
  <si>
    <t>Trò chơi: Đá bóng vào gôn</t>
  </si>
  <si>
    <t>Bài : Tung, bắt bóng cùng cô</t>
  </si>
  <si>
    <t>Ném bóng về phía trước ( tối thiểu 1-1,2 m)</t>
  </si>
  <si>
    <t>Bài: Ném xa về phía trước 1-1,2m</t>
  </si>
  <si>
    <t>Bài: Ném bóng vào đích</t>
  </si>
  <si>
    <t>Thực hiện được các vận động xoa tay, chạm các đầu ngón tay với nhau, rót, nhào, khuấy, đảo, vò xé giấy</t>
  </si>
  <si>
    <t>Thực hiện vận động xoa tay, chạm các đầu ngón tay với nhau, rót, nhào, khuấy, đảo, vò xé giấy.</t>
  </si>
  <si>
    <t>Biết đóng cọc bàn gỗ</t>
  </si>
  <si>
    <t>Thực hiện vận động đóng cọc bàn gỗ</t>
  </si>
  <si>
    <t>Biết dùng các ngón tay để nhón nhặt đồ vật</t>
  </si>
  <si>
    <t>Nhón nhặt đồ vật</t>
  </si>
  <si>
    <t>Có khả năng vận động cổ tay, bàn tay, ngón tay - thực hiện "múa khéo"</t>
  </si>
  <si>
    <t>Tập múa dẻo</t>
  </si>
  <si>
    <t>Phối hợp được cử động bàn tay, ngón tay và phối hợp tay - mắt trong các hoạt động: nhào đất nặn; vẽ tổ chim.</t>
  </si>
  <si>
    <t>Thực hiện vận động nhào đất nặn; vẽ tổ chim</t>
  </si>
  <si>
    <t>Phối hợp được cử động bàn tay, ngón tay và phối hợp tay - mắt trong các hoạt động: xâu vòng tay, chuỗi đeo cổ</t>
  </si>
  <si>
    <t xml:space="preserve"> Thực hiện vận động xâu vòng tay, chuỗi đeo cổ</t>
  </si>
  <si>
    <t>Phối hợp được cử động bàn tay, ngón tay và phối hợp tay - mắt trong các hoạt động:  cài, cởi cúc, buộc dây</t>
  </si>
  <si>
    <t>Tập cài, cởi cúc, buộc dây</t>
  </si>
  <si>
    <t>Biết chắp ghép các hình vào đúng vị trí cho trước, theo mẫu</t>
  </si>
  <si>
    <t>Chồng, xếp được 6 - 8 khối không đổ</t>
  </si>
  <si>
    <t>Chồng, xếp 6 - 8 khối</t>
  </si>
  <si>
    <t>Bước đầu được làm quen với bút, tập cầm bút tô, vẽ nguệch ngoạc theo ý thích</t>
  </si>
  <si>
    <t>Tập cầm bút tô, vẽ</t>
  </si>
  <si>
    <t>Biết lật mở từng trang sách</t>
  </si>
  <si>
    <t>Lật mở trang sách</t>
  </si>
  <si>
    <t>Thực hiện vận động xoa tay, chạm các đầu ngón tay với nhau, rót, nhào, khuấy, đảo.</t>
  </si>
  <si>
    <t>Trò chơi: Bé làm nghệ sĩ múa</t>
  </si>
  <si>
    <t xml:space="preserve"> Thực hiện vận động xâu vòng tay, chuỗi đeo cổ chủ đề "Gia đình"</t>
  </si>
  <si>
    <t xml:space="preserve"> Thực hiện vận động xâu vòng tay, chuỗi đeo cổ chủ đề "Bé Ngoan"</t>
  </si>
  <si>
    <t>Chắp ghép hình chủ đề "Bé vui đón tết"</t>
  </si>
  <si>
    <t>Trò chơi:  Chắp, ghép hình bánh chưng, hoa, lá.</t>
  </si>
  <si>
    <t>Vò, xé giấy</t>
  </si>
  <si>
    <t>Vò, xé giấy làm thành đồ chơi của bé</t>
  </si>
  <si>
    <t xml:space="preserve"> Phối hợp được cử động bàn tay , ngón tay và phối hợp tay - mắt trong hoạt động vò, xé giấy</t>
  </si>
  <si>
    <t>Thích nghi với chế độ ăn cơm, có thể ăn được các loại thức ăn khác nhau</t>
  </si>
  <si>
    <t>Làm quen với chế độ ăn cơm và các loại thức ăn khác nhau</t>
  </si>
  <si>
    <t>Ngủ đủ 1 giấc buổi trưa</t>
  </si>
  <si>
    <t>Làm quen/luyện chế độ ngủ 1 giấc (đúng giở, đủ giấc)</t>
  </si>
  <si>
    <t>Biết đi vệ sinh đúng nơi quy định</t>
  </si>
  <si>
    <t>Có một số thói quen tốt trong sinh hoạt: ăn chín, uống chín; rửa tay trước khi ăn, lau mặt, lau miệng, uống nước sau khi ăn.</t>
  </si>
  <si>
    <t>Luyện một số thói quen tốt trong sinh hoạt: ăn chín, uống chín; rửa tay trước khi ăn, lau mặt, lau miệng, uống nước sau khi ăn.</t>
  </si>
  <si>
    <t>Có một số thói quen tốt trong sinh hoạt: vứt rác đúng nơi quy định</t>
  </si>
  <si>
    <t>Luyện một số thói quen tốt trong sinh hoạt: vứt rác đúng nơi quy định</t>
  </si>
  <si>
    <t>Trò truyện, xem tranh về các món ăn trẻ thường ăn.
Giới thiệu thực đơn bữa ăn</t>
  </si>
  <si>
    <t>Dạy trẻ thói quen: Đi vệ sinh đúng nơi quy định.
- Giới thiệu kí hiệu: Nhà vệ sinh Nam, nữ.</t>
  </si>
  <si>
    <t>2. Thực hiện một số việc tự phục vụ, giữ gìn sức khỏe</t>
  </si>
  <si>
    <t>Trẻ biết bê ghế bằng hai tay, lấy xếp ghế đúng nơi qui định</t>
  </si>
  <si>
    <t>Bê ghế bằng hai tay, lấy xếp ghế đúng nơi qui định.</t>
  </si>
  <si>
    <t>Làm được một số việc với sự giúp đỡ của người lớn  mặc cởi quần áo, cùng cô chuẩn bị chỗ ngủ..</t>
  </si>
  <si>
    <t>Tập tự phục vụ: 
+ Mặc quần áo, cởi quần áo khi bị bẩn, bị ướt</t>
  </si>
  <si>
    <t>Làm được một số việc với sự giúp đỡ của người lớn  cùng cô chuẩn bị chỗ ngủ..</t>
  </si>
  <si>
    <t xml:space="preserve">Tập tự phục vụ: 
+ Chuẩn bị chỗ ngủ
</t>
  </si>
  <si>
    <t>Làm được một số việc với sự giúp đỡ của người lớn (lấy nước uống, đi vệ sinh,..)</t>
  </si>
  <si>
    <t>Tập tự phục vụ: 
+ Lấy uống nước
+ Cất lấy giày dép, tự đi dép đúng đôi</t>
  </si>
  <si>
    <t>Nhận đúng kí hiệu riêng của mình trên đồ dùng cá nhân: Khăn, ca, cốc, tủ đồ.</t>
  </si>
  <si>
    <t>Nhận dạng kí hiệu riêng của mình trên đồ dùng cá nhân: Khăn, ca, cốc, tủ đồ.</t>
  </si>
  <si>
    <t>Biết xúc miệng bằng nước muối sau khi ăn dưới sự hướng dẫn của cô</t>
  </si>
  <si>
    <t>Xúc miệng bằng nước muối sau khi ăn</t>
  </si>
  <si>
    <t>Biết nói với người lớn khi có nhu cầu ăn, ngủ, vệ sinh</t>
  </si>
  <si>
    <t>Tập nói với người lớn khi có nhu cầu ăn, ngủ, vệ sinh</t>
  </si>
  <si>
    <t>Bước đầu biết một số thao tác đơn giản trong rửa tay, lau mặt dưới sự hướng dẫn của cô</t>
  </si>
  <si>
    <t>Tập một số thao tác đơn giản trong rửa tay, lau mặt</t>
  </si>
  <si>
    <t>Biết chấp nhận: đội mũ khi ra nắng; đi giày dép; mặc quần áo ấm khi trời lạnh</t>
  </si>
  <si>
    <t>Tập thói quen tốt: đội mũ khi ra nắng; đi giày dép; mặc quần áo ấm khi trời lạnh</t>
  </si>
  <si>
    <t>Dạy trẻ: đội mũ khi ra nắng; đi giày dép; mặc quần áo ấm khi trời lạnh</t>
  </si>
  <si>
    <t>Rèn thói quen xúc miệng nước muối sau khi ăn</t>
  </si>
  <si>
    <t>Dạy trẻ nhận biết và lấy đúng kí hiệu khăn, ca, tủ đồ dùng…</t>
  </si>
  <si>
    <t>Dạy trẻ thói quen tự phục vụ: 
+ Lấy uống nước
+ Cất lấy giày dép, tự đi dép đúng đôi</t>
  </si>
  <si>
    <t>Dạy trẻ thói quen tự phục vụ: 
+ Mặc quần áo, cởi quần áo khi bị bẩn, bị ướt</t>
  </si>
  <si>
    <t>Dạy trẻ: Bê ghế bằng hai tay, lấy xếp ghế đúng nơi qui định.</t>
  </si>
  <si>
    <t>Trò truyện, quan sát và dạy bé không sờ vào ổ điện và những vật dụng nguy hiểm.</t>
  </si>
  <si>
    <t xml:space="preserve">Nhận biết một số hành động nguy hiểm và phòng tránh ( leo trèo lên bàn, ghế/ lan can, chơi nghịch các vật sắc nhọn…) </t>
  </si>
  <si>
    <t xml:space="preserve">Nhận biết một số vật dụng nguy hiểm, những nơi nguy hiểm không được phép sờ vào hoặc đến gần (sờ vào ổ điện, phích nước nóng, bàn là, bếp đang đun, xô nước, giếng,..) </t>
  </si>
  <si>
    <t>Biết tránh một số hành động nguy hiểm  leo trèo lên bàn, ghế/ lan can, chơi nghịch các vật sắc nhọn…) khi được nhắc nhở</t>
  </si>
  <si>
    <t>Biết tránh vật dụng, nơi nguy hiểm ((sờ vào ổ điện, phích nước nóng, bàn là, bếp đang đun, xô nước, giếng,..) khi được nhắc nhở</t>
  </si>
  <si>
    <t>Có khả năng tìm đồ vật vừa mới cất giấu qua nghe âm thanh</t>
  </si>
  <si>
    <t xml:space="preserve">Nghe âm thanh tìm nơi phát ra âm thanh, và tìm đồ vật vừa mới cất giấu, </t>
  </si>
  <si>
    <t>Có khả năng nghe và nhận biết âm thanh của một tiếng kêu của một số con vật quen thuộc</t>
  </si>
  <si>
    <t>Nghe và nhận biết âm thanh tiếng kêu của một số con vật quen thuộc</t>
  </si>
  <si>
    <t>Nhận biết được một số đặc điểm nổi bật của đồ vật, hoa, quả quen thuộc qua sờ nắn, nhìn, ngửi,..</t>
  </si>
  <si>
    <t>Đặc điểm nổi bật của đồ vật, hoa, quả quen thuộc</t>
  </si>
  <si>
    <t>Nhận biết được cứng - mềm, trơn (nhẵn) - xù xì</t>
  </si>
  <si>
    <t>Nhận biết cứng - mềm, trơn (nhẵn) - xù xì</t>
  </si>
  <si>
    <t>Có khả năng nhận biết vị đặc trưng của một số thức ăn, quả (ngọt - mặn - chua)</t>
  </si>
  <si>
    <t>Nhận biết các vị của một số thức ăn, quả (ngọt - mặn - chua)</t>
  </si>
  <si>
    <t>Trò truyện, xem tranh: Bé nhận biết, làm quen với một số loại rau, hoa, quả quen thuộc</t>
  </si>
  <si>
    <t>* Nhận biết một số bộ phận của cơ thể con người</t>
  </si>
  <si>
    <t>Biết chỉ vào hoặc nói tên một vài bộ phận cơ thể của người khi được hỏi</t>
  </si>
  <si>
    <t>Tên một số bộ phận của cơ thể: mắt, mũi, miệng, tai, tay, chân</t>
  </si>
  <si>
    <t>Nói được tên và chức năng chính của một số bộ phận cơ thể khi được hỏi</t>
  </si>
  <si>
    <t>Tên, chức năng của một số bộ phận của cơ thể: mắt, mũi, miệng, tai, tay, chân</t>
  </si>
  <si>
    <t>*Nhận biết một số đồ dùng, đồ chơi</t>
  </si>
  <si>
    <t>Nhận biết được tên, đặc điểm nổi bật, công dụng và cách sử dụng đồ dùng, đồ chơi quen thuộc.</t>
  </si>
  <si>
    <t>Tên, đặc điểm nổi bật, công dụng, cách sử dụng đồ dùng, đồ chơi quen thuộc</t>
  </si>
  <si>
    <t xml:space="preserve">Bài : Đồ dùng, đồ chơi quen thuộc của bé </t>
  </si>
  <si>
    <t>*Nhận biết một số phương tiện giao thông quen thuộc</t>
  </si>
  <si>
    <t xml:space="preserve">Bài1: Nhận biết ô tô
Bài 2: Nhận biết tàu hỏa
</t>
  </si>
  <si>
    <t>*Nhận biết một số con vật quen thuộc</t>
  </si>
  <si>
    <t>Nói được tên và một vài đặc điểm nổi bật của con vật quen thuộc theo 1 vài dấu hiệu đặc trưng về màu sắc hoặc hình dạng khi được yêu cầu</t>
  </si>
  <si>
    <t>Tên và một số đặc điểm nổi bật của con vật quen thuộc</t>
  </si>
  <si>
    <t xml:space="preserve">*Nhận biết một số loại hoa, quả quen thuộc
</t>
  </si>
  <si>
    <t>Nói được tên và một vài đặc điểm nổi bật của một số loại hoa, quả, rau quen thuộc theo 1 vài dấu hiệu đặc trưng về màu sắc hoặc hình dạng khi được yêu cầu</t>
  </si>
  <si>
    <t>Tên và một số đặc điểm nổi bật của một số loại hoa, quả  quen thuộc</t>
  </si>
  <si>
    <t>*Nhận biết một số màu cơ bản, kích thước, hình dạng, số lượng</t>
  </si>
  <si>
    <t>Chỉ hoặc lấy đúng đồ chơi có kích thước to / nhỏ theo yêu cầu</t>
  </si>
  <si>
    <t>Kích thước to - nhỏ</t>
  </si>
  <si>
    <t>Chỉ/nói tên hoặc lấy/cất đúng đồ chơi màu đỏ /vàng/xanh theo yêu cầu</t>
  </si>
  <si>
    <t>Màu đỏ, vàng, xanh</t>
  </si>
  <si>
    <t>Nhận biết được hình tròn, hình vuông</t>
  </si>
  <si>
    <t>Hình tròn, hình vuông</t>
  </si>
  <si>
    <t>Xác định được vị trí trong không gian (trên-dưới, trước - sau) so với bản thân trẻ</t>
  </si>
  <si>
    <t>Vị trí trong không gian (trên-dưới, trước - sau) so với bản thân trẻ</t>
  </si>
  <si>
    <t>Nhận biết số lượng (một - nhiều)</t>
  </si>
  <si>
    <t>Số lượng (một - nhiều)</t>
  </si>
  <si>
    <t>*Nhận biết bản thân và những người gần gũi</t>
  </si>
  <si>
    <t>Nói được tên và một số đặc điểm bên ngoài của bản thân khi được hỏi</t>
  </si>
  <si>
    <t>Tên và một số đặc điểm bên ngoài của bản thân</t>
  </si>
  <si>
    <t>Nói được tên của cô giáo, một số bạn trong lớp</t>
  </si>
  <si>
    <t>Tên của cô giáo, một số bạn trong lớp</t>
  </si>
  <si>
    <t>Nói được tên và công việc của những người thân gần gũi trong gia đình</t>
  </si>
  <si>
    <t>Tên và công việc của những người thân gần gũi trong gia đình</t>
  </si>
  <si>
    <t xml:space="preserve">Nhận biết một  số vật dụng, nơi nguy hiểm không được phép sờ vào và đến gần </t>
  </si>
  <si>
    <t>Nhận biết màu đỏ chủ đề Gia đình</t>
  </si>
  <si>
    <t>Nhận biết màu vàng chủ đề Động vật</t>
  </si>
  <si>
    <t xml:space="preserve">Bài: Nhận biết màu đỏ, vàng, xanh </t>
  </si>
  <si>
    <t xml:space="preserve">Rèn thói quen tốt trong giờ ngủ  </t>
  </si>
  <si>
    <t>Bài: Xếp chồng…</t>
  </si>
  <si>
    <t>Tên, đặc điểm nổi bật của một số đồ vật chủ đề "Bé vui đón tết"</t>
  </si>
  <si>
    <t>Tên, đặc điểm nổi bật của một số đồ dùng thân quen chủ đề "Mùa hè"</t>
  </si>
  <si>
    <t xml:space="preserve">
Truyện: Thỏ con qua đường.
Truyện: Kiến con đi ô tô.
</t>
  </si>
  <si>
    <t>Trò truyện về chủ đề " Tết và mùa xuân", quan sát tranh và trả lời câu hỏi.</t>
  </si>
  <si>
    <t xml:space="preserve">Bài 1:  Thơ "Chú gà con"
Bài 2:  Thơ "Con cá vàng"
Bài 3:  Thơ "Mèo con đi học" </t>
  </si>
  <si>
    <t>Bài Tô màu: Áo tặng mẹ</t>
  </si>
  <si>
    <t>Bài Tô màu: Bánh chưng</t>
  </si>
  <si>
    <t>Bài Tô màu: Rau, củ, quả</t>
  </si>
  <si>
    <t>Bé vui đón têt</t>
  </si>
  <si>
    <t>Chồng, xếp 6 - 8 khối chủ đề "Tết"</t>
  </si>
  <si>
    <t>Mục tiêu Chủ đề</t>
  </si>
  <si>
    <t>HĐC</t>
  </si>
  <si>
    <t>HĐG</t>
  </si>
  <si>
    <t>ĐTT</t>
  </si>
  <si>
    <t>HĐH</t>
  </si>
  <si>
    <t>HĐNT</t>
  </si>
  <si>
    <t>VS-AN</t>
  </si>
  <si>
    <t xml:space="preserve">Bài "Xâu vòng trang trí lớp học"
</t>
  </si>
  <si>
    <t>Thích hát, nghe hát và vận động theo nhạc (giậm chân, lắc lư, vỗ tay, nghiêng người,…)</t>
  </si>
  <si>
    <t>Nghe cô đọc sách "Vịt con lông vàng"</t>
  </si>
  <si>
    <t>Trò chơi: Tìm đồ vật .</t>
  </si>
  <si>
    <t>Bài: Trườn qua vật cản</t>
  </si>
  <si>
    <r>
      <t xml:space="preserve">
</t>
    </r>
    <r>
      <rPr>
        <sz val="12"/>
        <rFont val="Times New Roman"/>
        <family val="1"/>
      </rPr>
      <t xml:space="preserve">Truyện: Cây táo.
</t>
    </r>
  </si>
  <si>
    <r>
      <t xml:space="preserve">
</t>
    </r>
    <r>
      <rPr>
        <sz val="12"/>
        <rFont val="Times New Roman"/>
        <family val="1"/>
      </rPr>
      <t xml:space="preserve">Kể chuyện: Mùa hè.
</t>
    </r>
  </si>
  <si>
    <r>
      <t xml:space="preserve">Nghe và hiểu nội dung các bài thơ, ca dao, đồng dao hò vè, câu </t>
    </r>
    <r>
      <rPr>
        <sz val="12"/>
        <rFont val="Times New Roman"/>
        <family val="1"/>
      </rPr>
      <t>đố, bài hát và truyện ngắn đơn giản. trả lời các câu hỏi về tên truyên, tên và hành động của các nhân vật. trong truyện.</t>
    </r>
  </si>
  <si>
    <t>Bài Đồng dao: Chi chi chành chành "</t>
  </si>
  <si>
    <t>Chắp ghép tranh</t>
  </si>
  <si>
    <r>
      <rPr>
        <sz val="12"/>
        <rFont val="Times New Roman"/>
        <family val="1"/>
      </rPr>
      <t>Bài: Bé tập làm hoa quả dầm</t>
    </r>
    <r>
      <rPr>
        <sz val="12"/>
        <color rgb="FFFF0000"/>
        <rFont val="Times New Roman"/>
        <family val="1"/>
      </rPr>
      <t xml:space="preserve">
</t>
    </r>
  </si>
  <si>
    <r>
      <t xml:space="preserve"> </t>
    </r>
    <r>
      <rPr>
        <sz val="12"/>
        <rFont val="Times New Roman"/>
        <family val="1"/>
      </rPr>
      <t>Tập cầm, giở sách xem tranh</t>
    </r>
  </si>
  <si>
    <t>Bà kính yêu</t>
  </si>
  <si>
    <t>Cô giáo bé</t>
  </si>
  <si>
    <t>Con mèo</t>
  </si>
  <si>
    <t>Con gà</t>
  </si>
  <si>
    <t>Mũ xinh</t>
  </si>
  <si>
    <t>An toàn</t>
  </si>
  <si>
    <t>Mùa xuân của bé</t>
  </si>
  <si>
    <t>Vẽ cuộn len</t>
  </si>
  <si>
    <t>Truyện " Gấu con rửa tay"</t>
  </si>
  <si>
    <r>
      <rPr>
        <b/>
        <sz val="12"/>
        <color theme="1"/>
        <rFont val="Times New Roman"/>
        <family val="1"/>
      </rPr>
      <t>Bài 8</t>
    </r>
    <r>
      <rPr>
        <sz val="12"/>
        <color theme="1"/>
        <rFont val="Times New Roman"/>
        <family val="1"/>
      </rPr>
      <t xml:space="preserve">
- Hô hấp: Gà gáy
- Tay: Tay lên cao, sang ngang
- Lưng, bụng: Nghiêng người sang 2 bên trái phải.
- Chân: Khụy gối.
- Bật: Bật tại chỗ.</t>
    </r>
  </si>
  <si>
    <r>
      <rPr>
        <b/>
        <sz val="12"/>
        <color theme="1"/>
        <rFont val="Times New Roman"/>
        <family val="1"/>
      </rPr>
      <t>Bài 9</t>
    </r>
    <r>
      <rPr>
        <sz val="12"/>
        <color theme="1"/>
        <rFont val="Times New Roman"/>
        <family val="1"/>
      </rPr>
      <t xml:space="preserve">
- Hô hấp:Thổi nơ
- Tay: Tay đưa ra trước, đưa ra sau
- Lưng, bụng: Nghiêng người sang 2 bên trái phải.
- Chân: Đứng nhún chân
- Bật: Bật tại chỗ.</t>
    </r>
  </si>
  <si>
    <r>
      <rPr>
        <b/>
        <sz val="12"/>
        <color theme="1"/>
        <rFont val="Times New Roman"/>
        <family val="1"/>
      </rPr>
      <t>Bài 10</t>
    </r>
    <r>
      <rPr>
        <sz val="12"/>
        <color theme="1"/>
        <rFont val="Times New Roman"/>
        <family val="1"/>
      </rPr>
      <t xml:space="preserve">
- Hô hấp: Gà gáy
- Tay: Tay lên cao, sang ngang
- Lưng, bụng: Nghiêng người sang 2 bên trái phải.
- Chân: Khụy gối.
- Bật: Bật tại chỗ.</t>
    </r>
  </si>
  <si>
    <t>Bài: Bò qua vật cản</t>
  </si>
  <si>
    <t>Bài1 : Nhận biết con gà
Bài2 : Nhận biết con cá
Bài3 : Bé mèo xinh xắn</t>
  </si>
  <si>
    <r>
      <rPr>
        <sz val="12"/>
        <rFont val="Times New Roman"/>
        <family val="1"/>
      </rPr>
      <t xml:space="preserve">Bài: Nhận biết màu  vàng </t>
    </r>
    <r>
      <rPr>
        <sz val="12"/>
        <color rgb="FFFF0000"/>
        <rFont val="Times New Roman"/>
        <family val="1"/>
      </rPr>
      <t xml:space="preserve">
</t>
    </r>
  </si>
  <si>
    <r>
      <t xml:space="preserve">
</t>
    </r>
    <r>
      <rPr>
        <sz val="12"/>
        <rFont val="Times New Roman"/>
        <family val="1"/>
      </rPr>
      <t xml:space="preserve">
Truyện thơ: Cá và chim.
Truyện: Đôi bạn nhỏ.</t>
    </r>
  </si>
  <si>
    <t>Nghe hát "Cá vàng bơi"
Nghe hát: "Chú mèo con"</t>
  </si>
  <si>
    <t xml:space="preserve">Hát theo và tập vận động đơn giản theo nhạc về chủ đề  Con vật </t>
  </si>
  <si>
    <t>Dạy KNCH " Rửa mặt như mèo"                                           Dạy KNCH " Gà trống mèo con và cún con"                                             Dạy KNCH " con gà trống"</t>
  </si>
  <si>
    <t>Bài Tô màu: Con cá!
Bài Tô màu: Mèo con đáng yêu!</t>
  </si>
  <si>
    <t>Xé vụn, vo, vò, dán trang trí hình chủ đề: An toàn cho bé</t>
  </si>
  <si>
    <t xml:space="preserve">Bài: Xé, vo giấy
</t>
  </si>
  <si>
    <t>CĐ8AT</t>
  </si>
  <si>
    <t>Bài : " Bé là ai"</t>
  </si>
  <si>
    <t>Bài : " Bé và các bạn"</t>
  </si>
  <si>
    <t>Bài: Lớp học của bé</t>
  </si>
  <si>
    <t xml:space="preserve">
Nghe hát "Đi nhà trẻ"                 </t>
  </si>
  <si>
    <t>Bài 1:  Thơ "Bạn mới                          Bài 2: Thơ:" Miệng xinh"</t>
  </si>
  <si>
    <t xml:space="preserve">Bài: Nhận biết màu  xanh </t>
  </si>
  <si>
    <r>
      <rPr>
        <sz val="12"/>
        <rFont val="Times New Roman"/>
        <family val="1"/>
      </rPr>
      <t>Bài: Cài, trang trí dây hoa, lá                       Bài:  Luồn dây</t>
    </r>
    <r>
      <rPr>
        <sz val="12"/>
        <color rgb="FFFF0000"/>
        <rFont val="Times New Roman"/>
        <family val="1"/>
      </rPr>
      <t xml:space="preserve">
</t>
    </r>
  </si>
  <si>
    <t xml:space="preserve">Bài: Thơ "Yêu mẹ."
Truyện thơ: "Cháu chào ông ạ" </t>
  </si>
  <si>
    <t>Bài: Cô giáo lớp bé</t>
  </si>
  <si>
    <t xml:space="preserve">Bài: Dán trang trí quà tặng Bà
Bài: Làm bưu thiếp tặng cô                           Bài: Dán hoa tặng mẹ </t>
  </si>
  <si>
    <t xml:space="preserve">Bài 1: Mẹ yêu 
Bài 2: Bà của chúng mình
</t>
  </si>
  <si>
    <t xml:space="preserve">Bài: Nhận biết đồ dùng gia đình có  màu đỏ (2 tiết) </t>
  </si>
  <si>
    <t>Bài: Bật nhảy tại chỗ</t>
  </si>
  <si>
    <t>Bài: Bật qua vạch kẻ</t>
  </si>
  <si>
    <t>Thơ: cây đào
Đồng dao: kéo cưa lừa xẻ
.</t>
  </si>
  <si>
    <t>Bài: Trang trí cây đào                             Bài : dán dính hoa , lá</t>
  </si>
  <si>
    <t xml:space="preserve">Dạy KNCH Sắp đén tết rồi"
Nghe hát " Mùa xuân của bé"
Nghe hát " Kéo cưa lừa xẻ
</t>
  </si>
  <si>
    <r>
      <rPr>
        <sz val="12"/>
        <rFont val="Times New Roman"/>
        <family val="1"/>
      </rPr>
      <t xml:space="preserve">                      Bài: Cài hoa , lá</t>
    </r>
    <r>
      <rPr>
        <sz val="12"/>
        <color rgb="FFFF0000"/>
        <rFont val="Times New Roman"/>
        <family val="1"/>
      </rPr>
      <t xml:space="preserve">
</t>
    </r>
  </si>
  <si>
    <t>Bài  : Rau bắp cải
Bài : Những loài hoa hồng, hoa cúc
Bài  : Nhận biết các loại quả "Quả chuối"
Bài : "Quả cam"</t>
  </si>
  <si>
    <t xml:space="preserve">
Kể chuyện: Quả thị.
</t>
  </si>
  <si>
    <t xml:space="preserve">Nghe cô đọc sách </t>
  </si>
  <si>
    <t>Nghe hát "Quả"
Dạy KNCH " Quả thị"                      Dạy KNCH " Cây bắp cải"                    Dạy KNVĐ " Cây bắp cải"</t>
  </si>
  <si>
    <t>Bài: Xé trang trí quả
Bài: Dán dính cành hoa</t>
  </si>
  <si>
    <t xml:space="preserve"> Chạy thay đổi tốc độ </t>
  </si>
  <si>
    <t>Bài: Ném bóng xa</t>
  </si>
  <si>
    <t xml:space="preserve"> Đóng cọc bàn gỗ</t>
  </si>
  <si>
    <t xml:space="preserve">
Thơ: Xe chữa cháy.</t>
  </si>
  <si>
    <t>Nghe hát "Đoàn tàu nhỏ xíu"
Nghe hát "Ai nhanh hơn"</t>
  </si>
  <si>
    <t>Dạy KNCH "Con tàu"
Dạy KNCH "Lái ô tô "</t>
  </si>
  <si>
    <t>Bài : Nặn bánh xe ô tô</t>
  </si>
  <si>
    <t>Bài : Bé tập gắp thả</t>
  </si>
  <si>
    <t>Bài : Nhận biết 1 số dồ chơi an toàn</t>
  </si>
  <si>
    <t>Bài: Nhận biết khẩu trang xinh</t>
  </si>
  <si>
    <t>Bài: Bánh chưng ngày tết</t>
  </si>
  <si>
    <t>Bài: Thơ " An toàn với bé"</t>
  </si>
  <si>
    <r>
      <t xml:space="preserve">
</t>
    </r>
    <r>
      <rPr>
        <sz val="12"/>
        <rFont val="Times New Roman"/>
        <family val="1"/>
      </rPr>
      <t xml:space="preserve">Truyện: Tin và quạt máy
</t>
    </r>
  </si>
  <si>
    <t>Dạy KNCH " Đu quay"                     Dạy KNVĐ " Đu quay"</t>
  </si>
  <si>
    <t>Bài: Dạy trẻ không cho hột hạt vào mũi"</t>
  </si>
  <si>
    <t xml:space="preserve">Bài " Bé chơi thân thiện với bạn"|
</t>
  </si>
  <si>
    <r>
      <rPr>
        <sz val="12"/>
        <rFont val="Times New Roman"/>
        <family val="1"/>
      </rPr>
      <t xml:space="preserve">Bài: Nhào khuấy bột </t>
    </r>
    <r>
      <rPr>
        <sz val="12"/>
        <color rgb="FFFF0000"/>
        <rFont val="Times New Roman"/>
        <family val="1"/>
      </rPr>
      <t xml:space="preserve">
</t>
    </r>
  </si>
  <si>
    <t>Bài : Nhận biết 1 số loại mũ                 Bài: Quần áo mùa hè</t>
  </si>
  <si>
    <t xml:space="preserve">Ôn: Nhận biết màu đỏ, vàng, xanh </t>
  </si>
  <si>
    <t>Bài Thơ: Mùa hè nóng nực                            Bài Thơ : Mũ xinh</t>
  </si>
  <si>
    <t xml:space="preserve"> Bài Kể chuyện theo tranh: Mùa hè </t>
  </si>
  <si>
    <t xml:space="preserve">Dạy KNCH "Mùa hè đến"                Dạy KNVĐ "Mùa hè đến"
Dạy KNCH "Nắng sớm" </t>
  </si>
  <si>
    <t>Bài Tô màu: Trang phục mùa hè</t>
  </si>
  <si>
    <t>Bài : Nặn bánh</t>
  </si>
  <si>
    <t>Bài: Lớp MG của bé</t>
  </si>
  <si>
    <t xml:space="preserve">
Nghe hát " Cháu đi mẫu giáo"                 </t>
  </si>
  <si>
    <t>Dạy KNVĐ " Vũ khúc rửa tay"</t>
  </si>
  <si>
    <t>Bài " Chơi đoàn kết cùng bạn trong lớp"</t>
  </si>
  <si>
    <t xml:space="preserve"> Mẹ của bé</t>
  </si>
  <si>
    <t>Rau</t>
  </si>
  <si>
    <t>Bé lên Mẫu giáo</t>
  </si>
  <si>
    <t>Bé   vui khỏe ngoan</t>
  </si>
  <si>
    <t>Lê Ngọc Trâm Anh</t>
  </si>
  <si>
    <t>Đặng Thùy Chi</t>
  </si>
  <si>
    <r>
      <rPr>
        <b/>
        <sz val="14"/>
        <rFont val="Times New Roman"/>
        <family val="1"/>
      </rPr>
      <t>CĐ1</t>
    </r>
    <r>
      <rPr>
        <sz val="14"/>
        <rFont val="Times New Roman"/>
        <family val="1"/>
      </rPr>
      <t xml:space="preserve"> BN</t>
    </r>
  </si>
  <si>
    <r>
      <rPr>
        <b/>
        <sz val="14"/>
        <color theme="1"/>
        <rFont val="Times New Roman"/>
        <family val="1"/>
      </rPr>
      <t>Bài 1</t>
    </r>
    <r>
      <rPr>
        <sz val="14"/>
        <color theme="1"/>
        <rFont val="Times New Roman"/>
        <family val="1"/>
      </rPr>
      <t xml:space="preserve">
- Hô hấp: Gà gáy
- Tay: Tay lên cao, sang ngang
- Lưng, bụng: Nghiêng người sang 2 bên trái phải.
- Chân: Khụy gối.
- Bật: Bật tại chỗ.</t>
    </r>
  </si>
  <si>
    <r>
      <t xml:space="preserve">
</t>
    </r>
    <r>
      <rPr>
        <sz val="14"/>
        <rFont val="Times New Roman"/>
        <family val="1"/>
      </rPr>
      <t>Bài : Vận động tinh "Xâu vòng "</t>
    </r>
  </si>
  <si>
    <r>
      <t xml:space="preserve">
</t>
    </r>
    <r>
      <rPr>
        <sz val="14"/>
        <rFont val="Times New Roman"/>
        <family val="1"/>
      </rPr>
      <t xml:space="preserve">
Truyện: Thỏ ngoan
 Kể Truyện theo tranh : Đi học
</t>
    </r>
  </si>
  <si>
    <t xml:space="preserve">Dạy KNCH "Đi học về"
Dạy KNCH "Lời chào buổi sáng"                                              Dạy VĐ "Lời chào buổi sáng"  </t>
  </si>
  <si>
    <t>Bài: Tập cầm bút di mầu                                              Bài: Làm quen với cách cầm bút</t>
  </si>
  <si>
    <t xml:space="preserve">Bài: Thơ " Chia đồ chơi"
</t>
  </si>
  <si>
    <t xml:space="preserve">
Bài : Thơ "Đi dép" </t>
  </si>
  <si>
    <t xml:space="preserve">
Nghe hát "Nu na nu nống"</t>
  </si>
  <si>
    <t xml:space="preserve">Nghe hát " Chiếc khăn tay"
</t>
  </si>
  <si>
    <t xml:space="preserve">Dạy KNCH " Qủa bóng"                          </t>
  </si>
  <si>
    <t xml:space="preserve">Bài : Di mầu: Búp bê
</t>
  </si>
  <si>
    <r>
      <rPr>
        <b/>
        <sz val="14"/>
        <rFont val="Times New Roman"/>
        <family val="1"/>
      </rPr>
      <t>CĐ2</t>
    </r>
    <r>
      <rPr>
        <sz val="14"/>
        <rFont val="Times New Roman"/>
        <family val="1"/>
      </rPr>
      <t>ĐDĐC</t>
    </r>
  </si>
  <si>
    <r>
      <rPr>
        <b/>
        <sz val="14"/>
        <rFont val="Times New Roman"/>
        <family val="1"/>
      </rPr>
      <t>CĐ3</t>
    </r>
    <r>
      <rPr>
        <sz val="14"/>
        <rFont val="Times New Roman"/>
        <family val="1"/>
      </rPr>
      <t>GĐ</t>
    </r>
  </si>
  <si>
    <r>
      <rPr>
        <b/>
        <sz val="14"/>
        <rFont val="Times New Roman"/>
        <family val="1"/>
      </rPr>
      <t>CĐ4</t>
    </r>
    <r>
      <rPr>
        <sz val="14"/>
        <rFont val="Times New Roman"/>
        <family val="1"/>
      </rPr>
      <t>ĐV</t>
    </r>
  </si>
  <si>
    <r>
      <rPr>
        <b/>
        <sz val="14"/>
        <rFont val="Times New Roman"/>
        <family val="1"/>
      </rPr>
      <t>CĐ7</t>
    </r>
    <r>
      <rPr>
        <sz val="14"/>
        <rFont val="Times New Roman"/>
        <family val="1"/>
      </rPr>
      <t>PTGT</t>
    </r>
  </si>
  <si>
    <r>
      <rPr>
        <b/>
        <sz val="14"/>
        <rFont val="Times New Roman"/>
        <family val="1"/>
      </rPr>
      <t>CĐ9</t>
    </r>
    <r>
      <rPr>
        <sz val="14"/>
        <rFont val="Times New Roman"/>
        <family val="1"/>
      </rPr>
      <t>MH</t>
    </r>
  </si>
  <si>
    <r>
      <rPr>
        <b/>
        <sz val="14"/>
        <color theme="1"/>
        <rFont val="Times New Roman"/>
        <family val="1"/>
      </rPr>
      <t>CĐ10</t>
    </r>
    <r>
      <rPr>
        <sz val="14"/>
        <color theme="1"/>
        <rFont val="Times New Roman"/>
        <family val="1"/>
      </rPr>
      <t>MG</t>
    </r>
  </si>
  <si>
    <r>
      <rPr>
        <b/>
        <sz val="14"/>
        <color theme="1"/>
        <rFont val="Times New Roman"/>
        <family val="1"/>
      </rPr>
      <t>Bài 2</t>
    </r>
    <r>
      <rPr>
        <sz val="14"/>
        <color theme="1"/>
        <rFont val="Times New Roman"/>
        <family val="1"/>
      </rPr>
      <t xml:space="preserve">
- Hô hấp: Thổi nơ
- Tay: Hai tay đưa sang ngang, hạ xuống
- Lưng, bụng: Quay người sang 2 bên trái phải.
- Chân: Nhún chân
- Bật: Bật tại chỗ.</t>
    </r>
  </si>
  <si>
    <r>
      <rPr>
        <sz val="14"/>
        <rFont val="Times New Roman"/>
        <family val="1"/>
      </rPr>
      <t xml:space="preserve">Bài: Cài, trang trí dây hoa, lá                       </t>
    </r>
    <r>
      <rPr>
        <sz val="14"/>
        <color rgb="FFFF0000"/>
        <rFont val="Times New Roman"/>
        <family val="1"/>
      </rPr>
      <t xml:space="preserve">
</t>
    </r>
  </si>
  <si>
    <r>
      <t xml:space="preserve">
</t>
    </r>
    <r>
      <rPr>
        <sz val="14"/>
        <rFont val="Times New Roman"/>
        <family val="1"/>
      </rPr>
      <t>Truyện: "Đồ chơi của bi"
Truyện: "Mẹ tắm cho bé"</t>
    </r>
  </si>
  <si>
    <t>2/10 27/10</t>
  </si>
  <si>
    <t>27/11-29/12</t>
  </si>
  <si>
    <r>
      <rPr>
        <b/>
        <sz val="14"/>
        <rFont val="Times New Roman"/>
        <family val="1"/>
      </rPr>
      <t>CĐ5</t>
    </r>
    <r>
      <rPr>
        <sz val="14"/>
        <rFont val="Times New Roman"/>
        <family val="1"/>
      </rPr>
      <t xml:space="preserve"> Hoa , quả, rau</t>
    </r>
  </si>
  <si>
    <t>2/1/2024-26/1/2024</t>
  </si>
  <si>
    <r>
      <rPr>
        <b/>
        <sz val="14"/>
        <rFont val="Times New Roman"/>
        <family val="1"/>
      </rPr>
      <t>CĐ6</t>
    </r>
    <r>
      <rPr>
        <sz val="14"/>
        <rFont val="Times New Roman"/>
        <family val="1"/>
      </rPr>
      <t xml:space="preserve"> Tết</t>
    </r>
  </si>
  <si>
    <t>29/1-23/2/2024</t>
  </si>
  <si>
    <t>26/2-22/3</t>
  </si>
  <si>
    <t>25/3-5/4</t>
  </si>
  <si>
    <t>8/4-3/5</t>
  </si>
  <si>
    <t>5/9
29/9</t>
  </si>
  <si>
    <t>Bé ngoan</t>
  </si>
  <si>
    <t>X</t>
  </si>
  <si>
    <t>CHỦ ĐỀ 1 : 
"Bé ngoan" Từ 5/9- 29/9/2023</t>
  </si>
  <si>
    <t>CHỦ ĐỀ 2 : 
"Đồ dùng đồ chơi" Từ 2/10- 27/10/2023</t>
  </si>
  <si>
    <t>CHỦ ĐỀ 4: 
"Những con vật bé yêu" từ 27/11- 29/12/2023</t>
  </si>
  <si>
    <t>CHỦ ĐỀ 5: 
"Bé yêu cây Hoa -Quả -Rau" từ 2/1- 26/1/2024</t>
  </si>
  <si>
    <t>CHỦ ĐỀ 6: 
"Tết đến vui vẻ" từ 29/1/2024- 23/2/2024</t>
  </si>
  <si>
    <t>CHỦ ĐỀ 7: 
"Phương tiện giao thông" từ 26/2- 22/3/2024</t>
  </si>
  <si>
    <t>CHỦ ĐỀ 8: 
"An toàn" từ 25/3-5/4/2024</t>
  </si>
  <si>
    <t>CHỦ ĐỀ 9: 
"Mùa hè đến rồi" từ 8/4-3/5/2024</t>
  </si>
  <si>
    <t>CHỦ ĐỀ: 
"Bé lên mẫu giáo" từ 6/5- 17/5/2024</t>
  </si>
  <si>
    <t>Đào Minh Phúc</t>
  </si>
  <si>
    <t xml:space="preserve">Trịnh Nguyễn Minh Khanh </t>
  </si>
  <si>
    <t>Lê Duy Khoa</t>
  </si>
  <si>
    <t xml:space="preserve">Nghiêm Vũ Thần </t>
  </si>
  <si>
    <t>Lưu Minh Thiên Phúc</t>
  </si>
  <si>
    <t>Lưu Ngọc Minh Anh</t>
  </si>
  <si>
    <t>Bùi Nguyễn Minh Châu</t>
  </si>
  <si>
    <t>Nguyễn Khánh My</t>
  </si>
  <si>
    <t>Nguyễn Hải ĐĂng</t>
  </si>
  <si>
    <t>Lê Nhật linh</t>
  </si>
  <si>
    <t>Đồng Bảo Phúc</t>
  </si>
  <si>
    <t>Trần Hoàng Gia khánh</t>
  </si>
  <si>
    <t>Nguyễn Hoàng Trung Anh</t>
  </si>
  <si>
    <t>6/5-17/5/2024</t>
  </si>
  <si>
    <t xml:space="preserve">
Bài : Di màu: Bát, thìa</t>
  </si>
  <si>
    <t xml:space="preserve"> Dạy KNCH " Đôi dép xinh"</t>
  </si>
  <si>
    <r>
      <rPr>
        <sz val="14"/>
        <rFont val="Times New Roman"/>
        <family val="1"/>
      </rPr>
      <t xml:space="preserve">
Bài 2: Xé giấy làm quả cầu      </t>
    </r>
    <r>
      <rPr>
        <sz val="14"/>
        <color rgb="FFFF0000"/>
        <rFont val="Times New Roman"/>
        <family val="1"/>
      </rPr>
      <t xml:space="preserve">                                            </t>
    </r>
  </si>
  <si>
    <r>
      <rPr>
        <sz val="14"/>
        <rFont val="Times New Roman"/>
        <family val="1"/>
      </rPr>
      <t xml:space="preserve">Bài  1:Vo giấy  thành quả bóng
  </t>
    </r>
    <r>
      <rPr>
        <sz val="14"/>
        <color rgb="FFFF0000"/>
        <rFont val="Times New Roman"/>
        <family val="1"/>
      </rPr>
      <t xml:space="preserve">                                            </t>
    </r>
  </si>
  <si>
    <t>Nhận biết một số đồ dùng đồ chơi yêu thích của mình trong chủ đề</t>
  </si>
  <si>
    <t xml:space="preserve">Tập sử dụng một số đồ dùng đồ chơi , chơi một số trò chơi ( Bế em, quấy bột, cho em ăn, Khuấy bột cho em ăn, nghe điện thoại... ) chủ đề </t>
  </si>
  <si>
    <t xml:space="preserve">
Bài: Búp bê yêu thương</t>
  </si>
  <si>
    <t>Tổng hợp đánh giá chủ đề BÉ NGOAN</t>
  </si>
  <si>
    <t>Tổng hợp đánh giá chủ đề ĐỒ DÙNG ĐỒ CHƠI</t>
  </si>
  <si>
    <t>Đồng Minh Châu</t>
  </si>
  <si>
    <t>Nguyễn nhật Đăng</t>
  </si>
  <si>
    <t>- Hoạt động góc</t>
  </si>
  <si>
    <t>- Hoạt động ngoài trời</t>
  </si>
  <si>
    <t>- Vệ sinh - ăn ngủ</t>
  </si>
  <si>
    <t>- Hoạt động chiều</t>
  </si>
  <si>
    <t>+ Giờ nhận thức</t>
  </si>
  <si>
    <t>+ Giờ ngôn ngữ</t>
  </si>
  <si>
    <t>LH</t>
  </si>
  <si>
    <t>Nghe hát "Cháu yêu bà"
Vui liên haon văn nghệ ngày hội cuar cô giáo 20-11</t>
  </si>
  <si>
    <t>CHỦ ĐỀ 3: 
"GIA ĐÌNH BÉ YÊU" từ 04/11 -29/11/2024</t>
  </si>
  <si>
    <t>04/11-29/11</t>
  </si>
  <si>
    <t xml:space="preserve"> - Thăm quan dã ngoại</t>
  </si>
  <si>
    <t>-  Lễ hội</t>
  </si>
  <si>
    <t xml:space="preserve"> - Hoạt động học</t>
  </si>
  <si>
    <r>
      <rPr>
        <i/>
        <u/>
        <sz val="14"/>
        <color rgb="FFFF0000"/>
        <rFont val="Times New Roman"/>
        <family val="1"/>
      </rPr>
      <t xml:space="preserve">  Chia ra</t>
    </r>
    <r>
      <rPr>
        <i/>
        <sz val="14"/>
        <color rgb="FFFF0000"/>
        <rFont val="Times New Roman"/>
        <family val="1"/>
      </rPr>
      <t>:   + Giờ thể chất</t>
    </r>
  </si>
  <si>
    <t xml:space="preserve"> '+ Giờ TC-KNXH-TM</t>
  </si>
  <si>
    <t>NGƯỜI LẬP KẾ 
HOẠCH</t>
  </si>
  <si>
    <t xml:space="preserve">XÁC NHẬN TỔ 
CHUYÊN MÔN
</t>
  </si>
  <si>
    <t xml:space="preserve">XÁC NHẬN BGH
PHÓ HIỆU TRƯỞNG
</t>
  </si>
  <si>
    <t>Nhánh2</t>
  </si>
  <si>
    <r>
      <rPr>
        <b/>
        <sz val="14"/>
        <color theme="1"/>
        <rFont val="Times New Roman"/>
        <family val="1"/>
      </rPr>
      <t>Bài 3</t>
    </r>
    <r>
      <rPr>
        <sz val="14"/>
        <color theme="1"/>
        <rFont val="Times New Roman"/>
        <family val="1"/>
      </rPr>
      <t xml:space="preserve">
- Hô hấp: Còi tàu
- Tay: Hai tay đưa về phía trước, phía sau
- Lưng, bụng: Nghiêng người sang 2 bên trái phải.
- Chân: Ngồi xuống đứng lên
- Bật: Bậttiến về phía trước</t>
    </r>
  </si>
  <si>
    <r>
      <t xml:space="preserve">
</t>
    </r>
    <r>
      <rPr>
        <sz val="14"/>
        <rFont val="Times New Roman"/>
        <family val="1"/>
      </rPr>
      <t xml:space="preserve">Truyện: Thỏ con không vâng lời.
Truyện: Cô giáo họa mi
</t>
    </r>
  </si>
  <si>
    <r>
      <rPr>
        <sz val="14"/>
        <rFont val="Times New Roman"/>
        <family val="1"/>
      </rPr>
      <t>Bài:  Xâu luồn dây tặng bà</t>
    </r>
    <r>
      <rPr>
        <sz val="14"/>
        <color rgb="FFFF0000"/>
        <rFont val="Times New Roman"/>
        <family val="1"/>
      </rPr>
      <t xml:space="preserve">
</t>
    </r>
  </si>
  <si>
    <t>KẾ HOẠCH CHỦ ĐỀ
"GIA ĐÌNH BÉ YÊU" từ 04/11-29/11/2024   NĂM HỌC 2024- 2025</t>
  </si>
  <si>
    <t>Đã ký
Nguyễn Thị Hoa</t>
  </si>
  <si>
    <t>Đã ký
Hoàng Thúy Hoa</t>
  </si>
  <si>
    <t>Đã ký
Đoàn Thị Huyền</t>
  </si>
</sst>
</file>

<file path=xl/styles.xml><?xml version="1.0" encoding="utf-8"?>
<styleSheet xmlns="http://schemas.openxmlformats.org/spreadsheetml/2006/main">
  <numFmts count="10">
    <numFmt numFmtId="44" formatCode="_(&quot;$&quot;* #,##0.00_);_(&quot;$&quot;* \(#,##0.00\);_(&quot;$&quot;* &quot;-&quot;??_);_(@_)"/>
    <numFmt numFmtId="164" formatCode="#,##0\ &quot;DM&quot;;\-#,##0\ &quot;DM&quot;"/>
    <numFmt numFmtId="165" formatCode="0.000%"/>
    <numFmt numFmtId="166" formatCode="&quot;￥&quot;#,##0;&quot;￥&quot;\-#,##0"/>
    <numFmt numFmtId="167" formatCode="00.000"/>
    <numFmt numFmtId="168" formatCode="_-* #,##0_-;\-* #,##0_-;_-* &quot;-&quot;_-;_-@_-"/>
    <numFmt numFmtId="169" formatCode="_-* #,##0.00_-;\-* #,##0.00_-;_-* &quot;-&quot;??_-;_-@_-"/>
    <numFmt numFmtId="170" formatCode="_-&quot;$&quot;* #,##0_-;\-&quot;$&quot;* #,##0_-;_-&quot;$&quot;* &quot;-&quot;_-;_-@_-"/>
    <numFmt numFmtId="171" formatCode="_-&quot;$&quot;* #,##0.00_-;\-&quot;$&quot;* #,##0.00_-;_-&quot;$&quot;* &quot;-&quot;??_-;_-@_-"/>
    <numFmt numFmtId="172" formatCode="0.0"/>
  </numFmts>
  <fonts count="46">
    <font>
      <sz val="11"/>
      <color theme="1"/>
      <name val="Calibri"/>
      <family val="2"/>
      <scheme val="minor"/>
    </font>
    <font>
      <b/>
      <sz val="12"/>
      <name val="Times New Roman"/>
      <family val="1"/>
    </font>
    <font>
      <sz val="12"/>
      <color indexed="8"/>
      <name val="Times New Roman"/>
      <family val="1"/>
    </font>
    <font>
      <sz val="10"/>
      <name val="Arial"/>
      <family val="2"/>
    </font>
    <font>
      <b/>
      <sz val="12"/>
      <color rgb="FFFF0000"/>
      <name val="Times New Roman"/>
      <family val="1"/>
    </font>
    <font>
      <b/>
      <sz val="11"/>
      <color rgb="FFFF0000"/>
      <name val="Times New Roman"/>
      <family val="1"/>
    </font>
    <font>
      <sz val="12"/>
      <name val="Times New Roman"/>
      <family val="1"/>
    </font>
    <font>
      <sz val="9"/>
      <name val="Times New Roman"/>
      <family val="1"/>
    </font>
    <font>
      <b/>
      <i/>
      <sz val="11"/>
      <color rgb="FFFF0000"/>
      <name val="Times New Roman"/>
      <family val="1"/>
    </font>
    <font>
      <sz val="10"/>
      <color indexed="8"/>
      <name val="Times New Roman"/>
      <family val="1"/>
    </font>
    <font>
      <b/>
      <sz val="8"/>
      <color indexed="81"/>
      <name val="Tahoma"/>
      <family val="2"/>
    </font>
    <font>
      <b/>
      <sz val="12"/>
      <name val="Arial"/>
      <family val="2"/>
    </font>
    <font>
      <sz val="10"/>
      <name val="Arial"/>
      <family val="2"/>
      <charset val="163"/>
    </font>
    <font>
      <sz val="11"/>
      <color indexed="8"/>
      <name val="Calibri"/>
      <family val="2"/>
    </font>
    <font>
      <sz val="14"/>
      <name val="뼻뮝"/>
      <family val="3"/>
    </font>
    <font>
      <sz val="12"/>
      <name val="바탕체"/>
      <family val="3"/>
    </font>
    <font>
      <sz val="12"/>
      <name val="뼻뮝"/>
      <family val="3"/>
    </font>
    <font>
      <sz val="11"/>
      <name val="돋움"/>
      <family val="3"/>
    </font>
    <font>
      <sz val="10"/>
      <name val="굴림체"/>
      <family val="3"/>
    </font>
    <font>
      <sz val="12"/>
      <name val="新細明體"/>
      <charset val="136"/>
    </font>
    <font>
      <b/>
      <sz val="12"/>
      <color theme="1"/>
      <name val="Times New Roman"/>
      <family val="1"/>
    </font>
    <font>
      <sz val="12"/>
      <color theme="1"/>
      <name val="Times New Roman"/>
      <family val="1"/>
    </font>
    <font>
      <sz val="11"/>
      <color theme="1"/>
      <name val="Times New Roman"/>
      <family val="1"/>
    </font>
    <font>
      <sz val="12"/>
      <color rgb="FFFF0000"/>
      <name val="Times New Roman"/>
      <family val="1"/>
    </font>
    <font>
      <i/>
      <sz val="12"/>
      <color rgb="FFFF0000"/>
      <name val="Times New Roman"/>
      <family val="1"/>
    </font>
    <font>
      <sz val="10"/>
      <color rgb="FFFF0000"/>
      <name val="Times New Roman"/>
      <family val="1"/>
    </font>
    <font>
      <sz val="10"/>
      <color indexed="81"/>
      <name val="Times New Roman"/>
      <family val="1"/>
    </font>
    <font>
      <b/>
      <sz val="14"/>
      <name val="Times New Roman"/>
      <family val="1"/>
    </font>
    <font>
      <sz val="14"/>
      <color indexed="8"/>
      <name val="Times New Roman"/>
      <family val="1"/>
    </font>
    <font>
      <sz val="12"/>
      <color rgb="FFC00000"/>
      <name val="Times New Roman"/>
      <family val="1"/>
    </font>
    <font>
      <b/>
      <sz val="12"/>
      <color rgb="FFC00000"/>
      <name val="Times New Roman"/>
      <family val="1"/>
    </font>
    <font>
      <sz val="10"/>
      <color rgb="FFC00000"/>
      <name val="Times New Roman"/>
      <family val="1"/>
    </font>
    <font>
      <sz val="9"/>
      <color rgb="FFFF0000"/>
      <name val="Times New Roman"/>
      <family val="1"/>
    </font>
    <font>
      <sz val="9"/>
      <color theme="1"/>
      <name val="Times New Roman"/>
      <family val="1"/>
    </font>
    <font>
      <sz val="11"/>
      <color rgb="FFFF0000"/>
      <name val="Times New Roman"/>
      <family val="1"/>
    </font>
    <font>
      <sz val="11"/>
      <name val="Times New Roman"/>
      <family val="1"/>
    </font>
    <font>
      <sz val="14"/>
      <color theme="1"/>
      <name val="Times New Roman"/>
      <family val="1"/>
    </font>
    <font>
      <b/>
      <sz val="14"/>
      <color theme="1"/>
      <name val="Times New Roman"/>
      <family val="1"/>
    </font>
    <font>
      <b/>
      <sz val="14"/>
      <color rgb="FFFF0000"/>
      <name val="Times New Roman"/>
      <family val="1"/>
    </font>
    <font>
      <sz val="14"/>
      <color rgb="FFFF0000"/>
      <name val="Times New Roman"/>
      <family val="1"/>
    </font>
    <font>
      <sz val="14"/>
      <name val="Times New Roman"/>
      <family val="1"/>
    </font>
    <font>
      <b/>
      <sz val="11"/>
      <name val="Times New Roman"/>
      <family val="1"/>
    </font>
    <font>
      <b/>
      <sz val="10"/>
      <color rgb="FFFF0000"/>
      <name val="Times New Roman"/>
      <family val="1"/>
    </font>
    <font>
      <b/>
      <i/>
      <sz val="14"/>
      <color rgb="FFFF0000"/>
      <name val="Times New Roman"/>
      <family val="1"/>
    </font>
    <font>
      <i/>
      <sz val="14"/>
      <color rgb="FFFF0000"/>
      <name val="Times New Roman"/>
      <family val="1"/>
    </font>
    <font>
      <i/>
      <u/>
      <sz val="14"/>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s>
  <cellStyleXfs count="30">
    <xf numFmtId="0" fontId="0" fillId="0" borderId="0"/>
    <xf numFmtId="0" fontId="3" fillId="0" borderId="0"/>
    <xf numFmtId="44" fontId="3" fillId="0" borderId="0" applyFont="0" applyFill="0" applyBorder="0" applyAlignment="0" applyProtection="0"/>
    <xf numFmtId="0" fontId="11" fillId="0" borderId="12" applyNumberFormat="0" applyAlignment="0" applyProtection="0">
      <alignment horizontal="left" vertical="center"/>
    </xf>
    <xf numFmtId="0" fontId="11" fillId="0" borderId="10">
      <alignment horizontal="left" vertical="center"/>
    </xf>
    <xf numFmtId="0" fontId="3" fillId="0" borderId="0"/>
    <xf numFmtId="0" fontId="3" fillId="0" borderId="0"/>
    <xf numFmtId="0" fontId="3" fillId="0" borderId="0"/>
    <xf numFmtId="0" fontId="3" fillId="0" borderId="0"/>
    <xf numFmtId="0" fontId="3" fillId="0" borderId="0"/>
    <xf numFmtId="9" fontId="12"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40" fontId="14" fillId="0" borderId="0" applyFont="0" applyFill="0" applyBorder="0" applyAlignment="0" applyProtection="0"/>
    <xf numFmtId="38"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9" fontId="15" fillId="0" borderId="0" applyFont="0" applyFill="0" applyBorder="0" applyAlignment="0" applyProtection="0"/>
    <xf numFmtId="0" fontId="16" fillId="0" borderId="0"/>
    <xf numFmtId="164"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7" fontId="17" fillId="0" borderId="0" applyFont="0" applyFill="0" applyBorder="0" applyAlignment="0" applyProtection="0"/>
    <xf numFmtId="0" fontId="18" fillId="0" borderId="0"/>
    <xf numFmtId="0" fontId="19" fillId="0" borderId="0"/>
    <xf numFmtId="168" fontId="19"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1" fontId="19" fillId="0" borderId="0" applyFont="0" applyFill="0" applyBorder="0" applyAlignment="0" applyProtection="0"/>
  </cellStyleXfs>
  <cellXfs count="362">
    <xf numFmtId="0" fontId="0" fillId="0" borderId="0" xfId="0"/>
    <xf numFmtId="0" fontId="2" fillId="0" borderId="0" xfId="0" applyFont="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49" fontId="5" fillId="3" borderId="8" xfId="0" applyNumberFormat="1" applyFont="1" applyFill="1" applyBorder="1" applyAlignment="1">
      <alignment horizontal="center" vertical="center" wrapText="1"/>
    </xf>
    <xf numFmtId="49" fontId="4" fillId="3" borderId="8"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49" fontId="5" fillId="3" borderId="9" xfId="0" applyNumberFormat="1" applyFont="1" applyFill="1" applyBorder="1" applyAlignment="1">
      <alignment horizontal="center" vertical="center" wrapText="1"/>
    </xf>
    <xf numFmtId="0" fontId="9" fillId="3" borderId="8"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 fillId="0" borderId="8" xfId="0" applyFont="1" applyBorder="1" applyAlignment="1">
      <alignment horizontal="center" vertical="center" wrapText="1"/>
    </xf>
    <xf numFmtId="0" fontId="23" fillId="0" borderId="8" xfId="0" applyFont="1" applyBorder="1" applyAlignment="1">
      <alignment horizontal="center" vertical="center" wrapText="1"/>
    </xf>
    <xf numFmtId="9" fontId="23" fillId="0" borderId="8" xfId="0" applyNumberFormat="1" applyFont="1" applyBorder="1" applyAlignment="1">
      <alignment horizontal="center" vertical="center" wrapText="1"/>
    </xf>
    <xf numFmtId="0" fontId="2" fillId="0" borderId="8" xfId="0" applyFont="1" applyBorder="1" applyAlignment="1">
      <alignment horizontal="left" vertical="center" wrapText="1"/>
    </xf>
    <xf numFmtId="49" fontId="7" fillId="3" borderId="8" xfId="0" applyNumberFormat="1" applyFont="1" applyFill="1" applyBorder="1" applyAlignment="1">
      <alignment horizontal="center" vertical="center" wrapText="1"/>
    </xf>
    <xf numFmtId="0" fontId="4" fillId="3" borderId="10" xfId="0" applyFont="1" applyFill="1" applyBorder="1" applyAlignment="1">
      <alignment vertical="center" wrapText="1"/>
    </xf>
    <xf numFmtId="0" fontId="8" fillId="3" borderId="8"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21" fillId="3" borderId="8" xfId="1" applyFont="1" applyFill="1" applyBorder="1" applyAlignment="1">
      <alignment vertical="center" wrapText="1"/>
    </xf>
    <xf numFmtId="0" fontId="2" fillId="3" borderId="8" xfId="0" applyFont="1" applyFill="1" applyBorder="1" applyAlignment="1">
      <alignment horizontal="left" vertical="center" wrapText="1"/>
    </xf>
    <xf numFmtId="0" fontId="21" fillId="3" borderId="8" xfId="1" applyFont="1" applyFill="1" applyBorder="1" applyAlignment="1">
      <alignment horizontal="left" vertical="center" wrapText="1"/>
    </xf>
    <xf numFmtId="0" fontId="9" fillId="3" borderId="8" xfId="0" applyFont="1" applyFill="1" applyBorder="1" applyAlignment="1">
      <alignment horizontal="left" vertical="center" wrapText="1"/>
    </xf>
    <xf numFmtId="172" fontId="25" fillId="3" borderId="8" xfId="0" applyNumberFormat="1" applyFont="1" applyFill="1" applyBorder="1" applyAlignment="1">
      <alignment horizontal="center" vertical="center"/>
    </xf>
    <xf numFmtId="0" fontId="9" fillId="2" borderId="8" xfId="0" applyFont="1" applyFill="1" applyBorder="1" applyAlignment="1">
      <alignment horizontal="center" vertical="center" wrapText="1"/>
    </xf>
    <xf numFmtId="0" fontId="2" fillId="2" borderId="8" xfId="0" applyFont="1" applyFill="1" applyBorder="1" applyAlignment="1">
      <alignment horizontal="left" vertical="center" wrapText="1"/>
    </xf>
    <xf numFmtId="172" fontId="25" fillId="2" borderId="8" xfId="0" applyNumberFormat="1" applyFont="1" applyFill="1" applyBorder="1" applyAlignment="1">
      <alignment horizontal="center" vertical="center"/>
    </xf>
    <xf numFmtId="0" fontId="25" fillId="3" borderId="8" xfId="1" applyFont="1" applyFill="1" applyBorder="1" applyAlignment="1">
      <alignment horizontal="center" vertical="center"/>
    </xf>
    <xf numFmtId="0" fontId="25" fillId="2" borderId="8" xfId="1" applyFont="1" applyFill="1" applyBorder="1" applyAlignment="1">
      <alignment horizontal="center" vertical="center"/>
    </xf>
    <xf numFmtId="0" fontId="21" fillId="0" borderId="8" xfId="0" applyFont="1" applyBorder="1" applyAlignment="1">
      <alignment horizontal="center" vertical="center" wrapText="1"/>
    </xf>
    <xf numFmtId="49" fontId="23" fillId="2" borderId="8" xfId="0" applyNumberFormat="1" applyFont="1" applyFill="1" applyBorder="1" applyAlignment="1">
      <alignment horizontal="left" vertical="center" wrapText="1"/>
    </xf>
    <xf numFmtId="0" fontId="4" fillId="0" borderId="8" xfId="0" applyFont="1" applyBorder="1" applyAlignment="1">
      <alignment horizontal="center" vertical="center" wrapText="1"/>
    </xf>
    <xf numFmtId="49" fontId="21" fillId="3" borderId="8" xfId="0" applyNumberFormat="1" applyFont="1" applyFill="1" applyBorder="1" applyAlignment="1">
      <alignment horizontal="center" vertical="center" wrapText="1"/>
    </xf>
    <xf numFmtId="0" fontId="6" fillId="0" borderId="8" xfId="0" applyFont="1" applyBorder="1" applyAlignment="1">
      <alignment horizontal="center" vertical="center" wrapText="1"/>
    </xf>
    <xf numFmtId="0" fontId="29" fillId="0" borderId="0" xfId="0" applyFont="1" applyAlignment="1">
      <alignment horizontal="center" vertical="center" wrapText="1"/>
    </xf>
    <xf numFmtId="49" fontId="30" fillId="3"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0" fontId="31" fillId="3" borderId="8" xfId="0" applyFont="1" applyFill="1" applyBorder="1" applyAlignment="1">
      <alignment horizontal="center" vertical="center"/>
    </xf>
    <xf numFmtId="172" fontId="31" fillId="3" borderId="8" xfId="0" applyNumberFormat="1" applyFont="1" applyFill="1" applyBorder="1" applyAlignment="1">
      <alignment horizontal="center" vertical="center"/>
    </xf>
    <xf numFmtId="0" fontId="31" fillId="2" borderId="8" xfId="0" applyFont="1" applyFill="1" applyBorder="1" applyAlignment="1">
      <alignment horizontal="center" vertical="center"/>
    </xf>
    <xf numFmtId="172" fontId="31" fillId="2" borderId="8" xfId="0" applyNumberFormat="1" applyFont="1" applyFill="1" applyBorder="1" applyAlignment="1">
      <alignment horizontal="center" vertical="center"/>
    </xf>
    <xf numFmtId="0" fontId="31" fillId="3" borderId="8" xfId="1" applyFont="1" applyFill="1" applyBorder="1" applyAlignment="1">
      <alignment horizontal="center" vertical="center"/>
    </xf>
    <xf numFmtId="0" fontId="31" fillId="2" borderId="8" xfId="1" applyFont="1" applyFill="1" applyBorder="1" applyAlignment="1">
      <alignment horizontal="center" vertical="center"/>
    </xf>
    <xf numFmtId="0" fontId="25" fillId="3" borderId="8" xfId="0" applyFont="1" applyFill="1" applyBorder="1" applyAlignment="1">
      <alignment horizontal="center" vertical="center" wrapText="1"/>
    </xf>
    <xf numFmtId="172" fontId="25" fillId="3" borderId="8" xfId="0" applyNumberFormat="1" applyFont="1" applyFill="1" applyBorder="1" applyAlignment="1">
      <alignment horizontal="center" vertical="center" wrapText="1"/>
    </xf>
    <xf numFmtId="0" fontId="25" fillId="2" borderId="8" xfId="0" applyFont="1" applyFill="1" applyBorder="1" applyAlignment="1">
      <alignment horizontal="center" vertical="center" wrapText="1"/>
    </xf>
    <xf numFmtId="172" fontId="25" fillId="2" borderId="8" xfId="0" applyNumberFormat="1" applyFont="1" applyFill="1" applyBorder="1" applyAlignment="1">
      <alignment horizontal="center" vertical="center" wrapText="1"/>
    </xf>
    <xf numFmtId="0" fontId="25" fillId="3" borderId="8" xfId="1" applyFont="1" applyFill="1" applyBorder="1" applyAlignment="1">
      <alignment horizontal="center" vertical="center" wrapText="1"/>
    </xf>
    <xf numFmtId="0" fontId="25" fillId="2" borderId="8" xfId="1"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5" xfId="0" applyFont="1" applyFill="1" applyBorder="1" applyAlignment="1">
      <alignment horizontal="center" vertical="center" wrapText="1"/>
    </xf>
    <xf numFmtId="49" fontId="6" fillId="0" borderId="8" xfId="0" applyNumberFormat="1" applyFont="1" applyBorder="1" applyAlignment="1">
      <alignment horizontal="left" vertical="center" wrapText="1"/>
    </xf>
    <xf numFmtId="49" fontId="7" fillId="0" borderId="8" xfId="0" applyNumberFormat="1" applyFont="1" applyBorder="1" applyAlignment="1">
      <alignment horizontal="center" vertical="center" wrapText="1"/>
    </xf>
    <xf numFmtId="49" fontId="6" fillId="0" borderId="1" xfId="0" applyNumberFormat="1" applyFont="1" applyBorder="1" applyAlignment="1">
      <alignment vertical="center" wrapText="1"/>
    </xf>
    <xf numFmtId="49" fontId="21" fillId="0" borderId="8" xfId="0" applyNumberFormat="1" applyFont="1" applyBorder="1" applyAlignment="1">
      <alignment horizontal="left" vertical="center" wrapText="1"/>
    </xf>
    <xf numFmtId="49" fontId="4" fillId="0" borderId="8"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30" fillId="0" borderId="8" xfId="0" applyNumberFormat="1" applyFont="1" applyBorder="1" applyAlignment="1">
      <alignment horizontal="center" vertical="center" wrapText="1"/>
    </xf>
    <xf numFmtId="49" fontId="32" fillId="2" borderId="8" xfId="0" applyNumberFormat="1" applyFont="1" applyFill="1" applyBorder="1" applyAlignment="1">
      <alignment horizontal="center" vertical="center" wrapText="1"/>
    </xf>
    <xf numFmtId="49" fontId="22" fillId="2" borderId="8" xfId="0" applyNumberFormat="1" applyFont="1" applyFill="1" applyBorder="1" applyAlignment="1">
      <alignment horizontal="left" vertical="center" wrapText="1"/>
    </xf>
    <xf numFmtId="49" fontId="33" fillId="2" borderId="8" xfId="0" applyNumberFormat="1" applyFont="1" applyFill="1" applyBorder="1" applyAlignment="1">
      <alignment horizontal="center" vertical="center" wrapText="1"/>
    </xf>
    <xf numFmtId="49" fontId="22" fillId="2" borderId="8" xfId="0" applyNumberFormat="1" applyFont="1" applyFill="1" applyBorder="1" applyAlignment="1">
      <alignment vertical="center" wrapText="1"/>
    </xf>
    <xf numFmtId="0" fontId="2" fillId="0" borderId="9" xfId="0" applyFont="1" applyBorder="1" applyAlignment="1">
      <alignment horizontal="center" vertical="center" wrapText="1"/>
    </xf>
    <xf numFmtId="49" fontId="5" fillId="0" borderId="9" xfId="0" applyNumberFormat="1" applyFont="1" applyBorder="1" applyAlignment="1">
      <alignment horizontal="center" vertical="center" wrapText="1"/>
    </xf>
    <xf numFmtId="0" fontId="23" fillId="0" borderId="0" xfId="0" applyFont="1" applyAlignment="1">
      <alignment horizontal="center" vertical="center" wrapText="1"/>
    </xf>
    <xf numFmtId="49" fontId="7" fillId="3" borderId="9" xfId="0" applyNumberFormat="1" applyFont="1" applyFill="1" applyBorder="1" applyAlignment="1">
      <alignment horizontal="center" vertical="center" wrapText="1"/>
    </xf>
    <xf numFmtId="49" fontId="22" fillId="0" borderId="8" xfId="0" applyNumberFormat="1" applyFont="1" applyBorder="1" applyAlignment="1">
      <alignment vertical="center" wrapText="1"/>
    </xf>
    <xf numFmtId="49" fontId="33" fillId="0" borderId="8" xfId="0" applyNumberFormat="1" applyFont="1" applyBorder="1" applyAlignment="1">
      <alignment horizontal="center" vertical="center" wrapText="1"/>
    </xf>
    <xf numFmtId="49" fontId="22" fillId="0" borderId="8" xfId="0" applyNumberFormat="1" applyFont="1" applyBorder="1" applyAlignment="1">
      <alignment horizontal="left" vertical="center" wrapText="1"/>
    </xf>
    <xf numFmtId="49" fontId="34" fillId="0" borderId="8" xfId="0" applyNumberFormat="1" applyFont="1" applyBorder="1" applyAlignment="1">
      <alignment vertical="center" wrapText="1"/>
    </xf>
    <xf numFmtId="49" fontId="32" fillId="0" borderId="8" xfId="0" applyNumberFormat="1" applyFont="1" applyBorder="1" applyAlignment="1">
      <alignment horizontal="center" vertical="center" wrapText="1"/>
    </xf>
    <xf numFmtId="0" fontId="23" fillId="0" borderId="8" xfId="0" applyFont="1" applyBorder="1" applyAlignment="1">
      <alignment horizontal="left" vertical="center" wrapText="1"/>
    </xf>
    <xf numFmtId="49" fontId="5" fillId="3" borderId="8" xfId="0" applyNumberFormat="1" applyFont="1" applyFill="1" applyBorder="1" applyAlignment="1">
      <alignment horizontal="left" vertical="center" wrapText="1"/>
    </xf>
    <xf numFmtId="49" fontId="20" fillId="0" borderId="8" xfId="0" applyNumberFormat="1" applyFont="1" applyBorder="1" applyAlignment="1">
      <alignment horizontal="center" vertical="center" wrapText="1"/>
    </xf>
    <xf numFmtId="0" fontId="21" fillId="0" borderId="0" xfId="0" applyFont="1" applyAlignment="1">
      <alignment horizontal="center" vertical="center" wrapText="1"/>
    </xf>
    <xf numFmtId="49" fontId="23" fillId="0" borderId="8" xfId="0" applyNumberFormat="1" applyFont="1" applyBorder="1" applyAlignment="1">
      <alignment horizontal="left" vertical="center" wrapText="1"/>
    </xf>
    <xf numFmtId="49" fontId="34" fillId="0" borderId="9" xfId="0" applyNumberFormat="1" applyFont="1" applyBorder="1" applyAlignment="1">
      <alignment horizontal="center" vertical="center" wrapText="1"/>
    </xf>
    <xf numFmtId="49" fontId="34" fillId="2" borderId="8" xfId="0" applyNumberFormat="1" applyFont="1" applyFill="1" applyBorder="1" applyAlignment="1">
      <alignment vertical="center" wrapText="1"/>
    </xf>
    <xf numFmtId="49" fontId="7" fillId="0" borderId="9" xfId="0" applyNumberFormat="1" applyFont="1" applyBorder="1" applyAlignment="1">
      <alignment horizontal="center" vertical="center" wrapText="1"/>
    </xf>
    <xf numFmtId="0" fontId="22" fillId="2" borderId="8" xfId="0" applyFont="1" applyFill="1" applyBorder="1" applyAlignment="1">
      <alignment vertical="center" wrapText="1"/>
    </xf>
    <xf numFmtId="49" fontId="4" fillId="0" borderId="0" xfId="0" applyNumberFormat="1" applyFont="1" applyAlignment="1">
      <alignment horizontal="center" vertical="center" wrapText="1"/>
    </xf>
    <xf numFmtId="49" fontId="21" fillId="0" borderId="8"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2" fillId="0" borderId="7" xfId="0" applyFont="1" applyBorder="1" applyAlignment="1">
      <alignment horizontal="center" vertical="center" wrapText="1"/>
    </xf>
    <xf numFmtId="49" fontId="7" fillId="0" borderId="7" xfId="0" applyNumberFormat="1" applyFont="1" applyBorder="1" applyAlignment="1">
      <alignment horizontal="center" vertical="center" wrapText="1"/>
    </xf>
    <xf numFmtId="0" fontId="23" fillId="0" borderId="7" xfId="0" applyFont="1" applyBorder="1" applyAlignment="1">
      <alignment horizontal="left" vertical="center" wrapText="1"/>
    </xf>
    <xf numFmtId="0" fontId="23" fillId="0" borderId="7" xfId="0" applyFont="1" applyBorder="1" applyAlignment="1">
      <alignment horizontal="center" vertical="center" wrapText="1"/>
    </xf>
    <xf numFmtId="9" fontId="23" fillId="0" borderId="7" xfId="0" applyNumberFormat="1" applyFont="1" applyBorder="1" applyAlignment="1">
      <alignment horizontal="center" vertical="center" wrapText="1"/>
    </xf>
    <xf numFmtId="0" fontId="2" fillId="3" borderId="0" xfId="0" applyFont="1" applyFill="1" applyAlignment="1">
      <alignment horizontal="center" vertical="center" wrapText="1"/>
    </xf>
    <xf numFmtId="49" fontId="35" fillId="0" borderId="8" xfId="0" applyNumberFormat="1" applyFont="1" applyBorder="1" applyAlignment="1">
      <alignment vertical="center" wrapText="1"/>
    </xf>
    <xf numFmtId="0" fontId="6" fillId="0" borderId="8" xfId="0" applyFont="1" applyBorder="1" applyAlignment="1">
      <alignment horizontal="left" vertical="center" wrapText="1"/>
    </xf>
    <xf numFmtId="49" fontId="35" fillId="0" borderId="9" xfId="0" applyNumberFormat="1" applyFont="1" applyBorder="1" applyAlignment="1">
      <alignment horizontal="left" vertical="center" wrapText="1"/>
    </xf>
    <xf numFmtId="49" fontId="35" fillId="0" borderId="8" xfId="0" applyNumberFormat="1" applyFont="1" applyBorder="1" applyAlignment="1">
      <alignment horizontal="left" vertical="center" wrapText="1"/>
    </xf>
    <xf numFmtId="49" fontId="1" fillId="0" borderId="8" xfId="0" applyNumberFormat="1" applyFont="1" applyBorder="1" applyAlignment="1">
      <alignment horizontal="center" vertical="center" wrapText="1"/>
    </xf>
    <xf numFmtId="0" fontId="1" fillId="0" borderId="8" xfId="0" applyFont="1" applyBorder="1" applyAlignment="1">
      <alignment horizontal="center" vertical="center" wrapText="1"/>
    </xf>
    <xf numFmtId="49" fontId="41" fillId="0" borderId="9" xfId="0" applyNumberFormat="1" applyFont="1" applyBorder="1" applyAlignment="1">
      <alignment horizontal="center" vertical="center" wrapText="1"/>
    </xf>
    <xf numFmtId="49" fontId="5" fillId="2" borderId="8" xfId="0" applyNumberFormat="1" applyFont="1" applyFill="1" applyBorder="1" applyAlignment="1">
      <alignment horizontal="center" vertical="center" wrapText="1"/>
    </xf>
    <xf numFmtId="49" fontId="6" fillId="3" borderId="8" xfId="0" applyNumberFormat="1" applyFont="1" applyFill="1" applyBorder="1" applyAlignment="1">
      <alignment vertical="center" wrapText="1"/>
    </xf>
    <xf numFmtId="0" fontId="28" fillId="2" borderId="0" xfId="0" applyFont="1" applyFill="1" applyAlignment="1">
      <alignment horizontal="center" vertical="center" wrapText="1"/>
    </xf>
    <xf numFmtId="0" fontId="36" fillId="2" borderId="8" xfId="0" applyFont="1" applyFill="1" applyBorder="1" applyAlignment="1">
      <alignment horizontal="center" vertical="center" wrapText="1"/>
    </xf>
    <xf numFmtId="0" fontId="28" fillId="2" borderId="0" xfId="0" applyFont="1" applyFill="1" applyAlignment="1">
      <alignment horizontal="left" vertical="center" wrapText="1"/>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3" borderId="8" xfId="0" applyFont="1" applyFill="1" applyBorder="1" applyAlignment="1">
      <alignment horizontal="left" vertical="center" wrapText="1"/>
    </xf>
    <xf numFmtId="49" fontId="38" fillId="3" borderId="8" xfId="0" applyNumberFormat="1" applyFont="1" applyFill="1" applyBorder="1" applyAlignment="1">
      <alignment horizontal="center" vertical="center" wrapText="1"/>
    </xf>
    <xf numFmtId="0" fontId="38" fillId="3" borderId="8" xfId="0" applyFont="1" applyFill="1" applyBorder="1" applyAlignment="1">
      <alignment horizontal="center" vertical="center" wrapText="1"/>
    </xf>
    <xf numFmtId="49" fontId="40" fillId="0" borderId="8" xfId="0" applyNumberFormat="1" applyFont="1" applyBorder="1" applyAlignment="1">
      <alignment horizontal="left" vertical="center" wrapText="1"/>
    </xf>
    <xf numFmtId="49" fontId="40" fillId="0" borderId="1" xfId="0" applyNumberFormat="1" applyFont="1" applyBorder="1" applyAlignment="1">
      <alignment vertical="center" wrapText="1"/>
    </xf>
    <xf numFmtId="49" fontId="36" fillId="0" borderId="8" xfId="0" applyNumberFormat="1" applyFont="1" applyBorder="1" applyAlignment="1">
      <alignment horizontal="left" vertical="center" wrapText="1"/>
    </xf>
    <xf numFmtId="49" fontId="38" fillId="0" borderId="8" xfId="0" applyNumberFormat="1" applyFont="1" applyBorder="1" applyAlignment="1">
      <alignment horizontal="center" vertical="center" wrapText="1"/>
    </xf>
    <xf numFmtId="49" fontId="40" fillId="0" borderId="8" xfId="0" applyNumberFormat="1" applyFont="1" applyBorder="1" applyAlignment="1">
      <alignment horizontal="center" vertical="center" wrapText="1"/>
    </xf>
    <xf numFmtId="49" fontId="36" fillId="2" borderId="8" xfId="0" applyNumberFormat="1" applyFont="1" applyFill="1" applyBorder="1" applyAlignment="1">
      <alignment horizontal="left" vertical="center" wrapText="1"/>
    </xf>
    <xf numFmtId="49" fontId="36" fillId="2" borderId="8" xfId="0" applyNumberFormat="1" applyFont="1" applyFill="1" applyBorder="1" applyAlignment="1">
      <alignment vertical="center" wrapText="1"/>
    </xf>
    <xf numFmtId="49" fontId="27" fillId="0" borderId="8" xfId="0" applyNumberFormat="1" applyFont="1" applyBorder="1" applyAlignment="1">
      <alignment horizontal="center" vertical="center" wrapText="1"/>
    </xf>
    <xf numFmtId="49" fontId="36" fillId="0" borderId="8" xfId="0" applyNumberFormat="1" applyFont="1" applyBorder="1" applyAlignment="1">
      <alignment vertical="center" wrapText="1"/>
    </xf>
    <xf numFmtId="0" fontId="28" fillId="0" borderId="8" xfId="0" applyFont="1" applyBorder="1" applyAlignment="1">
      <alignment horizontal="left" vertical="center" wrapText="1"/>
    </xf>
    <xf numFmtId="0" fontId="39" fillId="0" borderId="8" xfId="0" applyFont="1" applyBorder="1" applyAlignment="1">
      <alignment horizontal="center" vertical="center" wrapText="1"/>
    </xf>
    <xf numFmtId="0" fontId="39" fillId="0" borderId="8" xfId="0" applyFont="1" applyBorder="1" applyAlignment="1">
      <alignment horizontal="left" vertical="center" wrapText="1"/>
    </xf>
    <xf numFmtId="0" fontId="40" fillId="0" borderId="8" xfId="0" applyFont="1" applyBorder="1" applyAlignment="1">
      <alignment horizontal="left" vertical="center" wrapText="1"/>
    </xf>
    <xf numFmtId="0" fontId="38" fillId="0" borderId="8" xfId="0" applyFont="1" applyBorder="1" applyAlignment="1">
      <alignment horizontal="center" vertical="center" wrapText="1"/>
    </xf>
    <xf numFmtId="0" fontId="28" fillId="3" borderId="0" xfId="0" applyFont="1" applyFill="1" applyAlignment="1">
      <alignment horizontal="center" vertical="center" wrapText="1"/>
    </xf>
    <xf numFmtId="49" fontId="38" fillId="3" borderId="11" xfId="0" applyNumberFormat="1" applyFont="1" applyFill="1" applyBorder="1" applyAlignment="1">
      <alignment vertical="center"/>
    </xf>
    <xf numFmtId="49" fontId="36"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6" fillId="0" borderId="0" xfId="0" applyFont="1" applyAlignment="1">
      <alignment horizontal="center" vertical="center" wrapText="1"/>
    </xf>
    <xf numFmtId="0" fontId="39" fillId="0" borderId="0" xfId="0" applyFont="1" applyAlignment="1">
      <alignment horizontal="center" vertical="center" wrapText="1"/>
    </xf>
    <xf numFmtId="49" fontId="40" fillId="0" borderId="8" xfId="0" applyNumberFormat="1" applyFont="1" applyBorder="1" applyAlignment="1">
      <alignment vertical="center" wrapText="1"/>
    </xf>
    <xf numFmtId="0" fontId="39" fillId="3" borderId="8" xfId="0" applyFont="1" applyFill="1" applyBorder="1" applyAlignment="1">
      <alignment horizontal="center" vertical="center" wrapText="1"/>
    </xf>
    <xf numFmtId="0" fontId="36" fillId="3" borderId="8" xfId="1" applyFont="1" applyFill="1" applyBorder="1" applyAlignment="1">
      <alignment vertical="center" wrapText="1"/>
    </xf>
    <xf numFmtId="0" fontId="36" fillId="3" borderId="8" xfId="1" applyFont="1" applyFill="1" applyBorder="1" applyAlignment="1">
      <alignment horizontal="left" vertical="center" wrapText="1"/>
    </xf>
    <xf numFmtId="0" fontId="36" fillId="2" borderId="8" xfId="1" applyFont="1" applyFill="1" applyBorder="1" applyAlignment="1">
      <alignment vertical="center" wrapText="1"/>
    </xf>
    <xf numFmtId="0" fontId="36" fillId="2" borderId="8" xfId="1" applyFont="1" applyFill="1" applyBorder="1" applyAlignment="1">
      <alignment horizontal="left" vertical="center" wrapText="1"/>
    </xf>
    <xf numFmtId="0" fontId="28" fillId="2" borderId="8" xfId="0" applyFont="1" applyFill="1" applyBorder="1" applyAlignment="1">
      <alignment horizontal="left" vertical="center" wrapText="1"/>
    </xf>
    <xf numFmtId="0" fontId="44" fillId="3" borderId="8" xfId="0" applyFont="1" applyFill="1" applyBorder="1" applyAlignment="1">
      <alignment horizontal="center" vertical="center" wrapText="1"/>
    </xf>
    <xf numFmtId="49" fontId="40" fillId="2" borderId="8" xfId="0" applyNumberFormat="1" applyFont="1" applyFill="1" applyBorder="1" applyAlignment="1">
      <alignment vertical="center" wrapText="1"/>
    </xf>
    <xf numFmtId="49" fontId="4" fillId="0" borderId="1"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0" fontId="36" fillId="0" borderId="8" xfId="0" applyFont="1" applyBorder="1" applyAlignment="1">
      <alignment horizontal="center" vertical="center" wrapText="1"/>
    </xf>
    <xf numFmtId="0" fontId="43" fillId="0" borderId="8" xfId="0" applyFont="1" applyBorder="1" applyAlignment="1">
      <alignment horizontal="center" vertical="center" wrapText="1"/>
    </xf>
    <xf numFmtId="0" fontId="44" fillId="0" borderId="8" xfId="0" applyFont="1" applyBorder="1" applyAlignment="1">
      <alignment horizontal="center" vertical="center" wrapText="1"/>
    </xf>
    <xf numFmtId="49" fontId="27" fillId="2" borderId="9" xfId="0" applyNumberFormat="1" applyFont="1" applyFill="1" applyBorder="1" applyAlignment="1">
      <alignment horizontal="center" vertical="center" wrapText="1"/>
    </xf>
    <xf numFmtId="49" fontId="30" fillId="2" borderId="8" xfId="0" applyNumberFormat="1" applyFont="1" applyFill="1" applyBorder="1" applyAlignment="1">
      <alignment horizontal="center" vertical="center" wrapText="1"/>
    </xf>
    <xf numFmtId="9" fontId="23" fillId="2" borderId="8" xfId="0" applyNumberFormat="1"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49" fontId="4" fillId="2" borderId="8" xfId="0" applyNumberFormat="1" applyFont="1" applyFill="1" applyBorder="1" applyAlignment="1">
      <alignment horizontal="center" vertical="center" textRotation="90" wrapText="1"/>
    </xf>
    <xf numFmtId="0" fontId="29" fillId="2" borderId="0" xfId="0" applyFont="1" applyFill="1" applyAlignment="1">
      <alignment horizontal="center" vertical="center" wrapText="1"/>
    </xf>
    <xf numFmtId="0" fontId="38" fillId="2" borderId="8" xfId="0" applyFont="1" applyFill="1" applyBorder="1" applyAlignment="1">
      <alignment horizontal="center" vertical="center" wrapText="1"/>
    </xf>
    <xf numFmtId="0" fontId="28" fillId="2" borderId="8" xfId="0" applyFont="1" applyFill="1" applyBorder="1" applyAlignment="1">
      <alignment vertical="center" wrapText="1"/>
    </xf>
    <xf numFmtId="49" fontId="38" fillId="2" borderId="8" xfId="0" applyNumberFormat="1" applyFont="1" applyFill="1" applyBorder="1" applyAlignment="1">
      <alignment horizontal="center" vertical="center" wrapText="1"/>
    </xf>
    <xf numFmtId="0" fontId="40" fillId="2" borderId="8" xfId="0" applyFont="1" applyFill="1" applyBorder="1" applyAlignment="1">
      <alignment horizontal="left" vertical="center" wrapText="1"/>
    </xf>
    <xf numFmtId="49" fontId="40" fillId="2" borderId="9" xfId="0" applyNumberFormat="1" applyFont="1" applyFill="1" applyBorder="1" applyAlignment="1">
      <alignment horizontal="left" vertical="center" wrapText="1"/>
    </xf>
    <xf numFmtId="0" fontId="27" fillId="2" borderId="8" xfId="0" applyFont="1" applyFill="1" applyBorder="1" applyAlignment="1">
      <alignment horizontal="center" vertical="center" wrapText="1"/>
    </xf>
    <xf numFmtId="49" fontId="36" fillId="2" borderId="8" xfId="0" applyNumberFormat="1" applyFont="1" applyFill="1" applyBorder="1" applyAlignment="1">
      <alignment horizontal="center" vertical="center" wrapText="1"/>
    </xf>
    <xf numFmtId="0" fontId="43" fillId="2" borderId="8" xfId="0" applyFont="1" applyFill="1" applyBorder="1" applyAlignment="1">
      <alignment horizontal="center" vertical="center" wrapText="1"/>
    </xf>
    <xf numFmtId="49" fontId="40" fillId="2" borderId="1" xfId="0" applyNumberFormat="1" applyFont="1" applyFill="1" applyBorder="1" applyAlignment="1">
      <alignment vertical="center" wrapText="1"/>
    </xf>
    <xf numFmtId="0" fontId="39" fillId="2" borderId="8" xfId="0" applyFont="1" applyFill="1" applyBorder="1" applyAlignment="1">
      <alignment horizontal="left" vertical="center" wrapText="1"/>
    </xf>
    <xf numFmtId="49" fontId="40" fillId="2" borderId="7" xfId="0" applyNumberFormat="1" applyFont="1" applyFill="1" applyBorder="1" applyAlignment="1">
      <alignment horizontal="center" vertical="center" wrapText="1"/>
    </xf>
    <xf numFmtId="49" fontId="37" fillId="2" borderId="8" xfId="0" applyNumberFormat="1" applyFont="1" applyFill="1" applyBorder="1" applyAlignment="1">
      <alignment horizontal="center" vertical="center" wrapText="1"/>
    </xf>
    <xf numFmtId="0" fontId="36" fillId="2" borderId="0" xfId="0" applyFont="1" applyFill="1" applyAlignment="1">
      <alignment horizontal="center" vertical="center" wrapText="1"/>
    </xf>
    <xf numFmtId="49" fontId="39" fillId="2" borderId="8" xfId="0" applyNumberFormat="1" applyFont="1" applyFill="1" applyBorder="1" applyAlignment="1">
      <alignment horizontal="center" vertical="center" wrapText="1"/>
    </xf>
    <xf numFmtId="0" fontId="39" fillId="2" borderId="0" xfId="0" applyFont="1" applyFill="1" applyAlignment="1">
      <alignment horizontal="center" vertical="center" wrapText="1"/>
    </xf>
    <xf numFmtId="0" fontId="29" fillId="2" borderId="8" xfId="0" applyFont="1" applyFill="1" applyBorder="1" applyAlignment="1">
      <alignment horizontal="center" vertical="center" wrapText="1"/>
    </xf>
    <xf numFmtId="0" fontId="2" fillId="2" borderId="8" xfId="0" applyFont="1" applyFill="1" applyBorder="1" applyAlignment="1">
      <alignment horizontal="center" vertical="center" textRotation="90" wrapText="1"/>
    </xf>
    <xf numFmtId="0" fontId="2" fillId="2" borderId="0" xfId="0" applyFont="1" applyFill="1" applyAlignment="1">
      <alignment horizontal="center" vertical="center" textRotation="90" wrapText="1"/>
    </xf>
    <xf numFmtId="49" fontId="4" fillId="2" borderId="10" xfId="0" applyNumberFormat="1" applyFont="1" applyFill="1" applyBorder="1" applyAlignment="1">
      <alignment horizontal="center" vertical="center" wrapText="1"/>
    </xf>
    <xf numFmtId="0" fontId="40" fillId="0" borderId="8" xfId="0" applyFont="1" applyBorder="1" applyAlignment="1">
      <alignment horizontal="center" vertical="center" wrapText="1"/>
    </xf>
    <xf numFmtId="0" fontId="27" fillId="0" borderId="8" xfId="0" applyFont="1" applyBorder="1" applyAlignment="1">
      <alignment horizontal="center" vertical="center" wrapText="1"/>
    </xf>
    <xf numFmtId="49" fontId="38" fillId="3" borderId="9" xfId="0" applyNumberFormat="1" applyFont="1" applyFill="1" applyBorder="1" applyAlignment="1">
      <alignment horizontal="center" vertical="center" wrapText="1"/>
    </xf>
    <xf numFmtId="49" fontId="38" fillId="3" borderId="8" xfId="0" applyNumberFormat="1" applyFont="1" applyFill="1" applyBorder="1" applyAlignment="1">
      <alignment horizontal="left" vertical="center" wrapText="1"/>
    </xf>
    <xf numFmtId="0" fontId="21" fillId="2" borderId="7" xfId="1" applyFont="1" applyFill="1" applyBorder="1" applyAlignment="1">
      <alignment horizontal="center" vertical="center" wrapText="1"/>
    </xf>
    <xf numFmtId="0" fontId="21" fillId="2" borderId="7" xfId="1" applyFont="1" applyFill="1" applyBorder="1" applyAlignment="1">
      <alignment vertical="center" wrapText="1"/>
    </xf>
    <xf numFmtId="0" fontId="21" fillId="2" borderId="7" xfId="1" applyFont="1" applyFill="1" applyBorder="1" applyAlignment="1">
      <alignment vertical="center" textRotation="90"/>
    </xf>
    <xf numFmtId="49" fontId="4" fillId="3" borderId="10" xfId="0" applyNumberFormat="1" applyFont="1" applyFill="1" applyBorder="1" applyAlignment="1">
      <alignment horizontal="left" vertical="center" wrapText="1"/>
    </xf>
    <xf numFmtId="49" fontId="4" fillId="3" borderId="11" xfId="0" applyNumberFormat="1" applyFont="1" applyFill="1" applyBorder="1" applyAlignment="1">
      <alignment horizontal="left" vertical="center" wrapText="1"/>
    </xf>
    <xf numFmtId="0" fontId="4" fillId="3" borderId="8" xfId="0" applyFont="1" applyFill="1" applyBorder="1" applyAlignment="1">
      <alignment horizontal="center" vertical="center" wrapText="1"/>
    </xf>
    <xf numFmtId="49" fontId="4" fillId="3" borderId="8" xfId="0" applyNumberFormat="1" applyFont="1" applyFill="1" applyBorder="1" applyAlignment="1">
      <alignment horizontal="left" vertical="center" wrapText="1"/>
    </xf>
    <xf numFmtId="0" fontId="2" fillId="3" borderId="8"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0" fillId="2" borderId="8" xfId="1" applyFont="1" applyFill="1" applyBorder="1" applyAlignment="1">
      <alignment horizontal="center" vertical="center" textRotation="90" wrapText="1"/>
    </xf>
    <xf numFmtId="0" fontId="20" fillId="3" borderId="8" xfId="1" applyFont="1" applyFill="1" applyBorder="1" applyAlignment="1">
      <alignment horizontal="center" vertical="center" textRotation="90" wrapText="1"/>
    </xf>
    <xf numFmtId="0" fontId="25" fillId="2" borderId="8" xfId="0" applyFont="1" applyFill="1" applyBorder="1" applyAlignment="1">
      <alignment horizontal="center" vertical="center"/>
    </xf>
    <xf numFmtId="0" fontId="37" fillId="2" borderId="8" xfId="1" applyFont="1" applyFill="1" applyBorder="1" applyAlignment="1">
      <alignment horizontal="center" vertical="center" textRotation="90" wrapText="1"/>
    </xf>
    <xf numFmtId="49" fontId="38" fillId="2" borderId="9" xfId="0" applyNumberFormat="1" applyFont="1" applyFill="1" applyBorder="1" applyAlignment="1">
      <alignment horizontal="left" vertical="center" wrapText="1"/>
    </xf>
    <xf numFmtId="49" fontId="5" fillId="3" borderId="10" xfId="0" applyNumberFormat="1" applyFont="1" applyFill="1" applyBorder="1" applyAlignment="1">
      <alignment horizontal="left" vertical="center" wrapText="1"/>
    </xf>
    <xf numFmtId="49" fontId="5" fillId="3" borderId="11" xfId="0" applyNumberFormat="1" applyFont="1" applyFill="1" applyBorder="1" applyAlignment="1">
      <alignment horizontal="left" vertical="center" wrapText="1"/>
    </xf>
    <xf numFmtId="49" fontId="6" fillId="2" borderId="8" xfId="0" applyNumberFormat="1" applyFont="1" applyFill="1" applyBorder="1" applyAlignment="1">
      <alignment horizontal="left" vertical="center" wrapText="1"/>
    </xf>
    <xf numFmtId="49" fontId="4" fillId="2" borderId="8" xfId="0" applyNumberFormat="1" applyFont="1" applyFill="1" applyBorder="1" applyAlignment="1">
      <alignment horizontal="left" vertical="center" wrapText="1"/>
    </xf>
    <xf numFmtId="49" fontId="40" fillId="2" borderId="9" xfId="0" applyNumberFormat="1" applyFont="1" applyFill="1" applyBorder="1" applyAlignment="1">
      <alignment horizontal="center" vertical="center" wrapText="1"/>
    </xf>
    <xf numFmtId="49" fontId="40" fillId="2" borderId="11" xfId="0" applyNumberFormat="1" applyFont="1" applyFill="1" applyBorder="1" applyAlignment="1">
      <alignment horizontal="center" vertical="center" wrapText="1"/>
    </xf>
    <xf numFmtId="0" fontId="40" fillId="2" borderId="8"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40" fillId="2" borderId="8" xfId="0" applyNumberFormat="1" applyFont="1" applyFill="1" applyBorder="1" applyAlignment="1">
      <alignment horizontal="center" vertical="center" wrapText="1"/>
    </xf>
    <xf numFmtId="49" fontId="40" fillId="2" borderId="8" xfId="0" applyNumberFormat="1" applyFont="1" applyFill="1" applyBorder="1" applyAlignment="1">
      <alignment horizontal="left" vertical="center" wrapText="1"/>
    </xf>
    <xf numFmtId="49" fontId="1" fillId="2" borderId="0" xfId="0" applyNumberFormat="1" applyFont="1" applyFill="1" applyAlignment="1">
      <alignment horizontal="center" vertical="center" wrapText="1"/>
    </xf>
    <xf numFmtId="49" fontId="7" fillId="2" borderId="9" xfId="0" applyNumberFormat="1" applyFont="1" applyFill="1" applyBorder="1" applyAlignment="1">
      <alignment horizontal="center" vertical="center" wrapText="1"/>
    </xf>
    <xf numFmtId="0" fontId="23" fillId="3" borderId="8" xfId="0" applyFont="1" applyFill="1" applyBorder="1" applyAlignment="1">
      <alignment horizontal="center" vertical="center" wrapText="1"/>
    </xf>
    <xf numFmtId="0" fontId="25" fillId="3" borderId="8" xfId="0" applyFont="1" applyFill="1" applyBorder="1" applyAlignment="1">
      <alignment horizontal="center" vertical="center"/>
    </xf>
    <xf numFmtId="0" fontId="37" fillId="3" borderId="8" xfId="1" applyFont="1" applyFill="1" applyBorder="1" applyAlignment="1">
      <alignment horizontal="center" vertical="center" textRotation="90" wrapText="1"/>
    </xf>
    <xf numFmtId="49" fontId="6" fillId="3" borderId="9" xfId="0" applyNumberFormat="1"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0" fontId="28" fillId="3" borderId="8" xfId="0" applyFont="1" applyFill="1" applyBorder="1" applyAlignment="1">
      <alignment horizontal="center" vertical="center" wrapText="1"/>
    </xf>
    <xf numFmtId="49" fontId="38" fillId="2" borderId="9" xfId="0" applyNumberFormat="1" applyFont="1" applyFill="1" applyBorder="1" applyAlignment="1">
      <alignment horizontal="center" vertical="center" wrapText="1"/>
    </xf>
    <xf numFmtId="49" fontId="38" fillId="0" borderId="9" xfId="0" applyNumberFormat="1" applyFont="1" applyBorder="1" applyAlignment="1">
      <alignment horizontal="center" vertical="center" wrapText="1"/>
    </xf>
    <xf numFmtId="0" fontId="23" fillId="0" borderId="8" xfId="0" applyFont="1" applyBorder="1" applyAlignment="1">
      <alignment horizontal="center" vertical="center" textRotation="90" wrapText="1"/>
    </xf>
    <xf numFmtId="0" fontId="28" fillId="0" borderId="8" xfId="0" applyFont="1" applyBorder="1" applyAlignment="1">
      <alignment horizontal="center" vertical="center" wrapText="1"/>
    </xf>
    <xf numFmtId="0" fontId="39" fillId="2" borderId="8" xfId="0" applyFont="1" applyFill="1" applyBorder="1" applyAlignment="1">
      <alignment horizontal="center" vertical="center" wrapText="1"/>
    </xf>
    <xf numFmtId="49" fontId="4" fillId="3" borderId="9" xfId="0" applyNumberFormat="1" applyFont="1" applyFill="1" applyBorder="1" applyAlignment="1">
      <alignment horizontal="center" vertical="center" wrapText="1"/>
    </xf>
    <xf numFmtId="49" fontId="21" fillId="3" borderId="9" xfId="0" applyNumberFormat="1" applyFont="1" applyFill="1" applyBorder="1" applyAlignment="1">
      <alignment horizontal="center" vertical="center" wrapText="1"/>
    </xf>
    <xf numFmtId="49" fontId="38" fillId="2" borderId="11" xfId="0" applyNumberFormat="1" applyFont="1" applyFill="1" applyBorder="1" applyAlignment="1">
      <alignment vertical="center"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10" xfId="0" applyFont="1" applyFill="1" applyBorder="1" applyAlignment="1">
      <alignment vertical="center" wrapText="1"/>
    </xf>
    <xf numFmtId="0" fontId="4" fillId="2"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1"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27" fillId="2" borderId="0" xfId="0" applyNumberFormat="1" applyFont="1" applyFill="1" applyAlignment="1">
      <alignment horizontal="center" vertical="center" wrapText="1"/>
    </xf>
    <xf numFmtId="49" fontId="4" fillId="2" borderId="10" xfId="0" applyNumberFormat="1" applyFont="1" applyFill="1" applyBorder="1" applyAlignment="1">
      <alignment vertical="center" wrapText="1"/>
    </xf>
    <xf numFmtId="49" fontId="6" fillId="2" borderId="1" xfId="0" applyNumberFormat="1" applyFont="1" applyFill="1" applyBorder="1" applyAlignment="1">
      <alignment vertical="center" wrapText="1"/>
    </xf>
    <xf numFmtId="49" fontId="7" fillId="2" borderId="7"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1" fillId="2" borderId="0" xfId="0" applyFont="1" applyFill="1" applyAlignment="1">
      <alignment horizontal="center" vertical="center" wrapText="1"/>
    </xf>
    <xf numFmtId="0" fontId="23" fillId="2" borderId="0" xfId="0" applyFont="1" applyFill="1" applyAlignment="1">
      <alignment horizontal="center" vertical="center" wrapText="1"/>
    </xf>
    <xf numFmtId="0" fontId="24" fillId="2" borderId="8" xfId="0" applyFont="1" applyFill="1" applyBorder="1" applyAlignment="1">
      <alignment horizontal="center" vertical="center" wrapText="1"/>
    </xf>
    <xf numFmtId="49" fontId="6" fillId="0" borderId="7" xfId="0" applyNumberFormat="1" applyFont="1" applyBorder="1" applyAlignment="1">
      <alignment horizontal="center" vertical="center" wrapText="1"/>
    </xf>
    <xf numFmtId="0" fontId="40" fillId="2" borderId="7" xfId="0" applyFont="1" applyFill="1" applyBorder="1" applyAlignment="1">
      <alignment horizontal="left" vertical="center" wrapText="1"/>
    </xf>
    <xf numFmtId="49" fontId="36" fillId="2" borderId="7" xfId="0" applyNumberFormat="1" applyFont="1" applyFill="1" applyBorder="1" applyAlignment="1">
      <alignment vertical="center" wrapText="1"/>
    </xf>
    <xf numFmtId="0" fontId="28" fillId="2" borderId="9" xfId="0" applyFont="1" applyFill="1" applyBorder="1" applyAlignment="1">
      <alignment horizontal="left" vertical="center" wrapText="1"/>
    </xf>
    <xf numFmtId="0" fontId="28" fillId="2" borderId="0" xfId="0" applyFont="1" applyFill="1" applyAlignment="1">
      <alignment horizontal="center" vertical="center" wrapText="1"/>
    </xf>
    <xf numFmtId="0" fontId="2" fillId="2" borderId="0" xfId="0" applyFont="1" applyFill="1" applyAlignment="1">
      <alignment horizontal="center" vertical="center" wrapText="1"/>
    </xf>
    <xf numFmtId="0" fontId="23" fillId="2" borderId="8" xfId="0" applyFont="1" applyFill="1" applyBorder="1" applyAlignment="1">
      <alignment horizontal="center" vertical="center" wrapText="1"/>
    </xf>
    <xf numFmtId="49" fontId="38" fillId="2" borderId="9" xfId="0" applyNumberFormat="1" applyFont="1" applyFill="1" applyBorder="1" applyAlignment="1">
      <alignment horizontal="left" vertical="center" wrapText="1"/>
    </xf>
    <xf numFmtId="49" fontId="38" fillId="2" borderId="9" xfId="0" applyNumberFormat="1" applyFont="1" applyFill="1" applyBorder="1" applyAlignment="1">
      <alignment horizontal="center" vertical="center" wrapText="1"/>
    </xf>
    <xf numFmtId="49" fontId="38" fillId="2" borderId="8" xfId="0" applyNumberFormat="1" applyFont="1" applyFill="1" applyBorder="1" applyAlignment="1">
      <alignment horizontal="left" vertical="center" wrapText="1"/>
    </xf>
    <xf numFmtId="49" fontId="4" fillId="2" borderId="8" xfId="0" applyNumberFormat="1" applyFont="1" applyFill="1" applyBorder="1" applyAlignment="1">
      <alignment horizontal="left" vertical="center" wrapText="1"/>
    </xf>
    <xf numFmtId="49" fontId="40" fillId="2" borderId="8" xfId="0" applyNumberFormat="1"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38" fillId="2" borderId="10" xfId="0" applyNumberFormat="1" applyFont="1" applyFill="1" applyBorder="1" applyAlignment="1">
      <alignment horizontal="left" vertical="center" wrapText="1"/>
    </xf>
    <xf numFmtId="49" fontId="5" fillId="2" borderId="8" xfId="0" applyNumberFormat="1" applyFont="1" applyFill="1" applyBorder="1" applyAlignment="1">
      <alignment horizontal="left" vertical="center" wrapText="1"/>
    </xf>
    <xf numFmtId="49" fontId="35" fillId="2" borderId="8"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0" fontId="34" fillId="2" borderId="8" xfId="0" applyFont="1" applyFill="1" applyBorder="1" applyAlignment="1">
      <alignment horizontal="center" vertical="center" wrapText="1"/>
    </xf>
    <xf numFmtId="0" fontId="28" fillId="0" borderId="11" xfId="0" applyFont="1" applyBorder="1" applyAlignment="1">
      <alignment horizontal="center" vertical="center" wrapText="1"/>
    </xf>
    <xf numFmtId="0" fontId="4" fillId="3" borderId="11"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4" fillId="3" borderId="11" xfId="0" applyFont="1" applyFill="1" applyBorder="1" applyAlignment="1">
      <alignment horizontal="center" vertical="center" wrapText="1"/>
    </xf>
    <xf numFmtId="0" fontId="28" fillId="2" borderId="0" xfId="0" applyFont="1" applyFill="1" applyAlignment="1">
      <alignment horizontal="center" vertical="center" wrapText="1"/>
    </xf>
    <xf numFmtId="0" fontId="37" fillId="2" borderId="1" xfId="1" applyFont="1" applyFill="1" applyBorder="1" applyAlignment="1">
      <alignment horizontal="center" vertical="center" textRotation="90" wrapText="1"/>
    </xf>
    <xf numFmtId="0" fontId="37" fillId="2" borderId="4" xfId="1" applyFont="1" applyFill="1" applyBorder="1" applyAlignment="1">
      <alignment horizontal="center" vertical="center" textRotation="90" wrapText="1"/>
    </xf>
    <xf numFmtId="0" fontId="37" fillId="2" borderId="7" xfId="1" applyFont="1" applyFill="1" applyBorder="1" applyAlignment="1">
      <alignment horizontal="center" vertical="center" textRotation="90" wrapText="1"/>
    </xf>
    <xf numFmtId="0" fontId="36" fillId="2" borderId="1" xfId="1" applyFont="1" applyFill="1" applyBorder="1" applyAlignment="1">
      <alignment horizontal="center" vertical="center" textRotation="90" wrapText="1"/>
    </xf>
    <xf numFmtId="0" fontId="36" fillId="2" borderId="4" xfId="1" applyFont="1" applyFill="1" applyBorder="1" applyAlignment="1">
      <alignment horizontal="center" vertical="center" textRotation="90" wrapText="1"/>
    </xf>
    <xf numFmtId="0" fontId="36" fillId="2" borderId="7" xfId="1" applyFont="1" applyFill="1" applyBorder="1" applyAlignment="1">
      <alignment horizontal="center" vertical="center" textRotation="90" wrapText="1"/>
    </xf>
    <xf numFmtId="0" fontId="37" fillId="2" borderId="8" xfId="1" applyFont="1" applyFill="1" applyBorder="1" applyAlignment="1">
      <alignment horizontal="center" vertical="center" textRotation="90" wrapText="1"/>
    </xf>
    <xf numFmtId="0" fontId="37" fillId="2" borderId="8" xfId="1" applyFont="1" applyFill="1" applyBorder="1" applyAlignment="1">
      <alignment horizontal="left" vertical="center" wrapText="1"/>
    </xf>
    <xf numFmtId="0" fontId="39" fillId="0" borderId="9" xfId="0" quotePrefix="1" applyFont="1" applyBorder="1" applyAlignment="1">
      <alignment horizontal="left" vertical="center"/>
    </xf>
    <xf numFmtId="0" fontId="0" fillId="0" borderId="11" xfId="0" applyBorder="1"/>
    <xf numFmtId="0" fontId="38" fillId="0" borderId="9" xfId="0" quotePrefix="1" applyFont="1" applyBorder="1" applyAlignment="1">
      <alignment horizontal="left" vertical="center"/>
    </xf>
    <xf numFmtId="0" fontId="44" fillId="0" borderId="9" xfId="0" quotePrefix="1" applyFont="1" applyBorder="1" applyAlignment="1">
      <alignment horizontal="left" vertical="center"/>
    </xf>
    <xf numFmtId="0" fontId="44" fillId="0" borderId="9" xfId="0" applyFont="1" applyBorder="1" applyAlignment="1">
      <alignment horizontal="left" vertical="center"/>
    </xf>
    <xf numFmtId="0" fontId="44" fillId="2" borderId="8" xfId="0" applyFont="1" applyFill="1" applyBorder="1" applyAlignment="1">
      <alignment horizontal="left" vertical="center"/>
    </xf>
    <xf numFmtId="0" fontId="39" fillId="0" borderId="9" xfId="0" applyFont="1" applyBorder="1" applyAlignment="1">
      <alignment horizontal="left" vertical="center"/>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9" fontId="25" fillId="2" borderId="8" xfId="0" applyNumberFormat="1" applyFont="1" applyFill="1" applyBorder="1" applyAlignment="1">
      <alignment horizontal="center" vertical="center"/>
    </xf>
    <xf numFmtId="0" fontId="23" fillId="2" borderId="8" xfId="0" applyFont="1" applyFill="1" applyBorder="1" applyAlignment="1">
      <alignment horizontal="center" vertical="center" wrapText="1"/>
    </xf>
    <xf numFmtId="9" fontId="25" fillId="3" borderId="8" xfId="0" applyNumberFormat="1" applyFont="1" applyFill="1" applyBorder="1" applyAlignment="1">
      <alignment horizontal="center" vertical="center"/>
    </xf>
    <xf numFmtId="0" fontId="23" fillId="3" borderId="8" xfId="0" applyFont="1" applyFill="1" applyBorder="1" applyAlignment="1">
      <alignment horizontal="center" vertical="center" wrapText="1"/>
    </xf>
    <xf numFmtId="0" fontId="20" fillId="2" borderId="8" xfId="1" applyFont="1" applyFill="1" applyBorder="1" applyAlignment="1">
      <alignment horizontal="center" vertical="center" textRotation="90" wrapText="1"/>
    </xf>
    <xf numFmtId="0" fontId="37" fillId="2" borderId="1" xfId="1" applyFont="1" applyFill="1" applyBorder="1" applyAlignment="1">
      <alignment horizontal="left" vertical="center" wrapText="1"/>
    </xf>
    <xf numFmtId="0" fontId="37" fillId="2" borderId="7" xfId="1" applyFont="1" applyFill="1" applyBorder="1" applyAlignment="1">
      <alignment horizontal="left" vertical="center" wrapText="1"/>
    </xf>
    <xf numFmtId="0" fontId="25" fillId="2" borderId="8" xfId="0" applyFont="1" applyFill="1" applyBorder="1" applyAlignment="1">
      <alignment horizontal="center" vertical="center"/>
    </xf>
    <xf numFmtId="0" fontId="20" fillId="3" borderId="8" xfId="1" applyFont="1" applyFill="1" applyBorder="1" applyAlignment="1">
      <alignment horizontal="center" vertical="center" textRotation="90" wrapText="1"/>
    </xf>
    <xf numFmtId="0" fontId="37" fillId="3" borderId="1" xfId="1" applyFont="1" applyFill="1" applyBorder="1" applyAlignment="1">
      <alignment horizontal="left" vertical="center" wrapText="1"/>
    </xf>
    <xf numFmtId="0" fontId="37" fillId="3" borderId="7" xfId="1" applyFont="1" applyFill="1" applyBorder="1" applyAlignment="1">
      <alignment horizontal="left" vertical="center" wrapText="1"/>
    </xf>
    <xf numFmtId="0" fontId="25" fillId="3" borderId="8" xfId="0" applyFont="1" applyFill="1" applyBorder="1" applyAlignment="1">
      <alignment horizontal="center" vertical="center"/>
    </xf>
    <xf numFmtId="0" fontId="37" fillId="3" borderId="8" xfId="1" applyFont="1" applyFill="1" applyBorder="1" applyAlignment="1">
      <alignment horizontal="left" vertical="center" wrapText="1"/>
    </xf>
    <xf numFmtId="0" fontId="23" fillId="0" borderId="1" xfId="0" applyFont="1" applyBorder="1" applyAlignment="1">
      <alignment horizontal="center" vertical="center" wrapText="1"/>
    </xf>
    <xf numFmtId="0" fontId="23" fillId="0" borderId="7" xfId="0" applyFont="1" applyBorder="1" applyAlignment="1">
      <alignment horizontal="center" vertical="center" wrapText="1"/>
    </xf>
    <xf numFmtId="0" fontId="23" fillId="2" borderId="8" xfId="0" applyFont="1" applyFill="1" applyBorder="1" applyAlignment="1">
      <alignment horizontal="center" vertical="center" textRotation="90" wrapText="1"/>
    </xf>
    <xf numFmtId="0" fontId="36" fillId="2" borderId="1" xfId="1" applyFont="1" applyFill="1" applyBorder="1" applyAlignment="1">
      <alignment horizontal="left" vertical="center" wrapText="1"/>
    </xf>
    <xf numFmtId="0" fontId="36" fillId="2" borderId="7" xfId="1" applyFont="1" applyFill="1" applyBorder="1" applyAlignment="1">
      <alignment horizontal="left" vertical="center" wrapText="1"/>
    </xf>
    <xf numFmtId="0" fontId="4" fillId="3" borderId="8" xfId="0" applyFont="1" applyFill="1" applyBorder="1" applyAlignment="1">
      <alignment horizontal="left" vertical="center" wrapText="1"/>
    </xf>
    <xf numFmtId="0" fontId="38" fillId="0" borderId="9" xfId="0" applyFont="1" applyBorder="1" applyAlignment="1">
      <alignment horizontal="left" vertical="center" wrapText="1"/>
    </xf>
    <xf numFmtId="49" fontId="38" fillId="2" borderId="9" xfId="0" applyNumberFormat="1" applyFont="1" applyFill="1" applyBorder="1" applyAlignment="1">
      <alignment horizontal="left" vertical="center" wrapText="1"/>
    </xf>
    <xf numFmtId="49" fontId="38" fillId="2" borderId="10" xfId="0" applyNumberFormat="1" applyFont="1" applyFill="1" applyBorder="1" applyAlignment="1">
      <alignment horizontal="left" vertical="center" wrapText="1"/>
    </xf>
    <xf numFmtId="49" fontId="5" fillId="3" borderId="10" xfId="0" applyNumberFormat="1" applyFont="1" applyFill="1" applyBorder="1" applyAlignment="1">
      <alignment horizontal="left" vertical="center" wrapText="1"/>
    </xf>
    <xf numFmtId="49" fontId="5" fillId="2" borderId="10" xfId="0" applyNumberFormat="1" applyFont="1" applyFill="1" applyBorder="1" applyAlignment="1">
      <alignment horizontal="left" vertical="center" wrapText="1"/>
    </xf>
    <xf numFmtId="49" fontId="38" fillId="2" borderId="11" xfId="0" applyNumberFormat="1" applyFont="1" applyFill="1" applyBorder="1" applyAlignment="1">
      <alignment horizontal="left" vertical="center" wrapText="1"/>
    </xf>
    <xf numFmtId="49" fontId="5" fillId="3" borderId="11" xfId="0" applyNumberFormat="1" applyFont="1" applyFill="1" applyBorder="1" applyAlignment="1">
      <alignment horizontal="left" vertical="center" wrapText="1"/>
    </xf>
    <xf numFmtId="49" fontId="38" fillId="2" borderId="9" xfId="0" applyNumberFormat="1" applyFont="1" applyFill="1" applyBorder="1" applyAlignment="1">
      <alignment horizontal="center" vertical="center" wrapText="1"/>
    </xf>
    <xf numFmtId="49" fontId="38" fillId="2" borderId="10"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38" fillId="2" borderId="11" xfId="0" applyNumberFormat="1" applyFont="1" applyFill="1" applyBorder="1" applyAlignment="1">
      <alignment horizontal="center" vertical="center" wrapText="1"/>
    </xf>
    <xf numFmtId="49" fontId="5" fillId="3" borderId="9" xfId="0" applyNumberFormat="1" applyFont="1" applyFill="1" applyBorder="1" applyAlignment="1">
      <alignment horizontal="left" vertical="center" wrapText="1"/>
    </xf>
    <xf numFmtId="49" fontId="38" fillId="2" borderId="8" xfId="0" applyNumberFormat="1" applyFont="1" applyFill="1" applyBorder="1" applyAlignment="1">
      <alignment horizontal="left" vertical="center" wrapText="1"/>
    </xf>
    <xf numFmtId="49" fontId="4" fillId="2" borderId="8" xfId="0" applyNumberFormat="1" applyFont="1" applyFill="1" applyBorder="1" applyAlignment="1">
      <alignment horizontal="left" vertical="center" wrapText="1"/>
    </xf>
    <xf numFmtId="49" fontId="4" fillId="3" borderId="11" xfId="0" applyNumberFormat="1" applyFont="1" applyFill="1" applyBorder="1" applyAlignment="1">
      <alignment horizontal="left" vertical="center" wrapText="1"/>
    </xf>
    <xf numFmtId="49" fontId="38" fillId="3" borderId="9" xfId="0" applyNumberFormat="1" applyFont="1" applyFill="1" applyBorder="1" applyAlignment="1">
      <alignment horizontal="left" vertical="center" wrapText="1"/>
    </xf>
    <xf numFmtId="49" fontId="4" fillId="3" borderId="10" xfId="0" applyNumberFormat="1" applyFont="1" applyFill="1" applyBorder="1" applyAlignment="1">
      <alignment horizontal="center" vertical="center" wrapText="1"/>
    </xf>
    <xf numFmtId="49" fontId="4" fillId="3" borderId="10" xfId="0" applyNumberFormat="1" applyFont="1" applyFill="1" applyBorder="1" applyAlignment="1">
      <alignment horizontal="left" vertical="center" wrapText="1"/>
    </xf>
    <xf numFmtId="49" fontId="40" fillId="2" borderId="9" xfId="0" applyNumberFormat="1" applyFont="1" applyFill="1" applyBorder="1" applyAlignment="1">
      <alignment horizontal="center" vertical="center" wrapText="1"/>
    </xf>
    <xf numFmtId="49" fontId="40" fillId="2" borderId="11" xfId="0" applyNumberFormat="1" applyFont="1" applyFill="1" applyBorder="1" applyAlignment="1">
      <alignment horizontal="center" vertical="center" wrapText="1"/>
    </xf>
    <xf numFmtId="49" fontId="38" fillId="3" borderId="10" xfId="0" applyNumberFormat="1" applyFont="1" applyFill="1" applyBorder="1" applyAlignment="1">
      <alignment horizontal="left" vertical="center" wrapText="1"/>
    </xf>
    <xf numFmtId="49" fontId="38" fillId="0" borderId="9" xfId="0" applyNumberFormat="1" applyFont="1" applyBorder="1" applyAlignment="1">
      <alignment horizontal="left" vertical="center" wrapText="1"/>
    </xf>
    <xf numFmtId="49" fontId="4" fillId="3" borderId="8" xfId="0" applyNumberFormat="1" applyFont="1" applyFill="1" applyBorder="1" applyAlignment="1">
      <alignment horizontal="left" vertical="center" wrapText="1"/>
    </xf>
    <xf numFmtId="49" fontId="42" fillId="2" borderId="10" xfId="0" applyNumberFormat="1" applyFont="1" applyFill="1" applyBorder="1" applyAlignment="1">
      <alignment horizontal="center" vertical="center" wrapText="1"/>
    </xf>
    <xf numFmtId="49" fontId="6" fillId="3" borderId="9" xfId="0" applyNumberFormat="1" applyFont="1" applyFill="1" applyBorder="1" applyAlignment="1">
      <alignment horizontal="center" vertical="center" wrapText="1"/>
    </xf>
    <xf numFmtId="49" fontId="6" fillId="3" borderId="11" xfId="0" applyNumberFormat="1" applyFont="1" applyFill="1" applyBorder="1" applyAlignment="1">
      <alignment horizontal="center" vertical="center" wrapText="1"/>
    </xf>
    <xf numFmtId="0" fontId="4" fillId="3" borderId="10" xfId="0" applyFont="1" applyFill="1" applyBorder="1" applyAlignment="1">
      <alignment horizontal="center" vertical="center" wrapText="1"/>
    </xf>
    <xf numFmtId="0" fontId="38" fillId="2" borderId="1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38" fillId="2" borderId="11" xfId="0" applyFont="1" applyFill="1" applyBorder="1" applyAlignment="1">
      <alignment horizontal="center" vertical="center" wrapText="1"/>
    </xf>
    <xf numFmtId="49" fontId="40" fillId="2" borderId="8" xfId="0" applyNumberFormat="1" applyFont="1" applyFill="1" applyBorder="1" applyAlignment="1">
      <alignment horizontal="center" vertical="center" wrapText="1"/>
    </xf>
    <xf numFmtId="49" fontId="36" fillId="2" borderId="2" xfId="0" applyNumberFormat="1" applyFont="1" applyFill="1" applyBorder="1" applyAlignment="1">
      <alignment horizontal="center" vertical="center" wrapText="1"/>
    </xf>
    <xf numFmtId="49" fontId="36" fillId="2" borderId="13" xfId="0" applyNumberFormat="1" applyFont="1" applyFill="1" applyBorder="1" applyAlignment="1">
      <alignment horizontal="center" vertical="center" wrapText="1"/>
    </xf>
    <xf numFmtId="49" fontId="36" fillId="2" borderId="3" xfId="0" applyNumberFormat="1" applyFont="1" applyFill="1" applyBorder="1" applyAlignment="1">
      <alignment horizontal="center" vertical="center" wrapText="1"/>
    </xf>
    <xf numFmtId="49" fontId="36" fillId="2" borderId="5" xfId="0" applyNumberFormat="1" applyFont="1" applyFill="1" applyBorder="1" applyAlignment="1">
      <alignment horizontal="center" vertical="center" wrapText="1"/>
    </xf>
    <xf numFmtId="49" fontId="36" fillId="2" borderId="14" xfId="0" applyNumberFormat="1" applyFont="1" applyFill="1" applyBorder="1" applyAlignment="1">
      <alignment horizontal="center" vertical="center" wrapText="1"/>
    </xf>
    <xf numFmtId="49" fontId="36" fillId="2" borderId="6" xfId="0" applyNumberFormat="1" applyFont="1" applyFill="1" applyBorder="1" applyAlignment="1">
      <alignment horizontal="center" vertical="center" wrapText="1"/>
    </xf>
    <xf numFmtId="49" fontId="40" fillId="2" borderId="2" xfId="0" applyNumberFormat="1" applyFont="1" applyFill="1" applyBorder="1" applyAlignment="1">
      <alignment horizontal="center" vertical="center" wrapText="1"/>
    </xf>
    <xf numFmtId="49" fontId="40" fillId="2" borderId="13" xfId="0" applyNumberFormat="1" applyFont="1" applyFill="1" applyBorder="1" applyAlignment="1">
      <alignment horizontal="center" vertical="center" wrapText="1"/>
    </xf>
    <xf numFmtId="49" fontId="40" fillId="2" borderId="3" xfId="0" applyNumberFormat="1" applyFont="1" applyFill="1" applyBorder="1" applyAlignment="1">
      <alignment horizontal="center" vertical="center" wrapText="1"/>
    </xf>
    <xf numFmtId="49" fontId="40" fillId="2" borderId="5" xfId="0" applyNumberFormat="1" applyFont="1" applyFill="1" applyBorder="1" applyAlignment="1">
      <alignment horizontal="center" vertical="center" wrapText="1"/>
    </xf>
    <xf numFmtId="49" fontId="40" fillId="2" borderId="14" xfId="0" applyNumberFormat="1" applyFont="1" applyFill="1" applyBorder="1" applyAlignment="1">
      <alignment horizontal="center" vertical="center" wrapText="1"/>
    </xf>
    <xf numFmtId="49" fontId="40" fillId="2" borderId="6" xfId="0" applyNumberFormat="1" applyFont="1" applyFill="1" applyBorder="1" applyAlignment="1">
      <alignment horizontal="center" vertical="center" wrapText="1"/>
    </xf>
    <xf numFmtId="0" fontId="36" fillId="2" borderId="1" xfId="1" applyFont="1" applyFill="1" applyBorder="1" applyAlignment="1">
      <alignment horizontal="left" vertical="center" textRotation="90" wrapText="1"/>
    </xf>
    <xf numFmtId="0" fontId="36" fillId="2" borderId="4" xfId="1" applyFont="1" applyFill="1" applyBorder="1" applyAlignment="1">
      <alignment horizontal="left" vertical="center" textRotation="90" wrapText="1"/>
    </xf>
    <xf numFmtId="0" fontId="36" fillId="2" borderId="7" xfId="1" applyFont="1" applyFill="1" applyBorder="1" applyAlignment="1">
      <alignment horizontal="left" vertical="center" textRotation="90" wrapText="1"/>
    </xf>
    <xf numFmtId="0" fontId="21" fillId="2" borderId="1" xfId="1" applyFont="1" applyFill="1" applyBorder="1" applyAlignment="1">
      <alignment horizontal="center" vertical="center" textRotation="90"/>
    </xf>
    <xf numFmtId="0" fontId="21" fillId="2" borderId="7" xfId="1" applyFont="1" applyFill="1" applyBorder="1" applyAlignment="1">
      <alignment horizontal="center" vertical="center" textRotation="90"/>
    </xf>
    <xf numFmtId="49" fontId="36" fillId="0" borderId="9" xfId="0" applyNumberFormat="1" applyFont="1" applyBorder="1" applyAlignment="1">
      <alignment horizontal="center" vertical="center" wrapText="1"/>
    </xf>
    <xf numFmtId="49" fontId="36" fillId="0" borderId="11" xfId="0" applyNumberFormat="1" applyFont="1" applyBorder="1" applyAlignment="1">
      <alignment horizontal="center" vertical="center" wrapText="1"/>
    </xf>
    <xf numFmtId="49" fontId="6" fillId="2" borderId="9" xfId="0" applyNumberFormat="1" applyFont="1" applyFill="1" applyBorder="1" applyAlignment="1">
      <alignment horizontal="center" vertical="center" wrapText="1"/>
    </xf>
    <xf numFmtId="49" fontId="6" fillId="2" borderId="11" xfId="0" applyNumberFormat="1" applyFont="1" applyFill="1" applyBorder="1" applyAlignment="1">
      <alignment horizontal="center" vertical="center" wrapText="1"/>
    </xf>
    <xf numFmtId="0" fontId="40" fillId="2" borderId="1" xfId="1" applyFont="1" applyFill="1" applyBorder="1" applyAlignment="1">
      <alignment horizontal="left" vertical="center" textRotation="90" wrapText="1"/>
    </xf>
    <xf numFmtId="0" fontId="40" fillId="2" borderId="4" xfId="1" applyFont="1" applyFill="1" applyBorder="1" applyAlignment="1">
      <alignment horizontal="left" vertical="center" textRotation="90" wrapText="1"/>
    </xf>
    <xf numFmtId="0" fontId="40" fillId="2" borderId="7" xfId="1" applyFont="1" applyFill="1" applyBorder="1" applyAlignment="1">
      <alignment horizontal="left" vertical="center" textRotation="90" wrapText="1"/>
    </xf>
    <xf numFmtId="0" fontId="21" fillId="2" borderId="8" xfId="1" applyFont="1" applyFill="1" applyBorder="1" applyAlignment="1">
      <alignment horizontal="center" vertical="center" wrapText="1"/>
    </xf>
    <xf numFmtId="0" fontId="21" fillId="2" borderId="1" xfId="1" applyFont="1" applyFill="1" applyBorder="1" applyAlignment="1">
      <alignment horizontal="center" vertical="center" wrapText="1"/>
    </xf>
    <xf numFmtId="0" fontId="21" fillId="2" borderId="4" xfId="1" applyFont="1" applyFill="1" applyBorder="1" applyAlignment="1">
      <alignment horizontal="center" vertical="center" wrapText="1"/>
    </xf>
    <xf numFmtId="49" fontId="27" fillId="2" borderId="0" xfId="0" applyNumberFormat="1" applyFont="1" applyFill="1" applyAlignment="1">
      <alignment horizontal="center" vertical="center" wrapText="1"/>
    </xf>
    <xf numFmtId="49" fontId="27" fillId="0" borderId="0" xfId="0" applyNumberFormat="1" applyFont="1" applyAlignment="1">
      <alignment horizontal="center" vertical="center" wrapText="1"/>
    </xf>
    <xf numFmtId="49" fontId="27" fillId="2" borderId="0" xfId="0" applyNumberFormat="1" applyFont="1" applyFill="1" applyAlignment="1">
      <alignment horizontal="center" vertical="center" textRotation="90" wrapText="1"/>
    </xf>
    <xf numFmtId="0" fontId="28" fillId="2" borderId="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1" applyFont="1" applyFill="1" applyBorder="1" applyAlignment="1">
      <alignment horizontal="center" vertical="center" wrapText="1"/>
    </xf>
    <xf numFmtId="0" fontId="40" fillId="0" borderId="8" xfId="0" applyFont="1" applyBorder="1" applyAlignment="1">
      <alignment horizontal="center" vertical="center" wrapText="1"/>
    </xf>
    <xf numFmtId="0" fontId="40" fillId="2"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2" borderId="8" xfId="1" applyFont="1" applyFill="1" applyBorder="1" applyAlignment="1">
      <alignment horizontal="center" vertical="center" textRotation="90" wrapText="1"/>
    </xf>
    <xf numFmtId="0" fontId="21" fillId="2" borderId="9" xfId="1" applyFont="1" applyFill="1" applyBorder="1" applyAlignment="1">
      <alignment horizontal="center" vertical="center" wrapText="1"/>
    </xf>
    <xf numFmtId="0" fontId="21" fillId="2" borderId="10" xfId="1" applyFont="1" applyFill="1" applyBorder="1" applyAlignment="1">
      <alignment horizontal="center" vertical="center" wrapText="1"/>
    </xf>
  </cellXfs>
  <cellStyles count="30">
    <cellStyle name="Currency 3" xfId="2"/>
    <cellStyle name="Header1" xfId="3"/>
    <cellStyle name="Header2" xfId="4"/>
    <cellStyle name="Normal" xfId="0" builtinId="0"/>
    <cellStyle name="Normal 2" xfId="5"/>
    <cellStyle name="Normal 3" xfId="6"/>
    <cellStyle name="Normal 4" xfId="1"/>
    <cellStyle name="Normal 4 2" xfId="7"/>
    <cellStyle name="Normal 4 3" xfId="8"/>
    <cellStyle name="Normal 6" xfId="9"/>
    <cellStyle name="Percent 2" xfId="10"/>
    <cellStyle name="Percent 3" xfId="11"/>
    <cellStyle name="Percent 4" xfId="12"/>
    <cellStyle name="Percent 5" xfId="13"/>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0"/>
    <cellStyle name="콤마_1202" xfId="21"/>
    <cellStyle name="통화 [0]_1202" xfId="22"/>
    <cellStyle name="통화_1202" xfId="23"/>
    <cellStyle name="표준_(정보부문)월별인원계획" xfId="24"/>
    <cellStyle name="一般_Book1" xfId="25"/>
    <cellStyle name="千分位[0]_Book1" xfId="26"/>
    <cellStyle name="千分位_Book1" xfId="27"/>
    <cellStyle name="貨幣 [0]_Book1" xfId="28"/>
    <cellStyle name="貨幣_Book1" xfId="29"/>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dimension ref="A1:CE366"/>
  <sheetViews>
    <sheetView tabSelected="1" view="pageBreakPreview" zoomScale="60" zoomScaleNormal="70" workbookViewId="0">
      <pane xSplit="6" ySplit="7" topLeftCell="G267" activePane="bottomRight" state="frozen"/>
      <selection pane="topRight" activeCell="G1" sqref="G1"/>
      <selection pane="bottomLeft" activeCell="A7" sqref="A7"/>
      <selection pane="bottomRight" activeCell="CP355" sqref="CP355"/>
    </sheetView>
  </sheetViews>
  <sheetFormatPr defaultRowHeight="18.75"/>
  <cols>
    <col min="1" max="1" width="5.42578125" style="100" customWidth="1"/>
    <col min="2" max="2" width="7" style="2" hidden="1" customWidth="1"/>
    <col min="3" max="3" width="27.85546875" style="102" customWidth="1"/>
    <col min="4" max="4" width="12.85546875" style="8" customWidth="1"/>
    <col min="5" max="5" width="28.140625" style="3" hidden="1" customWidth="1"/>
    <col min="6" max="6" width="0.42578125" style="100" hidden="1" customWidth="1"/>
    <col min="7" max="7" width="31" style="100" hidden="1" customWidth="1"/>
    <col min="8" max="8" width="34.85546875" style="102" customWidth="1"/>
    <col min="9" max="9" width="9.140625" style="1" bestFit="1" customWidth="1"/>
    <col min="10" max="10" width="7.28515625" style="1" customWidth="1"/>
    <col min="11" max="11" width="12.7109375" style="103" hidden="1" customWidth="1"/>
    <col min="12" max="12" width="19.28515625" style="100" hidden="1" customWidth="1"/>
    <col min="13" max="13" width="12.140625" style="1" hidden="1" customWidth="1"/>
    <col min="14" max="14" width="20.7109375" style="1" hidden="1" customWidth="1"/>
    <col min="15" max="15" width="29.140625" style="1" hidden="1" customWidth="1"/>
    <col min="16" max="16" width="24.28515625" style="1" hidden="1" customWidth="1"/>
    <col min="17" max="17" width="18.140625" style="1" hidden="1" customWidth="1"/>
    <col min="18" max="18" width="17" style="1" hidden="1" customWidth="1"/>
    <col min="19" max="19" width="15.7109375" style="1" hidden="1" customWidth="1"/>
    <col min="20" max="20" width="22.85546875" style="1" hidden="1" customWidth="1"/>
    <col min="21" max="21" width="7.85546875" style="1" hidden="1" customWidth="1"/>
    <col min="22" max="25" width="9.42578125" style="103" hidden="1" customWidth="1"/>
    <col min="26" max="26" width="3" style="100" hidden="1" customWidth="1"/>
    <col min="27" max="28" width="10.42578125" style="100" hidden="1" customWidth="1"/>
    <col min="29" max="29" width="9.42578125" style="100" hidden="1" customWidth="1"/>
    <col min="30" max="33" width="9.7109375" style="2" customWidth="1"/>
    <col min="34" max="34" width="12.7109375" style="1" hidden="1" customWidth="1"/>
    <col min="35" max="35" width="5.42578125" style="1" hidden="1" customWidth="1"/>
    <col min="36" max="38" width="3.5703125" style="1" hidden="1" customWidth="1"/>
    <col min="39" max="39" width="9.140625" style="1" hidden="1" customWidth="1"/>
    <col min="40" max="40" width="2.7109375" style="1" hidden="1" customWidth="1"/>
    <col min="41" max="41" width="9.85546875" style="1" hidden="1" customWidth="1"/>
    <col min="42" max="42" width="14.28515625" style="1" hidden="1" customWidth="1"/>
    <col min="43" max="44" width="3.5703125" style="1" hidden="1" customWidth="1"/>
    <col min="45" max="45" width="27.42578125" style="1" hidden="1" customWidth="1"/>
    <col min="46" max="46" width="5.42578125" style="1" hidden="1" customWidth="1"/>
    <col min="47" max="48" width="3.5703125" style="1" hidden="1" customWidth="1"/>
    <col min="49" max="49" width="5.42578125" style="1" hidden="1" customWidth="1"/>
    <col min="50" max="51" width="2.7109375" style="1" hidden="1" customWidth="1"/>
    <col min="52" max="52" width="5.42578125" style="1" hidden="1" customWidth="1"/>
    <col min="53" max="53" width="2.7109375" style="1" hidden="1" customWidth="1"/>
    <col min="54" max="54" width="14" style="1" hidden="1" customWidth="1"/>
    <col min="55" max="55" width="26.5703125" style="1" hidden="1" customWidth="1"/>
    <col min="56" max="56" width="30.85546875" style="1" hidden="1" customWidth="1"/>
    <col min="57" max="71" width="6.28515625" style="2" hidden="1" customWidth="1"/>
    <col min="72" max="73" width="6.28515625" style="148" hidden="1" customWidth="1"/>
    <col min="74" max="80" width="6.28515625" style="2" hidden="1" customWidth="1"/>
    <col min="81" max="81" width="6.28515625" style="166" hidden="1" customWidth="1"/>
    <col min="82" max="82" width="2.7109375" style="100" hidden="1" customWidth="1"/>
    <col min="83" max="83" width="0" style="100" hidden="1" customWidth="1"/>
    <col min="84" max="189" width="9.140625" style="100"/>
    <col min="190" max="190" width="20.140625" style="100" customWidth="1"/>
    <col min="191" max="191" width="4.28515625" style="100" customWidth="1"/>
    <col min="192" max="192" width="39" style="100" customWidth="1"/>
    <col min="193" max="193" width="53.5703125" style="100" customWidth="1"/>
    <col min="194" max="197" width="7.7109375" style="100" customWidth="1"/>
    <col min="198" max="198" width="10" style="100" customWidth="1"/>
    <col min="199" max="200" width="9.28515625" style="100" customWidth="1"/>
    <col min="201" max="201" width="8" style="100" customWidth="1"/>
    <col min="202" max="445" width="9.140625" style="100"/>
    <col min="446" max="446" width="20.140625" style="100" customWidth="1"/>
    <col min="447" max="447" width="4.28515625" style="100" customWidth="1"/>
    <col min="448" max="448" width="39" style="100" customWidth="1"/>
    <col min="449" max="449" width="53.5703125" style="100" customWidth="1"/>
    <col min="450" max="453" width="7.7109375" style="100" customWidth="1"/>
    <col min="454" max="454" width="10" style="100" customWidth="1"/>
    <col min="455" max="456" width="9.28515625" style="100" customWidth="1"/>
    <col min="457" max="457" width="8" style="100" customWidth="1"/>
    <col min="458" max="701" width="9.140625" style="100"/>
    <col min="702" max="702" width="20.140625" style="100" customWidth="1"/>
    <col min="703" max="703" width="4.28515625" style="100" customWidth="1"/>
    <col min="704" max="704" width="39" style="100" customWidth="1"/>
    <col min="705" max="705" width="53.5703125" style="100" customWidth="1"/>
    <col min="706" max="709" width="7.7109375" style="100" customWidth="1"/>
    <col min="710" max="710" width="10" style="100" customWidth="1"/>
    <col min="711" max="712" width="9.28515625" style="100" customWidth="1"/>
    <col min="713" max="713" width="8" style="100" customWidth="1"/>
    <col min="714" max="957" width="9.140625" style="100"/>
    <col min="958" max="958" width="20.140625" style="100" customWidth="1"/>
    <col min="959" max="959" width="4.28515625" style="100" customWidth="1"/>
    <col min="960" max="960" width="39" style="100" customWidth="1"/>
    <col min="961" max="961" width="53.5703125" style="100" customWidth="1"/>
    <col min="962" max="965" width="7.7109375" style="100" customWidth="1"/>
    <col min="966" max="966" width="10" style="100" customWidth="1"/>
    <col min="967" max="968" width="9.28515625" style="100" customWidth="1"/>
    <col min="969" max="969" width="8" style="100" customWidth="1"/>
    <col min="970" max="1213" width="9.140625" style="100"/>
    <col min="1214" max="1214" width="20.140625" style="100" customWidth="1"/>
    <col min="1215" max="1215" width="4.28515625" style="100" customWidth="1"/>
    <col min="1216" max="1216" width="39" style="100" customWidth="1"/>
    <col min="1217" max="1217" width="53.5703125" style="100" customWidth="1"/>
    <col min="1218" max="1221" width="7.7109375" style="100" customWidth="1"/>
    <col min="1222" max="1222" width="10" style="100" customWidth="1"/>
    <col min="1223" max="1224" width="9.28515625" style="100" customWidth="1"/>
    <col min="1225" max="1225" width="8" style="100" customWidth="1"/>
    <col min="1226" max="1469" width="9.140625" style="100"/>
    <col min="1470" max="1470" width="20.140625" style="100" customWidth="1"/>
    <col min="1471" max="1471" width="4.28515625" style="100" customWidth="1"/>
    <col min="1472" max="1472" width="39" style="100" customWidth="1"/>
    <col min="1473" max="1473" width="53.5703125" style="100" customWidth="1"/>
    <col min="1474" max="1477" width="7.7109375" style="100" customWidth="1"/>
    <col min="1478" max="1478" width="10" style="100" customWidth="1"/>
    <col min="1479" max="1480" width="9.28515625" style="100" customWidth="1"/>
    <col min="1481" max="1481" width="8" style="100" customWidth="1"/>
    <col min="1482" max="1725" width="9.140625" style="100"/>
    <col min="1726" max="1726" width="20.140625" style="100" customWidth="1"/>
    <col min="1727" max="1727" width="4.28515625" style="100" customWidth="1"/>
    <col min="1728" max="1728" width="39" style="100" customWidth="1"/>
    <col min="1729" max="1729" width="53.5703125" style="100" customWidth="1"/>
    <col min="1730" max="1733" width="7.7109375" style="100" customWidth="1"/>
    <col min="1734" max="1734" width="10" style="100" customWidth="1"/>
    <col min="1735" max="1736" width="9.28515625" style="100" customWidth="1"/>
    <col min="1737" max="1737" width="8" style="100" customWidth="1"/>
    <col min="1738" max="1981" width="9.140625" style="100"/>
    <col min="1982" max="1982" width="20.140625" style="100" customWidth="1"/>
    <col min="1983" max="1983" width="4.28515625" style="100" customWidth="1"/>
    <col min="1984" max="1984" width="39" style="100" customWidth="1"/>
    <col min="1985" max="1985" width="53.5703125" style="100" customWidth="1"/>
    <col min="1986" max="1989" width="7.7109375" style="100" customWidth="1"/>
    <col min="1990" max="1990" width="10" style="100" customWidth="1"/>
    <col min="1991" max="1992" width="9.28515625" style="100" customWidth="1"/>
    <col min="1993" max="1993" width="8" style="100" customWidth="1"/>
    <col min="1994" max="2237" width="9.140625" style="100"/>
    <col min="2238" max="2238" width="20.140625" style="100" customWidth="1"/>
    <col min="2239" max="2239" width="4.28515625" style="100" customWidth="1"/>
    <col min="2240" max="2240" width="39" style="100" customWidth="1"/>
    <col min="2241" max="2241" width="53.5703125" style="100" customWidth="1"/>
    <col min="2242" max="2245" width="7.7109375" style="100" customWidth="1"/>
    <col min="2246" max="2246" width="10" style="100" customWidth="1"/>
    <col min="2247" max="2248" width="9.28515625" style="100" customWidth="1"/>
    <col min="2249" max="2249" width="8" style="100" customWidth="1"/>
    <col min="2250" max="2493" width="9.140625" style="100"/>
    <col min="2494" max="2494" width="20.140625" style="100" customWidth="1"/>
    <col min="2495" max="2495" width="4.28515625" style="100" customWidth="1"/>
    <col min="2496" max="2496" width="39" style="100" customWidth="1"/>
    <col min="2497" max="2497" width="53.5703125" style="100" customWidth="1"/>
    <col min="2498" max="2501" width="7.7109375" style="100" customWidth="1"/>
    <col min="2502" max="2502" width="10" style="100" customWidth="1"/>
    <col min="2503" max="2504" width="9.28515625" style="100" customWidth="1"/>
    <col min="2505" max="2505" width="8" style="100" customWidth="1"/>
    <col min="2506" max="2749" width="9.140625" style="100"/>
    <col min="2750" max="2750" width="20.140625" style="100" customWidth="1"/>
    <col min="2751" max="2751" width="4.28515625" style="100" customWidth="1"/>
    <col min="2752" max="2752" width="39" style="100" customWidth="1"/>
    <col min="2753" max="2753" width="53.5703125" style="100" customWidth="1"/>
    <col min="2754" max="2757" width="7.7109375" style="100" customWidth="1"/>
    <col min="2758" max="2758" width="10" style="100" customWidth="1"/>
    <col min="2759" max="2760" width="9.28515625" style="100" customWidth="1"/>
    <col min="2761" max="2761" width="8" style="100" customWidth="1"/>
    <col min="2762" max="3005" width="9.140625" style="100"/>
    <col min="3006" max="3006" width="20.140625" style="100" customWidth="1"/>
    <col min="3007" max="3007" width="4.28515625" style="100" customWidth="1"/>
    <col min="3008" max="3008" width="39" style="100" customWidth="1"/>
    <col min="3009" max="3009" width="53.5703125" style="100" customWidth="1"/>
    <col min="3010" max="3013" width="7.7109375" style="100" customWidth="1"/>
    <col min="3014" max="3014" width="10" style="100" customWidth="1"/>
    <col min="3015" max="3016" width="9.28515625" style="100" customWidth="1"/>
    <col min="3017" max="3017" width="8" style="100" customWidth="1"/>
    <col min="3018" max="3261" width="9.140625" style="100"/>
    <col min="3262" max="3262" width="20.140625" style="100" customWidth="1"/>
    <col min="3263" max="3263" width="4.28515625" style="100" customWidth="1"/>
    <col min="3264" max="3264" width="39" style="100" customWidth="1"/>
    <col min="3265" max="3265" width="53.5703125" style="100" customWidth="1"/>
    <col min="3266" max="3269" width="7.7109375" style="100" customWidth="1"/>
    <col min="3270" max="3270" width="10" style="100" customWidth="1"/>
    <col min="3271" max="3272" width="9.28515625" style="100" customWidth="1"/>
    <col min="3273" max="3273" width="8" style="100" customWidth="1"/>
    <col min="3274" max="3517" width="9.140625" style="100"/>
    <col min="3518" max="3518" width="20.140625" style="100" customWidth="1"/>
    <col min="3519" max="3519" width="4.28515625" style="100" customWidth="1"/>
    <col min="3520" max="3520" width="39" style="100" customWidth="1"/>
    <col min="3521" max="3521" width="53.5703125" style="100" customWidth="1"/>
    <col min="3522" max="3525" width="7.7109375" style="100" customWidth="1"/>
    <col min="3526" max="3526" width="10" style="100" customWidth="1"/>
    <col min="3527" max="3528" width="9.28515625" style="100" customWidth="1"/>
    <col min="3529" max="3529" width="8" style="100" customWidth="1"/>
    <col min="3530" max="3773" width="9.140625" style="100"/>
    <col min="3774" max="3774" width="20.140625" style="100" customWidth="1"/>
    <col min="3775" max="3775" width="4.28515625" style="100" customWidth="1"/>
    <col min="3776" max="3776" width="39" style="100" customWidth="1"/>
    <col min="3777" max="3777" width="53.5703125" style="100" customWidth="1"/>
    <col min="3778" max="3781" width="7.7109375" style="100" customWidth="1"/>
    <col min="3782" max="3782" width="10" style="100" customWidth="1"/>
    <col min="3783" max="3784" width="9.28515625" style="100" customWidth="1"/>
    <col min="3785" max="3785" width="8" style="100" customWidth="1"/>
    <col min="3786" max="4029" width="9.140625" style="100"/>
    <col min="4030" max="4030" width="20.140625" style="100" customWidth="1"/>
    <col min="4031" max="4031" width="4.28515625" style="100" customWidth="1"/>
    <col min="4032" max="4032" width="39" style="100" customWidth="1"/>
    <col min="4033" max="4033" width="53.5703125" style="100" customWidth="1"/>
    <col min="4034" max="4037" width="7.7109375" style="100" customWidth="1"/>
    <col min="4038" max="4038" width="10" style="100" customWidth="1"/>
    <col min="4039" max="4040" width="9.28515625" style="100" customWidth="1"/>
    <col min="4041" max="4041" width="8" style="100" customWidth="1"/>
    <col min="4042" max="4285" width="9.140625" style="100"/>
    <col min="4286" max="4286" width="20.140625" style="100" customWidth="1"/>
    <col min="4287" max="4287" width="4.28515625" style="100" customWidth="1"/>
    <col min="4288" max="4288" width="39" style="100" customWidth="1"/>
    <col min="4289" max="4289" width="53.5703125" style="100" customWidth="1"/>
    <col min="4290" max="4293" width="7.7109375" style="100" customWidth="1"/>
    <col min="4294" max="4294" width="10" style="100" customWidth="1"/>
    <col min="4295" max="4296" width="9.28515625" style="100" customWidth="1"/>
    <col min="4297" max="4297" width="8" style="100" customWidth="1"/>
    <col min="4298" max="4541" width="9.140625" style="100"/>
    <col min="4542" max="4542" width="20.140625" style="100" customWidth="1"/>
    <col min="4543" max="4543" width="4.28515625" style="100" customWidth="1"/>
    <col min="4544" max="4544" width="39" style="100" customWidth="1"/>
    <col min="4545" max="4545" width="53.5703125" style="100" customWidth="1"/>
    <col min="4546" max="4549" width="7.7109375" style="100" customWidth="1"/>
    <col min="4550" max="4550" width="10" style="100" customWidth="1"/>
    <col min="4551" max="4552" width="9.28515625" style="100" customWidth="1"/>
    <col min="4553" max="4553" width="8" style="100" customWidth="1"/>
    <col min="4554" max="4797" width="9.140625" style="100"/>
    <col min="4798" max="4798" width="20.140625" style="100" customWidth="1"/>
    <col min="4799" max="4799" width="4.28515625" style="100" customWidth="1"/>
    <col min="4800" max="4800" width="39" style="100" customWidth="1"/>
    <col min="4801" max="4801" width="53.5703125" style="100" customWidth="1"/>
    <col min="4802" max="4805" width="7.7109375" style="100" customWidth="1"/>
    <col min="4806" max="4806" width="10" style="100" customWidth="1"/>
    <col min="4807" max="4808" width="9.28515625" style="100" customWidth="1"/>
    <col min="4809" max="4809" width="8" style="100" customWidth="1"/>
    <col min="4810" max="5053" width="9.140625" style="100"/>
    <col min="5054" max="5054" width="20.140625" style="100" customWidth="1"/>
    <col min="5055" max="5055" width="4.28515625" style="100" customWidth="1"/>
    <col min="5056" max="5056" width="39" style="100" customWidth="1"/>
    <col min="5057" max="5057" width="53.5703125" style="100" customWidth="1"/>
    <col min="5058" max="5061" width="7.7109375" style="100" customWidth="1"/>
    <col min="5062" max="5062" width="10" style="100" customWidth="1"/>
    <col min="5063" max="5064" width="9.28515625" style="100" customWidth="1"/>
    <col min="5065" max="5065" width="8" style="100" customWidth="1"/>
    <col min="5066" max="5309" width="9.140625" style="100"/>
    <col min="5310" max="5310" width="20.140625" style="100" customWidth="1"/>
    <col min="5311" max="5311" width="4.28515625" style="100" customWidth="1"/>
    <col min="5312" max="5312" width="39" style="100" customWidth="1"/>
    <col min="5313" max="5313" width="53.5703125" style="100" customWidth="1"/>
    <col min="5314" max="5317" width="7.7109375" style="100" customWidth="1"/>
    <col min="5318" max="5318" width="10" style="100" customWidth="1"/>
    <col min="5319" max="5320" width="9.28515625" style="100" customWidth="1"/>
    <col min="5321" max="5321" width="8" style="100" customWidth="1"/>
    <col min="5322" max="5565" width="9.140625" style="100"/>
    <col min="5566" max="5566" width="20.140625" style="100" customWidth="1"/>
    <col min="5567" max="5567" width="4.28515625" style="100" customWidth="1"/>
    <col min="5568" max="5568" width="39" style="100" customWidth="1"/>
    <col min="5569" max="5569" width="53.5703125" style="100" customWidth="1"/>
    <col min="5570" max="5573" width="7.7109375" style="100" customWidth="1"/>
    <col min="5574" max="5574" width="10" style="100" customWidth="1"/>
    <col min="5575" max="5576" width="9.28515625" style="100" customWidth="1"/>
    <col min="5577" max="5577" width="8" style="100" customWidth="1"/>
    <col min="5578" max="5821" width="9.140625" style="100"/>
    <col min="5822" max="5822" width="20.140625" style="100" customWidth="1"/>
    <col min="5823" max="5823" width="4.28515625" style="100" customWidth="1"/>
    <col min="5824" max="5824" width="39" style="100" customWidth="1"/>
    <col min="5825" max="5825" width="53.5703125" style="100" customWidth="1"/>
    <col min="5826" max="5829" width="7.7109375" style="100" customWidth="1"/>
    <col min="5830" max="5830" width="10" style="100" customWidth="1"/>
    <col min="5831" max="5832" width="9.28515625" style="100" customWidth="1"/>
    <col min="5833" max="5833" width="8" style="100" customWidth="1"/>
    <col min="5834" max="6077" width="9.140625" style="100"/>
    <col min="6078" max="6078" width="20.140625" style="100" customWidth="1"/>
    <col min="6079" max="6079" width="4.28515625" style="100" customWidth="1"/>
    <col min="6080" max="6080" width="39" style="100" customWidth="1"/>
    <col min="6081" max="6081" width="53.5703125" style="100" customWidth="1"/>
    <col min="6082" max="6085" width="7.7109375" style="100" customWidth="1"/>
    <col min="6086" max="6086" width="10" style="100" customWidth="1"/>
    <col min="6087" max="6088" width="9.28515625" style="100" customWidth="1"/>
    <col min="6089" max="6089" width="8" style="100" customWidth="1"/>
    <col min="6090" max="6333" width="9.140625" style="100"/>
    <col min="6334" max="6334" width="20.140625" style="100" customWidth="1"/>
    <col min="6335" max="6335" width="4.28515625" style="100" customWidth="1"/>
    <col min="6336" max="6336" width="39" style="100" customWidth="1"/>
    <col min="6337" max="6337" width="53.5703125" style="100" customWidth="1"/>
    <col min="6338" max="6341" width="7.7109375" style="100" customWidth="1"/>
    <col min="6342" max="6342" width="10" style="100" customWidth="1"/>
    <col min="6343" max="6344" width="9.28515625" style="100" customWidth="1"/>
    <col min="6345" max="6345" width="8" style="100" customWidth="1"/>
    <col min="6346" max="6589" width="9.140625" style="100"/>
    <col min="6590" max="6590" width="20.140625" style="100" customWidth="1"/>
    <col min="6591" max="6591" width="4.28515625" style="100" customWidth="1"/>
    <col min="6592" max="6592" width="39" style="100" customWidth="1"/>
    <col min="6593" max="6593" width="53.5703125" style="100" customWidth="1"/>
    <col min="6594" max="6597" width="7.7109375" style="100" customWidth="1"/>
    <col min="6598" max="6598" width="10" style="100" customWidth="1"/>
    <col min="6599" max="6600" width="9.28515625" style="100" customWidth="1"/>
    <col min="6601" max="6601" width="8" style="100" customWidth="1"/>
    <col min="6602" max="6845" width="9.140625" style="100"/>
    <col min="6846" max="6846" width="20.140625" style="100" customWidth="1"/>
    <col min="6847" max="6847" width="4.28515625" style="100" customWidth="1"/>
    <col min="6848" max="6848" width="39" style="100" customWidth="1"/>
    <col min="6849" max="6849" width="53.5703125" style="100" customWidth="1"/>
    <col min="6850" max="6853" width="7.7109375" style="100" customWidth="1"/>
    <col min="6854" max="6854" width="10" style="100" customWidth="1"/>
    <col min="6855" max="6856" width="9.28515625" style="100" customWidth="1"/>
    <col min="6857" max="6857" width="8" style="100" customWidth="1"/>
    <col min="6858" max="7101" width="9.140625" style="100"/>
    <col min="7102" max="7102" width="20.140625" style="100" customWidth="1"/>
    <col min="7103" max="7103" width="4.28515625" style="100" customWidth="1"/>
    <col min="7104" max="7104" width="39" style="100" customWidth="1"/>
    <col min="7105" max="7105" width="53.5703125" style="100" customWidth="1"/>
    <col min="7106" max="7109" width="7.7109375" style="100" customWidth="1"/>
    <col min="7110" max="7110" width="10" style="100" customWidth="1"/>
    <col min="7111" max="7112" width="9.28515625" style="100" customWidth="1"/>
    <col min="7113" max="7113" width="8" style="100" customWidth="1"/>
    <col min="7114" max="7357" width="9.140625" style="100"/>
    <col min="7358" max="7358" width="20.140625" style="100" customWidth="1"/>
    <col min="7359" max="7359" width="4.28515625" style="100" customWidth="1"/>
    <col min="7360" max="7360" width="39" style="100" customWidth="1"/>
    <col min="7361" max="7361" width="53.5703125" style="100" customWidth="1"/>
    <col min="7362" max="7365" width="7.7109375" style="100" customWidth="1"/>
    <col min="7366" max="7366" width="10" style="100" customWidth="1"/>
    <col min="7367" max="7368" width="9.28515625" style="100" customWidth="1"/>
    <col min="7369" max="7369" width="8" style="100" customWidth="1"/>
    <col min="7370" max="7613" width="9.140625" style="100"/>
    <col min="7614" max="7614" width="20.140625" style="100" customWidth="1"/>
    <col min="7615" max="7615" width="4.28515625" style="100" customWidth="1"/>
    <col min="7616" max="7616" width="39" style="100" customWidth="1"/>
    <col min="7617" max="7617" width="53.5703125" style="100" customWidth="1"/>
    <col min="7618" max="7621" width="7.7109375" style="100" customWidth="1"/>
    <col min="7622" max="7622" width="10" style="100" customWidth="1"/>
    <col min="7623" max="7624" width="9.28515625" style="100" customWidth="1"/>
    <col min="7625" max="7625" width="8" style="100" customWidth="1"/>
    <col min="7626" max="7869" width="9.140625" style="100"/>
    <col min="7870" max="7870" width="20.140625" style="100" customWidth="1"/>
    <col min="7871" max="7871" width="4.28515625" style="100" customWidth="1"/>
    <col min="7872" max="7872" width="39" style="100" customWidth="1"/>
    <col min="7873" max="7873" width="53.5703125" style="100" customWidth="1"/>
    <col min="7874" max="7877" width="7.7109375" style="100" customWidth="1"/>
    <col min="7878" max="7878" width="10" style="100" customWidth="1"/>
    <col min="7879" max="7880" width="9.28515625" style="100" customWidth="1"/>
    <col min="7881" max="7881" width="8" style="100" customWidth="1"/>
    <col min="7882" max="8125" width="9.140625" style="100"/>
    <col min="8126" max="8126" width="20.140625" style="100" customWidth="1"/>
    <col min="8127" max="8127" width="4.28515625" style="100" customWidth="1"/>
    <col min="8128" max="8128" width="39" style="100" customWidth="1"/>
    <col min="8129" max="8129" width="53.5703125" style="100" customWidth="1"/>
    <col min="8130" max="8133" width="7.7109375" style="100" customWidth="1"/>
    <col min="8134" max="8134" width="10" style="100" customWidth="1"/>
    <col min="8135" max="8136" width="9.28515625" style="100" customWidth="1"/>
    <col min="8137" max="8137" width="8" style="100" customWidth="1"/>
    <col min="8138" max="8381" width="9.140625" style="100"/>
    <col min="8382" max="8382" width="20.140625" style="100" customWidth="1"/>
    <col min="8383" max="8383" width="4.28515625" style="100" customWidth="1"/>
    <col min="8384" max="8384" width="39" style="100" customWidth="1"/>
    <col min="8385" max="8385" width="53.5703125" style="100" customWidth="1"/>
    <col min="8386" max="8389" width="7.7109375" style="100" customWidth="1"/>
    <col min="8390" max="8390" width="10" style="100" customWidth="1"/>
    <col min="8391" max="8392" width="9.28515625" style="100" customWidth="1"/>
    <col min="8393" max="8393" width="8" style="100" customWidth="1"/>
    <col min="8394" max="8637" width="9.140625" style="100"/>
    <col min="8638" max="8638" width="20.140625" style="100" customWidth="1"/>
    <col min="8639" max="8639" width="4.28515625" style="100" customWidth="1"/>
    <col min="8640" max="8640" width="39" style="100" customWidth="1"/>
    <col min="8641" max="8641" width="53.5703125" style="100" customWidth="1"/>
    <col min="8642" max="8645" width="7.7109375" style="100" customWidth="1"/>
    <col min="8646" max="8646" width="10" style="100" customWidth="1"/>
    <col min="8647" max="8648" width="9.28515625" style="100" customWidth="1"/>
    <col min="8649" max="8649" width="8" style="100" customWidth="1"/>
    <col min="8650" max="8893" width="9.140625" style="100"/>
    <col min="8894" max="8894" width="20.140625" style="100" customWidth="1"/>
    <col min="8895" max="8895" width="4.28515625" style="100" customWidth="1"/>
    <col min="8896" max="8896" width="39" style="100" customWidth="1"/>
    <col min="8897" max="8897" width="53.5703125" style="100" customWidth="1"/>
    <col min="8898" max="8901" width="7.7109375" style="100" customWidth="1"/>
    <col min="8902" max="8902" width="10" style="100" customWidth="1"/>
    <col min="8903" max="8904" width="9.28515625" style="100" customWidth="1"/>
    <col min="8905" max="8905" width="8" style="100" customWidth="1"/>
    <col min="8906" max="9149" width="9.140625" style="100"/>
    <col min="9150" max="9150" width="20.140625" style="100" customWidth="1"/>
    <col min="9151" max="9151" width="4.28515625" style="100" customWidth="1"/>
    <col min="9152" max="9152" width="39" style="100" customWidth="1"/>
    <col min="9153" max="9153" width="53.5703125" style="100" customWidth="1"/>
    <col min="9154" max="9157" width="7.7109375" style="100" customWidth="1"/>
    <col min="9158" max="9158" width="10" style="100" customWidth="1"/>
    <col min="9159" max="9160" width="9.28515625" style="100" customWidth="1"/>
    <col min="9161" max="9161" width="8" style="100" customWidth="1"/>
    <col min="9162" max="9405" width="9.140625" style="100"/>
    <col min="9406" max="9406" width="20.140625" style="100" customWidth="1"/>
    <col min="9407" max="9407" width="4.28515625" style="100" customWidth="1"/>
    <col min="9408" max="9408" width="39" style="100" customWidth="1"/>
    <col min="9409" max="9409" width="53.5703125" style="100" customWidth="1"/>
    <col min="9410" max="9413" width="7.7109375" style="100" customWidth="1"/>
    <col min="9414" max="9414" width="10" style="100" customWidth="1"/>
    <col min="9415" max="9416" width="9.28515625" style="100" customWidth="1"/>
    <col min="9417" max="9417" width="8" style="100" customWidth="1"/>
    <col min="9418" max="9661" width="9.140625" style="100"/>
    <col min="9662" max="9662" width="20.140625" style="100" customWidth="1"/>
    <col min="9663" max="9663" width="4.28515625" style="100" customWidth="1"/>
    <col min="9664" max="9664" width="39" style="100" customWidth="1"/>
    <col min="9665" max="9665" width="53.5703125" style="100" customWidth="1"/>
    <col min="9666" max="9669" width="7.7109375" style="100" customWidth="1"/>
    <col min="9670" max="9670" width="10" style="100" customWidth="1"/>
    <col min="9671" max="9672" width="9.28515625" style="100" customWidth="1"/>
    <col min="9673" max="9673" width="8" style="100" customWidth="1"/>
    <col min="9674" max="9917" width="9.140625" style="100"/>
    <col min="9918" max="9918" width="20.140625" style="100" customWidth="1"/>
    <col min="9919" max="9919" width="4.28515625" style="100" customWidth="1"/>
    <col min="9920" max="9920" width="39" style="100" customWidth="1"/>
    <col min="9921" max="9921" width="53.5703125" style="100" customWidth="1"/>
    <col min="9922" max="9925" width="7.7109375" style="100" customWidth="1"/>
    <col min="9926" max="9926" width="10" style="100" customWidth="1"/>
    <col min="9927" max="9928" width="9.28515625" style="100" customWidth="1"/>
    <col min="9929" max="9929" width="8" style="100" customWidth="1"/>
    <col min="9930" max="10173" width="9.140625" style="100"/>
    <col min="10174" max="10174" width="20.140625" style="100" customWidth="1"/>
    <col min="10175" max="10175" width="4.28515625" style="100" customWidth="1"/>
    <col min="10176" max="10176" width="39" style="100" customWidth="1"/>
    <col min="10177" max="10177" width="53.5703125" style="100" customWidth="1"/>
    <col min="10178" max="10181" width="7.7109375" style="100" customWidth="1"/>
    <col min="10182" max="10182" width="10" style="100" customWidth="1"/>
    <col min="10183" max="10184" width="9.28515625" style="100" customWidth="1"/>
    <col min="10185" max="10185" width="8" style="100" customWidth="1"/>
    <col min="10186" max="10429" width="9.140625" style="100"/>
    <col min="10430" max="10430" width="20.140625" style="100" customWidth="1"/>
    <col min="10431" max="10431" width="4.28515625" style="100" customWidth="1"/>
    <col min="10432" max="10432" width="39" style="100" customWidth="1"/>
    <col min="10433" max="10433" width="53.5703125" style="100" customWidth="1"/>
    <col min="10434" max="10437" width="7.7109375" style="100" customWidth="1"/>
    <col min="10438" max="10438" width="10" style="100" customWidth="1"/>
    <col min="10439" max="10440" width="9.28515625" style="100" customWidth="1"/>
    <col min="10441" max="10441" width="8" style="100" customWidth="1"/>
    <col min="10442" max="10685" width="9.140625" style="100"/>
    <col min="10686" max="10686" width="20.140625" style="100" customWidth="1"/>
    <col min="10687" max="10687" width="4.28515625" style="100" customWidth="1"/>
    <col min="10688" max="10688" width="39" style="100" customWidth="1"/>
    <col min="10689" max="10689" width="53.5703125" style="100" customWidth="1"/>
    <col min="10690" max="10693" width="7.7109375" style="100" customWidth="1"/>
    <col min="10694" max="10694" width="10" style="100" customWidth="1"/>
    <col min="10695" max="10696" width="9.28515625" style="100" customWidth="1"/>
    <col min="10697" max="10697" width="8" style="100" customWidth="1"/>
    <col min="10698" max="10941" width="9.140625" style="100"/>
    <col min="10942" max="10942" width="20.140625" style="100" customWidth="1"/>
    <col min="10943" max="10943" width="4.28515625" style="100" customWidth="1"/>
    <col min="10944" max="10944" width="39" style="100" customWidth="1"/>
    <col min="10945" max="10945" width="53.5703125" style="100" customWidth="1"/>
    <col min="10946" max="10949" width="7.7109375" style="100" customWidth="1"/>
    <col min="10950" max="10950" width="10" style="100" customWidth="1"/>
    <col min="10951" max="10952" width="9.28515625" style="100" customWidth="1"/>
    <col min="10953" max="10953" width="8" style="100" customWidth="1"/>
    <col min="10954" max="11197" width="9.140625" style="100"/>
    <col min="11198" max="11198" width="20.140625" style="100" customWidth="1"/>
    <col min="11199" max="11199" width="4.28515625" style="100" customWidth="1"/>
    <col min="11200" max="11200" width="39" style="100" customWidth="1"/>
    <col min="11201" max="11201" width="53.5703125" style="100" customWidth="1"/>
    <col min="11202" max="11205" width="7.7109375" style="100" customWidth="1"/>
    <col min="11206" max="11206" width="10" style="100" customWidth="1"/>
    <col min="11207" max="11208" width="9.28515625" style="100" customWidth="1"/>
    <col min="11209" max="11209" width="8" style="100" customWidth="1"/>
    <col min="11210" max="11453" width="9.140625" style="100"/>
    <col min="11454" max="11454" width="20.140625" style="100" customWidth="1"/>
    <col min="11455" max="11455" width="4.28515625" style="100" customWidth="1"/>
    <col min="11456" max="11456" width="39" style="100" customWidth="1"/>
    <col min="11457" max="11457" width="53.5703125" style="100" customWidth="1"/>
    <col min="11458" max="11461" width="7.7109375" style="100" customWidth="1"/>
    <col min="11462" max="11462" width="10" style="100" customWidth="1"/>
    <col min="11463" max="11464" width="9.28515625" style="100" customWidth="1"/>
    <col min="11465" max="11465" width="8" style="100" customWidth="1"/>
    <col min="11466" max="11709" width="9.140625" style="100"/>
    <col min="11710" max="11710" width="20.140625" style="100" customWidth="1"/>
    <col min="11711" max="11711" width="4.28515625" style="100" customWidth="1"/>
    <col min="11712" max="11712" width="39" style="100" customWidth="1"/>
    <col min="11713" max="11713" width="53.5703125" style="100" customWidth="1"/>
    <col min="11714" max="11717" width="7.7109375" style="100" customWidth="1"/>
    <col min="11718" max="11718" width="10" style="100" customWidth="1"/>
    <col min="11719" max="11720" width="9.28515625" style="100" customWidth="1"/>
    <col min="11721" max="11721" width="8" style="100" customWidth="1"/>
    <col min="11722" max="11965" width="9.140625" style="100"/>
    <col min="11966" max="11966" width="20.140625" style="100" customWidth="1"/>
    <col min="11967" max="11967" width="4.28515625" style="100" customWidth="1"/>
    <col min="11968" max="11968" width="39" style="100" customWidth="1"/>
    <col min="11969" max="11969" width="53.5703125" style="100" customWidth="1"/>
    <col min="11970" max="11973" width="7.7109375" style="100" customWidth="1"/>
    <col min="11974" max="11974" width="10" style="100" customWidth="1"/>
    <col min="11975" max="11976" width="9.28515625" style="100" customWidth="1"/>
    <col min="11977" max="11977" width="8" style="100" customWidth="1"/>
    <col min="11978" max="12221" width="9.140625" style="100"/>
    <col min="12222" max="12222" width="20.140625" style="100" customWidth="1"/>
    <col min="12223" max="12223" width="4.28515625" style="100" customWidth="1"/>
    <col min="12224" max="12224" width="39" style="100" customWidth="1"/>
    <col min="12225" max="12225" width="53.5703125" style="100" customWidth="1"/>
    <col min="12226" max="12229" width="7.7109375" style="100" customWidth="1"/>
    <col min="12230" max="12230" width="10" style="100" customWidth="1"/>
    <col min="12231" max="12232" width="9.28515625" style="100" customWidth="1"/>
    <col min="12233" max="12233" width="8" style="100" customWidth="1"/>
    <col min="12234" max="12477" width="9.140625" style="100"/>
    <col min="12478" max="12478" width="20.140625" style="100" customWidth="1"/>
    <col min="12479" max="12479" width="4.28515625" style="100" customWidth="1"/>
    <col min="12480" max="12480" width="39" style="100" customWidth="1"/>
    <col min="12481" max="12481" width="53.5703125" style="100" customWidth="1"/>
    <col min="12482" max="12485" width="7.7109375" style="100" customWidth="1"/>
    <col min="12486" max="12486" width="10" style="100" customWidth="1"/>
    <col min="12487" max="12488" width="9.28515625" style="100" customWidth="1"/>
    <col min="12489" max="12489" width="8" style="100" customWidth="1"/>
    <col min="12490" max="12733" width="9.140625" style="100"/>
    <col min="12734" max="12734" width="20.140625" style="100" customWidth="1"/>
    <col min="12735" max="12735" width="4.28515625" style="100" customWidth="1"/>
    <col min="12736" max="12736" width="39" style="100" customWidth="1"/>
    <col min="12737" max="12737" width="53.5703125" style="100" customWidth="1"/>
    <col min="12738" max="12741" width="7.7109375" style="100" customWidth="1"/>
    <col min="12742" max="12742" width="10" style="100" customWidth="1"/>
    <col min="12743" max="12744" width="9.28515625" style="100" customWidth="1"/>
    <col min="12745" max="12745" width="8" style="100" customWidth="1"/>
    <col min="12746" max="12989" width="9.140625" style="100"/>
    <col min="12990" max="12990" width="20.140625" style="100" customWidth="1"/>
    <col min="12991" max="12991" width="4.28515625" style="100" customWidth="1"/>
    <col min="12992" max="12992" width="39" style="100" customWidth="1"/>
    <col min="12993" max="12993" width="53.5703125" style="100" customWidth="1"/>
    <col min="12994" max="12997" width="7.7109375" style="100" customWidth="1"/>
    <col min="12998" max="12998" width="10" style="100" customWidth="1"/>
    <col min="12999" max="13000" width="9.28515625" style="100" customWidth="1"/>
    <col min="13001" max="13001" width="8" style="100" customWidth="1"/>
    <col min="13002" max="13245" width="9.140625" style="100"/>
    <col min="13246" max="13246" width="20.140625" style="100" customWidth="1"/>
    <col min="13247" max="13247" width="4.28515625" style="100" customWidth="1"/>
    <col min="13248" max="13248" width="39" style="100" customWidth="1"/>
    <col min="13249" max="13249" width="53.5703125" style="100" customWidth="1"/>
    <col min="13250" max="13253" width="7.7109375" style="100" customWidth="1"/>
    <col min="13254" max="13254" width="10" style="100" customWidth="1"/>
    <col min="13255" max="13256" width="9.28515625" style="100" customWidth="1"/>
    <col min="13257" max="13257" width="8" style="100" customWidth="1"/>
    <col min="13258" max="13501" width="9.140625" style="100"/>
    <col min="13502" max="13502" width="20.140625" style="100" customWidth="1"/>
    <col min="13503" max="13503" width="4.28515625" style="100" customWidth="1"/>
    <col min="13504" max="13504" width="39" style="100" customWidth="1"/>
    <col min="13505" max="13505" width="53.5703125" style="100" customWidth="1"/>
    <col min="13506" max="13509" width="7.7109375" style="100" customWidth="1"/>
    <col min="13510" max="13510" width="10" style="100" customWidth="1"/>
    <col min="13511" max="13512" width="9.28515625" style="100" customWidth="1"/>
    <col min="13513" max="13513" width="8" style="100" customWidth="1"/>
    <col min="13514" max="13757" width="9.140625" style="100"/>
    <col min="13758" max="13758" width="20.140625" style="100" customWidth="1"/>
    <col min="13759" max="13759" width="4.28515625" style="100" customWidth="1"/>
    <col min="13760" max="13760" width="39" style="100" customWidth="1"/>
    <col min="13761" max="13761" width="53.5703125" style="100" customWidth="1"/>
    <col min="13762" max="13765" width="7.7109375" style="100" customWidth="1"/>
    <col min="13766" max="13766" width="10" style="100" customWidth="1"/>
    <col min="13767" max="13768" width="9.28515625" style="100" customWidth="1"/>
    <col min="13769" max="13769" width="8" style="100" customWidth="1"/>
    <col min="13770" max="14013" width="9.140625" style="100"/>
    <col min="14014" max="14014" width="20.140625" style="100" customWidth="1"/>
    <col min="14015" max="14015" width="4.28515625" style="100" customWidth="1"/>
    <col min="14016" max="14016" width="39" style="100" customWidth="1"/>
    <col min="14017" max="14017" width="53.5703125" style="100" customWidth="1"/>
    <col min="14018" max="14021" width="7.7109375" style="100" customWidth="1"/>
    <col min="14022" max="14022" width="10" style="100" customWidth="1"/>
    <col min="14023" max="14024" width="9.28515625" style="100" customWidth="1"/>
    <col min="14025" max="14025" width="8" style="100" customWidth="1"/>
    <col min="14026" max="14269" width="9.140625" style="100"/>
    <col min="14270" max="14270" width="20.140625" style="100" customWidth="1"/>
    <col min="14271" max="14271" width="4.28515625" style="100" customWidth="1"/>
    <col min="14272" max="14272" width="39" style="100" customWidth="1"/>
    <col min="14273" max="14273" width="53.5703125" style="100" customWidth="1"/>
    <col min="14274" max="14277" width="7.7109375" style="100" customWidth="1"/>
    <col min="14278" max="14278" width="10" style="100" customWidth="1"/>
    <col min="14279" max="14280" width="9.28515625" style="100" customWidth="1"/>
    <col min="14281" max="14281" width="8" style="100" customWidth="1"/>
    <col min="14282" max="14525" width="9.140625" style="100"/>
    <col min="14526" max="14526" width="20.140625" style="100" customWidth="1"/>
    <col min="14527" max="14527" width="4.28515625" style="100" customWidth="1"/>
    <col min="14528" max="14528" width="39" style="100" customWidth="1"/>
    <col min="14529" max="14529" width="53.5703125" style="100" customWidth="1"/>
    <col min="14530" max="14533" width="7.7109375" style="100" customWidth="1"/>
    <col min="14534" max="14534" width="10" style="100" customWidth="1"/>
    <col min="14535" max="14536" width="9.28515625" style="100" customWidth="1"/>
    <col min="14537" max="14537" width="8" style="100" customWidth="1"/>
    <col min="14538" max="14781" width="9.140625" style="100"/>
    <col min="14782" max="14782" width="20.140625" style="100" customWidth="1"/>
    <col min="14783" max="14783" width="4.28515625" style="100" customWidth="1"/>
    <col min="14784" max="14784" width="39" style="100" customWidth="1"/>
    <col min="14785" max="14785" width="53.5703125" style="100" customWidth="1"/>
    <col min="14786" max="14789" width="7.7109375" style="100" customWidth="1"/>
    <col min="14790" max="14790" width="10" style="100" customWidth="1"/>
    <col min="14791" max="14792" width="9.28515625" style="100" customWidth="1"/>
    <col min="14793" max="14793" width="8" style="100" customWidth="1"/>
    <col min="14794" max="15037" width="9.140625" style="100"/>
    <col min="15038" max="15038" width="20.140625" style="100" customWidth="1"/>
    <col min="15039" max="15039" width="4.28515625" style="100" customWidth="1"/>
    <col min="15040" max="15040" width="39" style="100" customWidth="1"/>
    <col min="15041" max="15041" width="53.5703125" style="100" customWidth="1"/>
    <col min="15042" max="15045" width="7.7109375" style="100" customWidth="1"/>
    <col min="15046" max="15046" width="10" style="100" customWidth="1"/>
    <col min="15047" max="15048" width="9.28515625" style="100" customWidth="1"/>
    <col min="15049" max="15049" width="8" style="100" customWidth="1"/>
    <col min="15050" max="15293" width="9.140625" style="100"/>
    <col min="15294" max="15294" width="20.140625" style="100" customWidth="1"/>
    <col min="15295" max="15295" width="4.28515625" style="100" customWidth="1"/>
    <col min="15296" max="15296" width="39" style="100" customWidth="1"/>
    <col min="15297" max="15297" width="53.5703125" style="100" customWidth="1"/>
    <col min="15298" max="15301" width="7.7109375" style="100" customWidth="1"/>
    <col min="15302" max="15302" width="10" style="100" customWidth="1"/>
    <col min="15303" max="15304" width="9.28515625" style="100" customWidth="1"/>
    <col min="15305" max="15305" width="8" style="100" customWidth="1"/>
    <col min="15306" max="15549" width="9.140625" style="100"/>
    <col min="15550" max="15550" width="20.140625" style="100" customWidth="1"/>
    <col min="15551" max="15551" width="4.28515625" style="100" customWidth="1"/>
    <col min="15552" max="15552" width="39" style="100" customWidth="1"/>
    <col min="15553" max="15553" width="53.5703125" style="100" customWidth="1"/>
    <col min="15554" max="15557" width="7.7109375" style="100" customWidth="1"/>
    <col min="15558" max="15558" width="10" style="100" customWidth="1"/>
    <col min="15559" max="15560" width="9.28515625" style="100" customWidth="1"/>
    <col min="15561" max="15561" width="8" style="100" customWidth="1"/>
    <col min="15562" max="15805" width="9.140625" style="100"/>
    <col min="15806" max="15806" width="20.140625" style="100" customWidth="1"/>
    <col min="15807" max="15807" width="4.28515625" style="100" customWidth="1"/>
    <col min="15808" max="15808" width="39" style="100" customWidth="1"/>
    <col min="15809" max="15809" width="53.5703125" style="100" customWidth="1"/>
    <col min="15810" max="15813" width="7.7109375" style="100" customWidth="1"/>
    <col min="15814" max="15814" width="10" style="100" customWidth="1"/>
    <col min="15815" max="15816" width="9.28515625" style="100" customWidth="1"/>
    <col min="15817" max="15817" width="8" style="100" customWidth="1"/>
    <col min="15818" max="16061" width="9.140625" style="100"/>
    <col min="16062" max="16062" width="20.140625" style="100" customWidth="1"/>
    <col min="16063" max="16063" width="4.28515625" style="100" customWidth="1"/>
    <col min="16064" max="16064" width="39" style="100" customWidth="1"/>
    <col min="16065" max="16065" width="53.5703125" style="100" customWidth="1"/>
    <col min="16066" max="16069" width="7.7109375" style="100" customWidth="1"/>
    <col min="16070" max="16070" width="10" style="100" customWidth="1"/>
    <col min="16071" max="16072" width="9.28515625" style="100" customWidth="1"/>
    <col min="16073" max="16073" width="8" style="100" customWidth="1"/>
    <col min="16074" max="16384" width="9.140625" style="100"/>
  </cols>
  <sheetData>
    <row r="1" spans="1:82" ht="50.25" customHeight="1">
      <c r="A1" s="221"/>
      <c r="B1" s="197"/>
      <c r="C1" s="347" t="s">
        <v>753</v>
      </c>
      <c r="D1" s="348"/>
      <c r="E1" s="347"/>
      <c r="F1" s="347"/>
      <c r="G1" s="347"/>
      <c r="H1" s="347"/>
      <c r="I1" s="348"/>
      <c r="J1" s="348"/>
      <c r="K1" s="348"/>
      <c r="L1" s="347"/>
      <c r="M1" s="348"/>
      <c r="N1" s="348"/>
      <c r="O1" s="348"/>
      <c r="P1" s="348"/>
      <c r="Q1" s="348"/>
      <c r="R1" s="348"/>
      <c r="S1" s="348"/>
      <c r="T1" s="348"/>
      <c r="U1" s="348"/>
      <c r="V1" s="348"/>
      <c r="W1" s="348"/>
      <c r="X1" s="348"/>
      <c r="Y1" s="348"/>
      <c r="Z1" s="347"/>
      <c r="AA1" s="347"/>
      <c r="AB1" s="347"/>
      <c r="AC1" s="347"/>
      <c r="AD1" s="347"/>
      <c r="AE1" s="347"/>
      <c r="AF1" s="347"/>
      <c r="AG1" s="347"/>
      <c r="AH1" s="348"/>
      <c r="AI1" s="348"/>
      <c r="AJ1" s="348"/>
      <c r="AK1" s="348"/>
      <c r="AL1" s="348"/>
      <c r="AM1" s="348"/>
      <c r="AN1" s="348"/>
      <c r="AO1" s="348"/>
      <c r="AP1" s="348"/>
      <c r="AQ1" s="348"/>
      <c r="AR1" s="348"/>
      <c r="AS1" s="348"/>
      <c r="AT1" s="348"/>
      <c r="AU1" s="348"/>
      <c r="AV1" s="348"/>
      <c r="AW1" s="348"/>
      <c r="AX1" s="348"/>
      <c r="AY1" s="348"/>
      <c r="AZ1" s="348"/>
      <c r="BA1" s="348"/>
      <c r="BB1" s="348"/>
      <c r="BC1" s="348"/>
      <c r="BD1" s="348"/>
      <c r="BE1" s="347"/>
      <c r="BF1" s="347"/>
      <c r="BG1" s="347"/>
      <c r="BH1" s="347"/>
      <c r="BI1" s="347"/>
      <c r="BJ1" s="347"/>
      <c r="BK1" s="347"/>
      <c r="BL1" s="347"/>
      <c r="BM1" s="347"/>
      <c r="BN1" s="347"/>
      <c r="BO1" s="347"/>
      <c r="BP1" s="347"/>
      <c r="BQ1" s="347"/>
      <c r="BR1" s="347"/>
      <c r="BS1" s="347"/>
      <c r="BT1" s="347"/>
      <c r="BU1" s="347"/>
      <c r="BV1" s="347"/>
      <c r="BW1" s="347"/>
      <c r="BX1" s="347"/>
      <c r="BY1" s="347"/>
      <c r="BZ1" s="347"/>
      <c r="CA1" s="347"/>
      <c r="CB1" s="347"/>
      <c r="CC1" s="349"/>
    </row>
    <row r="2" spans="1:82" ht="32.25" hidden="1" customHeight="1">
      <c r="D2" s="2"/>
      <c r="J2" s="2"/>
    </row>
    <row r="3" spans="1:82" ht="71.25" customHeight="1">
      <c r="A3" s="350" t="s">
        <v>0</v>
      </c>
      <c r="B3" s="351" t="s">
        <v>0</v>
      </c>
      <c r="C3" s="350" t="s">
        <v>565</v>
      </c>
      <c r="D3" s="352"/>
      <c r="E3" s="350" t="s">
        <v>1</v>
      </c>
      <c r="F3" s="350"/>
      <c r="G3" s="350" t="s">
        <v>65</v>
      </c>
      <c r="H3" s="350" t="s">
        <v>66</v>
      </c>
      <c r="I3" s="352" t="s">
        <v>139</v>
      </c>
      <c r="J3" s="353" t="s">
        <v>2</v>
      </c>
      <c r="K3" s="354" t="s">
        <v>67</v>
      </c>
      <c r="L3" s="355"/>
      <c r="M3" s="356"/>
      <c r="N3" s="357"/>
      <c r="O3" s="357"/>
      <c r="P3" s="357"/>
      <c r="Q3" s="357"/>
      <c r="R3" s="357"/>
      <c r="S3" s="357"/>
      <c r="T3" s="358"/>
      <c r="U3" s="50"/>
      <c r="V3" s="320" t="s">
        <v>697</v>
      </c>
      <c r="W3" s="321"/>
      <c r="X3" s="321"/>
      <c r="Y3" s="322"/>
      <c r="Z3" s="326" t="s">
        <v>698</v>
      </c>
      <c r="AA3" s="327"/>
      <c r="AB3" s="327"/>
      <c r="AC3" s="328"/>
      <c r="AD3" s="319" t="s">
        <v>739</v>
      </c>
      <c r="AE3" s="319"/>
      <c r="AF3" s="319"/>
      <c r="AG3" s="319"/>
      <c r="AH3" s="319" t="s">
        <v>699</v>
      </c>
      <c r="AI3" s="319"/>
      <c r="AJ3" s="319"/>
      <c r="AK3" s="319"/>
      <c r="AL3" s="319"/>
      <c r="AM3" s="319" t="s">
        <v>700</v>
      </c>
      <c r="AN3" s="319"/>
      <c r="AO3" s="319"/>
      <c r="AP3" s="319"/>
      <c r="AQ3" s="319" t="s">
        <v>701</v>
      </c>
      <c r="AR3" s="319"/>
      <c r="AS3" s="319"/>
      <c r="AT3" s="319" t="s">
        <v>702</v>
      </c>
      <c r="AU3" s="319"/>
      <c r="AV3" s="319"/>
      <c r="AW3" s="319"/>
      <c r="AX3" s="326" t="s">
        <v>703</v>
      </c>
      <c r="AY3" s="328"/>
      <c r="AZ3" s="319" t="s">
        <v>704</v>
      </c>
      <c r="BA3" s="319"/>
      <c r="BB3" s="319"/>
      <c r="BC3" s="320" t="s">
        <v>705</v>
      </c>
      <c r="BD3" s="322"/>
      <c r="BE3" s="360" t="s">
        <v>68</v>
      </c>
      <c r="BF3" s="361"/>
      <c r="BG3" s="361"/>
      <c r="BH3" s="361"/>
      <c r="BI3" s="361"/>
      <c r="BJ3" s="361"/>
      <c r="BK3" s="361"/>
      <c r="BL3" s="361"/>
      <c r="BM3" s="361"/>
      <c r="BN3" s="361"/>
      <c r="BO3" s="361"/>
      <c r="BP3" s="361"/>
      <c r="BQ3" s="361"/>
      <c r="BR3" s="361"/>
      <c r="BS3" s="361"/>
      <c r="BT3" s="361"/>
      <c r="BU3" s="361"/>
      <c r="BV3" s="344" t="s">
        <v>69</v>
      </c>
      <c r="BW3" s="344"/>
      <c r="BX3" s="344"/>
      <c r="BY3" s="344"/>
      <c r="BZ3" s="344"/>
      <c r="CA3" s="344"/>
      <c r="CB3" s="344" t="s">
        <v>70</v>
      </c>
      <c r="CC3" s="359"/>
    </row>
    <row r="4" spans="1:82" ht="17.45" customHeight="1">
      <c r="A4" s="350"/>
      <c r="B4" s="351"/>
      <c r="C4" s="350"/>
      <c r="D4" s="352"/>
      <c r="E4" s="352"/>
      <c r="F4" s="350"/>
      <c r="G4" s="350"/>
      <c r="H4" s="350"/>
      <c r="I4" s="352"/>
      <c r="J4" s="353"/>
      <c r="K4" s="168" t="s">
        <v>664</v>
      </c>
      <c r="L4" s="192" t="s">
        <v>676</v>
      </c>
      <c r="M4" s="192" t="s">
        <v>677</v>
      </c>
      <c r="N4" s="192" t="s">
        <v>678</v>
      </c>
      <c r="O4" s="192" t="s">
        <v>687</v>
      </c>
      <c r="P4" s="192" t="s">
        <v>689</v>
      </c>
      <c r="Q4" s="192" t="s">
        <v>679</v>
      </c>
      <c r="R4" s="154" t="s">
        <v>606</v>
      </c>
      <c r="S4" s="192" t="s">
        <v>680</v>
      </c>
      <c r="T4" s="101" t="s">
        <v>681</v>
      </c>
      <c r="U4" s="51"/>
      <c r="V4" s="323"/>
      <c r="W4" s="324"/>
      <c r="X4" s="324"/>
      <c r="Y4" s="325"/>
      <c r="Z4" s="329"/>
      <c r="AA4" s="330"/>
      <c r="AB4" s="330"/>
      <c r="AC4" s="331"/>
      <c r="AD4" s="319"/>
      <c r="AE4" s="319"/>
      <c r="AF4" s="319"/>
      <c r="AG4" s="319"/>
      <c r="AH4" s="319"/>
      <c r="AI4" s="319"/>
      <c r="AJ4" s="319"/>
      <c r="AK4" s="319"/>
      <c r="AL4" s="319"/>
      <c r="AM4" s="319"/>
      <c r="AN4" s="319"/>
      <c r="AO4" s="319"/>
      <c r="AP4" s="319"/>
      <c r="AQ4" s="319"/>
      <c r="AR4" s="319"/>
      <c r="AS4" s="319"/>
      <c r="AT4" s="319"/>
      <c r="AU4" s="319"/>
      <c r="AV4" s="319"/>
      <c r="AW4" s="319"/>
      <c r="AX4" s="329"/>
      <c r="AY4" s="331"/>
      <c r="AZ4" s="319"/>
      <c r="BA4" s="319"/>
      <c r="BB4" s="319"/>
      <c r="BC4" s="323"/>
      <c r="BD4" s="325"/>
      <c r="BE4" s="256" t="s">
        <v>663</v>
      </c>
      <c r="BF4" s="332" t="s">
        <v>706</v>
      </c>
      <c r="BG4" s="256" t="s">
        <v>662</v>
      </c>
      <c r="BH4" s="256" t="s">
        <v>707</v>
      </c>
      <c r="BI4" s="256" t="s">
        <v>708</v>
      </c>
      <c r="BJ4" s="256" t="s">
        <v>709</v>
      </c>
      <c r="BK4" s="256" t="s">
        <v>710</v>
      </c>
      <c r="BL4" s="256" t="s">
        <v>711</v>
      </c>
      <c r="BM4" s="256" t="s">
        <v>712</v>
      </c>
      <c r="BN4" s="256" t="s">
        <v>714</v>
      </c>
      <c r="BO4" s="332" t="s">
        <v>713</v>
      </c>
      <c r="BP4" s="332" t="s">
        <v>715</v>
      </c>
      <c r="BQ4" s="332" t="s">
        <v>716</v>
      </c>
      <c r="BR4" s="256" t="s">
        <v>729</v>
      </c>
      <c r="BS4" s="256" t="s">
        <v>730</v>
      </c>
      <c r="BT4" s="341" t="s">
        <v>718</v>
      </c>
      <c r="BU4" s="341" t="s">
        <v>717</v>
      </c>
      <c r="BV4" s="344" t="s">
        <v>71</v>
      </c>
      <c r="BW4" s="344"/>
      <c r="BX4" s="344" t="s">
        <v>72</v>
      </c>
      <c r="BY4" s="344"/>
      <c r="BZ4" s="344" t="s">
        <v>73</v>
      </c>
      <c r="CA4" s="344"/>
      <c r="CB4" s="345" t="s">
        <v>74</v>
      </c>
      <c r="CC4" s="335" t="s">
        <v>75</v>
      </c>
    </row>
    <row r="5" spans="1:82" ht="19.5" customHeight="1">
      <c r="A5" s="350"/>
      <c r="B5" s="351"/>
      <c r="C5" s="350"/>
      <c r="D5" s="352"/>
      <c r="E5" s="352"/>
      <c r="F5" s="350"/>
      <c r="G5" s="350"/>
      <c r="H5" s="350"/>
      <c r="I5" s="352"/>
      <c r="J5" s="353"/>
      <c r="K5" s="112" t="s">
        <v>76</v>
      </c>
      <c r="L5" s="195" t="s">
        <v>76</v>
      </c>
      <c r="M5" s="220" t="s">
        <v>76</v>
      </c>
      <c r="N5" s="203" t="s">
        <v>135</v>
      </c>
      <c r="O5" s="203" t="s">
        <v>77</v>
      </c>
      <c r="P5" s="203" t="s">
        <v>76</v>
      </c>
      <c r="Q5" s="203" t="s">
        <v>76</v>
      </c>
      <c r="R5" s="203" t="s">
        <v>134</v>
      </c>
      <c r="S5" s="203" t="s">
        <v>77</v>
      </c>
      <c r="T5" s="33" t="s">
        <v>134</v>
      </c>
      <c r="U5" s="211" t="s">
        <v>140</v>
      </c>
      <c r="V5" s="337" t="s">
        <v>78</v>
      </c>
      <c r="W5" s="338"/>
      <c r="X5" s="337" t="s">
        <v>79</v>
      </c>
      <c r="Y5" s="338"/>
      <c r="Z5" s="307" t="s">
        <v>78</v>
      </c>
      <c r="AA5" s="308"/>
      <c r="AB5" s="307" t="s">
        <v>117</v>
      </c>
      <c r="AC5" s="308"/>
      <c r="AD5" s="339" t="s">
        <v>120</v>
      </c>
      <c r="AE5" s="340"/>
      <c r="AF5" s="220" t="s">
        <v>749</v>
      </c>
      <c r="AG5" s="220" t="s">
        <v>80</v>
      </c>
      <c r="AH5" s="99" t="s">
        <v>78</v>
      </c>
      <c r="AI5" s="313" t="s">
        <v>79</v>
      </c>
      <c r="AJ5" s="314"/>
      <c r="AK5" s="313" t="s">
        <v>80</v>
      </c>
      <c r="AL5" s="314"/>
      <c r="AM5" s="313" t="s">
        <v>78</v>
      </c>
      <c r="AN5" s="314"/>
      <c r="AO5" s="202" t="s">
        <v>79</v>
      </c>
      <c r="AP5" s="99" t="s">
        <v>78</v>
      </c>
      <c r="AQ5" s="313" t="s">
        <v>79</v>
      </c>
      <c r="AR5" s="314"/>
      <c r="AS5" s="99" t="s">
        <v>80</v>
      </c>
      <c r="AT5" s="313" t="s">
        <v>78</v>
      </c>
      <c r="AU5" s="314"/>
      <c r="AV5" s="313" t="s">
        <v>79</v>
      </c>
      <c r="AW5" s="314"/>
      <c r="AX5" s="313" t="s">
        <v>78</v>
      </c>
      <c r="AY5" s="314"/>
      <c r="AZ5" s="313" t="s">
        <v>78</v>
      </c>
      <c r="BA5" s="314"/>
      <c r="BB5" s="203" t="s">
        <v>79</v>
      </c>
      <c r="BC5" s="203" t="s">
        <v>78</v>
      </c>
      <c r="BD5" s="203" t="s">
        <v>79</v>
      </c>
      <c r="BE5" s="257"/>
      <c r="BF5" s="333"/>
      <c r="BG5" s="257"/>
      <c r="BH5" s="257"/>
      <c r="BI5" s="257"/>
      <c r="BJ5" s="257"/>
      <c r="BK5" s="257"/>
      <c r="BL5" s="257"/>
      <c r="BM5" s="257"/>
      <c r="BN5" s="257"/>
      <c r="BO5" s="333"/>
      <c r="BP5" s="333"/>
      <c r="BQ5" s="333"/>
      <c r="BR5" s="257"/>
      <c r="BS5" s="257"/>
      <c r="BT5" s="342"/>
      <c r="BU5" s="342"/>
      <c r="BV5" s="345"/>
      <c r="BW5" s="345"/>
      <c r="BX5" s="345"/>
      <c r="BY5" s="345"/>
      <c r="BZ5" s="345"/>
      <c r="CA5" s="345"/>
      <c r="CB5" s="346"/>
      <c r="CC5" s="336"/>
    </row>
    <row r="6" spans="1:82" ht="32.25" customHeight="1">
      <c r="A6" s="193"/>
      <c r="B6" s="315" t="s">
        <v>87</v>
      </c>
      <c r="C6" s="316"/>
      <c r="D6" s="317"/>
      <c r="E6" s="317"/>
      <c r="F6" s="316"/>
      <c r="G6" s="316"/>
      <c r="H6" s="318"/>
      <c r="I6" s="215"/>
      <c r="J6" s="216">
        <f>SUM(J7:J11)</f>
        <v>0</v>
      </c>
      <c r="K6" s="140">
        <f t="shared" ref="K6:T6" si="0">COUNTIF(K11:K250,"x")</f>
        <v>21</v>
      </c>
      <c r="L6" s="156">
        <f t="shared" si="0"/>
        <v>27</v>
      </c>
      <c r="M6" s="217">
        <f t="shared" si="0"/>
        <v>22</v>
      </c>
      <c r="N6" s="18">
        <f t="shared" si="0"/>
        <v>26</v>
      </c>
      <c r="O6" s="18">
        <f t="shared" si="0"/>
        <v>18</v>
      </c>
      <c r="P6" s="18">
        <f t="shared" si="0"/>
        <v>25</v>
      </c>
      <c r="Q6" s="18">
        <f t="shared" si="0"/>
        <v>22</v>
      </c>
      <c r="R6" s="18">
        <f t="shared" si="0"/>
        <v>16</v>
      </c>
      <c r="S6" s="18">
        <f t="shared" si="0"/>
        <v>18</v>
      </c>
      <c r="T6" s="18">
        <f t="shared" si="0"/>
        <v>15</v>
      </c>
      <c r="U6" s="18">
        <f>COUNTIF(U11:U250,"1")</f>
        <v>165</v>
      </c>
      <c r="V6" s="121">
        <v>0</v>
      </c>
      <c r="W6" s="121">
        <v>0</v>
      </c>
      <c r="X6" s="121">
        <f t="shared" ref="X6:BD6" si="1">SUM(X7:X11)</f>
        <v>0</v>
      </c>
      <c r="Y6" s="121">
        <f t="shared" si="1"/>
        <v>0</v>
      </c>
      <c r="Z6" s="149">
        <f t="shared" si="1"/>
        <v>0</v>
      </c>
      <c r="AA6" s="149">
        <f t="shared" si="1"/>
        <v>0</v>
      </c>
      <c r="AB6" s="149">
        <f t="shared" si="1"/>
        <v>0</v>
      </c>
      <c r="AC6" s="149">
        <f t="shared" si="1"/>
        <v>0</v>
      </c>
      <c r="AD6" s="216">
        <f t="shared" si="1"/>
        <v>0</v>
      </c>
      <c r="AE6" s="216">
        <f t="shared" si="1"/>
        <v>0</v>
      </c>
      <c r="AF6" s="216">
        <f t="shared" ref="AF6" si="2">SUM(AF7:AF11)</f>
        <v>0</v>
      </c>
      <c r="AG6" s="216">
        <f t="shared" si="1"/>
        <v>0</v>
      </c>
      <c r="AH6" s="177">
        <f t="shared" si="1"/>
        <v>0</v>
      </c>
      <c r="AI6" s="177">
        <f>SUM(AI7:AI11)</f>
        <v>0</v>
      </c>
      <c r="AJ6" s="177">
        <f t="shared" si="1"/>
        <v>0</v>
      </c>
      <c r="AK6" s="177">
        <f>SUM(AK7:AK11)</f>
        <v>0</v>
      </c>
      <c r="AL6" s="177">
        <f t="shared" si="1"/>
        <v>0</v>
      </c>
      <c r="AM6" s="177">
        <f t="shared" si="1"/>
        <v>0</v>
      </c>
      <c r="AN6" s="177">
        <f t="shared" si="1"/>
        <v>0</v>
      </c>
      <c r="AO6" s="177">
        <f t="shared" si="1"/>
        <v>0</v>
      </c>
      <c r="AP6" s="177">
        <f t="shared" si="1"/>
        <v>0</v>
      </c>
      <c r="AQ6" s="177">
        <f t="shared" si="1"/>
        <v>0</v>
      </c>
      <c r="AR6" s="177">
        <f t="shared" si="1"/>
        <v>0</v>
      </c>
      <c r="AS6" s="177">
        <f t="shared" si="1"/>
        <v>0</v>
      </c>
      <c r="AT6" s="177">
        <f t="shared" si="1"/>
        <v>0</v>
      </c>
      <c r="AU6" s="177">
        <f t="shared" si="1"/>
        <v>0</v>
      </c>
      <c r="AV6" s="177">
        <f t="shared" si="1"/>
        <v>0</v>
      </c>
      <c r="AW6" s="177">
        <f t="shared" si="1"/>
        <v>0</v>
      </c>
      <c r="AX6" s="177">
        <f t="shared" si="1"/>
        <v>0</v>
      </c>
      <c r="AY6" s="177">
        <f t="shared" si="1"/>
        <v>0</v>
      </c>
      <c r="AZ6" s="177">
        <f t="shared" si="1"/>
        <v>0</v>
      </c>
      <c r="BA6" s="177">
        <f t="shared" si="1"/>
        <v>0</v>
      </c>
      <c r="BB6" s="177">
        <f t="shared" si="1"/>
        <v>0</v>
      </c>
      <c r="BC6" s="177"/>
      <c r="BD6" s="177">
        <f t="shared" si="1"/>
        <v>0</v>
      </c>
      <c r="BE6" s="257"/>
      <c r="BF6" s="333"/>
      <c r="BG6" s="257"/>
      <c r="BH6" s="257"/>
      <c r="BI6" s="257"/>
      <c r="BJ6" s="257"/>
      <c r="BK6" s="257"/>
      <c r="BL6" s="257"/>
      <c r="BM6" s="257"/>
      <c r="BN6" s="257"/>
      <c r="BO6" s="333"/>
      <c r="BP6" s="333"/>
      <c r="BQ6" s="333"/>
      <c r="BR6" s="257"/>
      <c r="BS6" s="257"/>
      <c r="BT6" s="342"/>
      <c r="BU6" s="342"/>
      <c r="BV6" s="194"/>
      <c r="BW6" s="194"/>
      <c r="BX6" s="194"/>
      <c r="BY6" s="194"/>
      <c r="BZ6" s="194"/>
      <c r="CA6" s="194"/>
      <c r="CB6" s="194"/>
      <c r="CC6" s="165"/>
    </row>
    <row r="7" spans="1:82" ht="33.950000000000003" customHeight="1">
      <c r="A7" s="193"/>
      <c r="B7" s="179"/>
      <c r="C7" s="193" t="s">
        <v>3</v>
      </c>
      <c r="D7" s="193" t="s">
        <v>4</v>
      </c>
      <c r="E7" s="194" t="s">
        <v>5</v>
      </c>
      <c r="F7" s="193" t="s">
        <v>4</v>
      </c>
      <c r="G7" s="150"/>
      <c r="H7" s="134"/>
      <c r="I7" s="218"/>
      <c r="J7" s="219"/>
      <c r="K7" s="112" t="s">
        <v>694</v>
      </c>
      <c r="L7" s="195" t="s">
        <v>685</v>
      </c>
      <c r="M7" s="195" t="s">
        <v>740</v>
      </c>
      <c r="N7" s="195" t="s">
        <v>686</v>
      </c>
      <c r="O7" s="195" t="s">
        <v>688</v>
      </c>
      <c r="P7" s="195" t="s">
        <v>690</v>
      </c>
      <c r="Q7" s="195" t="s">
        <v>691</v>
      </c>
      <c r="R7" s="195" t="s">
        <v>692</v>
      </c>
      <c r="S7" s="195" t="s">
        <v>693</v>
      </c>
      <c r="T7" s="155" t="s">
        <v>719</v>
      </c>
      <c r="U7" s="211"/>
      <c r="V7" s="307" t="s">
        <v>115</v>
      </c>
      <c r="W7" s="308"/>
      <c r="X7" s="307" t="s">
        <v>116</v>
      </c>
      <c r="Y7" s="308"/>
      <c r="Z7" s="307" t="s">
        <v>118</v>
      </c>
      <c r="AA7" s="308"/>
      <c r="AB7" s="307" t="s">
        <v>119</v>
      </c>
      <c r="AC7" s="308"/>
      <c r="AD7" s="307" t="s">
        <v>658</v>
      </c>
      <c r="AE7" s="308"/>
      <c r="AF7" s="195" t="s">
        <v>585</v>
      </c>
      <c r="AG7" s="195" t="s">
        <v>584</v>
      </c>
      <c r="AH7" s="136" t="s">
        <v>587</v>
      </c>
      <c r="AI7" s="307" t="s">
        <v>121</v>
      </c>
      <c r="AJ7" s="308"/>
      <c r="AK7" s="307" t="s">
        <v>586</v>
      </c>
      <c r="AL7" s="308"/>
      <c r="AM7" s="136" t="s">
        <v>659</v>
      </c>
      <c r="AN7" s="307" t="s">
        <v>122</v>
      </c>
      <c r="AO7" s="308"/>
      <c r="AP7" s="136" t="s">
        <v>123</v>
      </c>
      <c r="AQ7" s="307" t="s">
        <v>563</v>
      </c>
      <c r="AR7" s="308"/>
      <c r="AS7" s="190" t="s">
        <v>590</v>
      </c>
      <c r="AT7" s="307" t="s">
        <v>125</v>
      </c>
      <c r="AU7" s="308"/>
      <c r="AV7" s="307" t="s">
        <v>124</v>
      </c>
      <c r="AW7" s="308"/>
      <c r="AX7" s="307" t="s">
        <v>589</v>
      </c>
      <c r="AY7" s="308"/>
      <c r="AZ7" s="307" t="s">
        <v>126</v>
      </c>
      <c r="BA7" s="308"/>
      <c r="BB7" s="136" t="s">
        <v>588</v>
      </c>
      <c r="BC7" s="191" t="s">
        <v>660</v>
      </c>
      <c r="BD7" s="195" t="s">
        <v>661</v>
      </c>
      <c r="BE7" s="258"/>
      <c r="BF7" s="334"/>
      <c r="BG7" s="258"/>
      <c r="BH7" s="258"/>
      <c r="BI7" s="258"/>
      <c r="BJ7" s="258"/>
      <c r="BK7" s="258"/>
      <c r="BL7" s="258"/>
      <c r="BM7" s="258"/>
      <c r="BN7" s="258"/>
      <c r="BO7" s="334"/>
      <c r="BP7" s="334"/>
      <c r="BQ7" s="334"/>
      <c r="BR7" s="258"/>
      <c r="BS7" s="258"/>
      <c r="BT7" s="343"/>
      <c r="BU7" s="343"/>
      <c r="BV7" s="172" t="s">
        <v>81</v>
      </c>
      <c r="BW7" s="172" t="s">
        <v>82</v>
      </c>
      <c r="BX7" s="172" t="s">
        <v>81</v>
      </c>
      <c r="BY7" s="172" t="s">
        <v>82</v>
      </c>
      <c r="BZ7" s="172" t="s">
        <v>81</v>
      </c>
      <c r="CA7" s="172" t="s">
        <v>82</v>
      </c>
      <c r="CB7" s="173"/>
      <c r="CC7" s="174"/>
    </row>
    <row r="8" spans="1:82" s="233" customFormat="1" ht="82.5" customHeight="1">
      <c r="A8" s="101">
        <v>1</v>
      </c>
      <c r="B8" s="177">
        <v>1</v>
      </c>
      <c r="C8" s="296" t="s">
        <v>6</v>
      </c>
      <c r="D8" s="312"/>
      <c r="E8" s="222" t="s">
        <v>166</v>
      </c>
      <c r="F8" s="212"/>
      <c r="G8" s="151" t="s">
        <v>166</v>
      </c>
      <c r="H8" s="238" t="s">
        <v>166</v>
      </c>
      <c r="I8" s="7" t="s">
        <v>166</v>
      </c>
      <c r="J8" s="7" t="s">
        <v>166</v>
      </c>
      <c r="K8" s="111" t="s">
        <v>166</v>
      </c>
      <c r="L8" s="151" t="s">
        <v>166</v>
      </c>
      <c r="M8" s="7" t="s">
        <v>166</v>
      </c>
      <c r="N8" s="5" t="s">
        <v>166</v>
      </c>
      <c r="O8" s="5" t="s">
        <v>166</v>
      </c>
      <c r="P8" s="5" t="s">
        <v>166</v>
      </c>
      <c r="Q8" s="5" t="s">
        <v>166</v>
      </c>
      <c r="R8" s="5"/>
      <c r="S8" s="5" t="s">
        <v>166</v>
      </c>
      <c r="T8" s="5" t="s">
        <v>166</v>
      </c>
      <c r="U8" s="5" t="s">
        <v>166</v>
      </c>
      <c r="V8" s="111" t="s">
        <v>166</v>
      </c>
      <c r="W8" s="111" t="s">
        <v>166</v>
      </c>
      <c r="X8" s="111" t="s">
        <v>166</v>
      </c>
      <c r="Y8" s="111" t="s">
        <v>166</v>
      </c>
      <c r="Z8" s="151" t="s">
        <v>166</v>
      </c>
      <c r="AA8" s="151" t="s">
        <v>166</v>
      </c>
      <c r="AB8" s="151" t="s">
        <v>166</v>
      </c>
      <c r="AC8" s="151" t="s">
        <v>166</v>
      </c>
      <c r="AD8" s="7" t="s">
        <v>166</v>
      </c>
      <c r="AE8" s="7" t="s">
        <v>166</v>
      </c>
      <c r="AF8" s="7" t="s">
        <v>166</v>
      </c>
      <c r="AG8" s="7" t="s">
        <v>166</v>
      </c>
      <c r="AH8" s="5" t="s">
        <v>166</v>
      </c>
      <c r="AI8" s="5" t="s">
        <v>166</v>
      </c>
      <c r="AJ8" s="5" t="s">
        <v>166</v>
      </c>
      <c r="AK8" s="5" t="s">
        <v>166</v>
      </c>
      <c r="AL8" s="5" t="s">
        <v>166</v>
      </c>
      <c r="AM8" s="5"/>
      <c r="AN8" s="5"/>
      <c r="AO8" s="5" t="s">
        <v>166</v>
      </c>
      <c r="AP8" s="5" t="s">
        <v>166</v>
      </c>
      <c r="AQ8" s="5" t="s">
        <v>166</v>
      </c>
      <c r="AR8" s="5" t="s">
        <v>166</v>
      </c>
      <c r="AS8" s="5" t="s">
        <v>166</v>
      </c>
      <c r="AT8" s="5" t="s">
        <v>166</v>
      </c>
      <c r="AU8" s="5" t="s">
        <v>166</v>
      </c>
      <c r="AV8" s="5" t="s">
        <v>166</v>
      </c>
      <c r="AW8" s="5" t="s">
        <v>166</v>
      </c>
      <c r="AX8" s="5"/>
      <c r="AY8" s="5"/>
      <c r="AZ8" s="5" t="s">
        <v>166</v>
      </c>
      <c r="BA8" s="5"/>
      <c r="BB8" s="5" t="s">
        <v>166</v>
      </c>
      <c r="BC8" s="5"/>
      <c r="BD8" s="5" t="s">
        <v>166</v>
      </c>
      <c r="BE8" s="7" t="s">
        <v>166</v>
      </c>
      <c r="BF8" s="7" t="s">
        <v>166</v>
      </c>
      <c r="BG8" s="7" t="s">
        <v>166</v>
      </c>
      <c r="BH8" s="7" t="s">
        <v>166</v>
      </c>
      <c r="BI8" s="7" t="s">
        <v>166</v>
      </c>
      <c r="BJ8" s="7" t="s">
        <v>166</v>
      </c>
      <c r="BK8" s="7" t="s">
        <v>166</v>
      </c>
      <c r="BL8" s="7" t="s">
        <v>166</v>
      </c>
      <c r="BM8" s="7" t="s">
        <v>166</v>
      </c>
      <c r="BN8" s="7" t="s">
        <v>166</v>
      </c>
      <c r="BO8" s="7" t="s">
        <v>166</v>
      </c>
      <c r="BP8" s="7" t="s">
        <v>166</v>
      </c>
      <c r="BQ8" s="7" t="s">
        <v>166</v>
      </c>
      <c r="BR8" s="7" t="s">
        <v>166</v>
      </c>
      <c r="BS8" s="7" t="s">
        <v>166</v>
      </c>
      <c r="BT8" s="7" t="s">
        <v>166</v>
      </c>
      <c r="BU8" s="7" t="s">
        <v>166</v>
      </c>
      <c r="BV8" s="7" t="s">
        <v>166</v>
      </c>
      <c r="BW8" s="7" t="s">
        <v>166</v>
      </c>
      <c r="BX8" s="7" t="s">
        <v>166</v>
      </c>
      <c r="BY8" s="7" t="s">
        <v>166</v>
      </c>
      <c r="BZ8" s="7" t="s">
        <v>166</v>
      </c>
      <c r="CA8" s="7" t="s">
        <v>166</v>
      </c>
      <c r="CB8" s="7" t="s">
        <v>166</v>
      </c>
      <c r="CC8" s="147" t="s">
        <v>166</v>
      </c>
    </row>
    <row r="9" spans="1:82" s="234" customFormat="1" ht="33" customHeight="1">
      <c r="A9" s="11">
        <v>2</v>
      </c>
      <c r="B9" s="177">
        <v>2</v>
      </c>
      <c r="C9" s="301" t="s">
        <v>9</v>
      </c>
      <c r="D9" s="301"/>
      <c r="E9" s="311"/>
      <c r="F9" s="5" t="s">
        <v>166</v>
      </c>
      <c r="G9" s="5" t="s">
        <v>166</v>
      </c>
      <c r="H9" s="151" t="s">
        <v>166</v>
      </c>
      <c r="I9" s="7" t="s">
        <v>166</v>
      </c>
      <c r="J9" s="7" t="s">
        <v>166</v>
      </c>
      <c r="K9" s="5" t="s">
        <v>166</v>
      </c>
      <c r="L9" s="5" t="s">
        <v>166</v>
      </c>
      <c r="M9" s="5" t="s">
        <v>166</v>
      </c>
      <c r="N9" s="5" t="s">
        <v>166</v>
      </c>
      <c r="O9" s="5" t="s">
        <v>166</v>
      </c>
      <c r="P9" s="5" t="s">
        <v>166</v>
      </c>
      <c r="Q9" s="5" t="s">
        <v>166</v>
      </c>
      <c r="R9" s="5"/>
      <c r="S9" s="5" t="s">
        <v>166</v>
      </c>
      <c r="T9" s="5" t="s">
        <v>166</v>
      </c>
      <c r="U9" s="5" t="s">
        <v>166</v>
      </c>
      <c r="V9" s="5" t="s">
        <v>166</v>
      </c>
      <c r="W9" s="5" t="s">
        <v>166</v>
      </c>
      <c r="X9" s="5" t="s">
        <v>166</v>
      </c>
      <c r="Y9" s="5" t="s">
        <v>166</v>
      </c>
      <c r="Z9" s="5" t="s">
        <v>166</v>
      </c>
      <c r="AA9" s="5" t="s">
        <v>166</v>
      </c>
      <c r="AB9" s="5" t="s">
        <v>166</v>
      </c>
      <c r="AC9" s="5" t="s">
        <v>166</v>
      </c>
      <c r="AD9" s="7" t="s">
        <v>166</v>
      </c>
      <c r="AE9" s="7" t="s">
        <v>166</v>
      </c>
      <c r="AF9" s="7" t="s">
        <v>166</v>
      </c>
      <c r="AG9" s="7" t="s">
        <v>166</v>
      </c>
      <c r="AH9" s="5" t="s">
        <v>166</v>
      </c>
      <c r="AI9" s="5" t="s">
        <v>166</v>
      </c>
      <c r="AJ9" s="5" t="s">
        <v>166</v>
      </c>
      <c r="AK9" s="5" t="s">
        <v>166</v>
      </c>
      <c r="AL9" s="5" t="s">
        <v>166</v>
      </c>
      <c r="AM9" s="5"/>
      <c r="AN9" s="5"/>
      <c r="AO9" s="5" t="s">
        <v>166</v>
      </c>
      <c r="AP9" s="5" t="s">
        <v>166</v>
      </c>
      <c r="AQ9" s="5" t="s">
        <v>166</v>
      </c>
      <c r="AR9" s="5" t="s">
        <v>166</v>
      </c>
      <c r="AS9" s="5" t="s">
        <v>166</v>
      </c>
      <c r="AT9" s="5" t="s">
        <v>166</v>
      </c>
      <c r="AU9" s="5" t="s">
        <v>166</v>
      </c>
      <c r="AV9" s="5" t="s">
        <v>166</v>
      </c>
      <c r="AW9" s="5" t="s">
        <v>166</v>
      </c>
      <c r="AX9" s="5"/>
      <c r="AY9" s="5"/>
      <c r="AZ9" s="5" t="s">
        <v>166</v>
      </c>
      <c r="BA9" s="5"/>
      <c r="BB9" s="5" t="s">
        <v>166</v>
      </c>
      <c r="BC9" s="5"/>
      <c r="BD9" s="5" t="s">
        <v>166</v>
      </c>
      <c r="BE9" s="5" t="s">
        <v>166</v>
      </c>
      <c r="BF9" s="5" t="s">
        <v>166</v>
      </c>
      <c r="BG9" s="5" t="s">
        <v>166</v>
      </c>
      <c r="BH9" s="5" t="s">
        <v>166</v>
      </c>
      <c r="BI9" s="5" t="s">
        <v>166</v>
      </c>
      <c r="BJ9" s="5" t="s">
        <v>166</v>
      </c>
      <c r="BK9" s="5" t="s">
        <v>166</v>
      </c>
      <c r="BL9" s="5" t="s">
        <v>166</v>
      </c>
      <c r="BM9" s="5" t="s">
        <v>166</v>
      </c>
      <c r="BN9" s="5" t="s">
        <v>166</v>
      </c>
      <c r="BO9" s="5" t="s">
        <v>166</v>
      </c>
      <c r="BP9" s="5" t="s">
        <v>166</v>
      </c>
      <c r="BQ9" s="5" t="s">
        <v>166</v>
      </c>
      <c r="BR9" s="5"/>
      <c r="BS9" s="5"/>
      <c r="BT9" s="5" t="s">
        <v>166</v>
      </c>
      <c r="BU9" s="5" t="s">
        <v>166</v>
      </c>
      <c r="BV9" s="5" t="s">
        <v>166</v>
      </c>
      <c r="BW9" s="5" t="s">
        <v>166</v>
      </c>
      <c r="BX9" s="5" t="s">
        <v>166</v>
      </c>
      <c r="BY9" s="5" t="s">
        <v>166</v>
      </c>
      <c r="BZ9" s="5" t="s">
        <v>166</v>
      </c>
      <c r="CA9" s="5" t="s">
        <v>166</v>
      </c>
      <c r="CB9" s="5" t="s">
        <v>166</v>
      </c>
      <c r="CC9" s="5" t="s">
        <v>166</v>
      </c>
    </row>
    <row r="10" spans="1:82" s="234" customFormat="1" ht="43.5" customHeight="1">
      <c r="A10" s="11">
        <v>3</v>
      </c>
      <c r="B10" s="177">
        <v>3</v>
      </c>
      <c r="C10" s="301" t="s">
        <v>10</v>
      </c>
      <c r="D10" s="301"/>
      <c r="E10" s="311"/>
      <c r="F10" s="5" t="s">
        <v>166</v>
      </c>
      <c r="G10" s="5" t="s">
        <v>166</v>
      </c>
      <c r="H10" s="151" t="s">
        <v>166</v>
      </c>
      <c r="I10" s="7" t="s">
        <v>166</v>
      </c>
      <c r="J10" s="7" t="s">
        <v>166</v>
      </c>
      <c r="K10" s="5" t="s">
        <v>166</v>
      </c>
      <c r="L10" s="5" t="s">
        <v>166</v>
      </c>
      <c r="M10" s="5" t="s">
        <v>166</v>
      </c>
      <c r="N10" s="5" t="s">
        <v>166</v>
      </c>
      <c r="O10" s="5" t="s">
        <v>166</v>
      </c>
      <c r="P10" s="5" t="s">
        <v>166</v>
      </c>
      <c r="Q10" s="5" t="s">
        <v>166</v>
      </c>
      <c r="R10" s="5"/>
      <c r="S10" s="5" t="s">
        <v>166</v>
      </c>
      <c r="T10" s="5" t="s">
        <v>166</v>
      </c>
      <c r="U10" s="5" t="s">
        <v>166</v>
      </c>
      <c r="V10" s="5" t="s">
        <v>166</v>
      </c>
      <c r="W10" s="5" t="s">
        <v>166</v>
      </c>
      <c r="X10" s="5" t="s">
        <v>166</v>
      </c>
      <c r="Y10" s="5" t="s">
        <v>166</v>
      </c>
      <c r="Z10" s="5" t="s">
        <v>166</v>
      </c>
      <c r="AA10" s="5" t="s">
        <v>166</v>
      </c>
      <c r="AB10" s="5" t="s">
        <v>166</v>
      </c>
      <c r="AC10" s="5" t="s">
        <v>166</v>
      </c>
      <c r="AD10" s="7" t="s">
        <v>166</v>
      </c>
      <c r="AE10" s="7" t="s">
        <v>166</v>
      </c>
      <c r="AF10" s="7" t="s">
        <v>166</v>
      </c>
      <c r="AG10" s="7" t="s">
        <v>166</v>
      </c>
      <c r="AH10" s="5" t="s">
        <v>166</v>
      </c>
      <c r="AI10" s="5" t="s">
        <v>166</v>
      </c>
      <c r="AJ10" s="5" t="s">
        <v>166</v>
      </c>
      <c r="AK10" s="5" t="s">
        <v>166</v>
      </c>
      <c r="AL10" s="5" t="s">
        <v>166</v>
      </c>
      <c r="AM10" s="5"/>
      <c r="AN10" s="5"/>
      <c r="AO10" s="5" t="s">
        <v>166</v>
      </c>
      <c r="AP10" s="5" t="s">
        <v>166</v>
      </c>
      <c r="AQ10" s="5" t="s">
        <v>166</v>
      </c>
      <c r="AR10" s="5" t="s">
        <v>166</v>
      </c>
      <c r="AS10" s="5" t="s">
        <v>166</v>
      </c>
      <c r="AT10" s="5" t="s">
        <v>166</v>
      </c>
      <c r="AU10" s="5" t="s">
        <v>166</v>
      </c>
      <c r="AV10" s="5" t="s">
        <v>166</v>
      </c>
      <c r="AW10" s="5" t="s">
        <v>166</v>
      </c>
      <c r="AX10" s="5"/>
      <c r="AY10" s="5"/>
      <c r="AZ10" s="5" t="s">
        <v>166</v>
      </c>
      <c r="BA10" s="5"/>
      <c r="BB10" s="5" t="s">
        <v>166</v>
      </c>
      <c r="BC10" s="5"/>
      <c r="BD10" s="5" t="s">
        <v>166</v>
      </c>
      <c r="BE10" s="5" t="s">
        <v>166</v>
      </c>
      <c r="BF10" s="5" t="s">
        <v>166</v>
      </c>
      <c r="BG10" s="5" t="s">
        <v>166</v>
      </c>
      <c r="BH10" s="5" t="s">
        <v>166</v>
      </c>
      <c r="BI10" s="5" t="s">
        <v>166</v>
      </c>
      <c r="BJ10" s="5" t="s">
        <v>166</v>
      </c>
      <c r="BK10" s="5" t="s">
        <v>166</v>
      </c>
      <c r="BL10" s="5" t="s">
        <v>166</v>
      </c>
      <c r="BM10" s="5" t="s">
        <v>166</v>
      </c>
      <c r="BN10" s="5" t="s">
        <v>166</v>
      </c>
      <c r="BO10" s="5" t="s">
        <v>166</v>
      </c>
      <c r="BP10" s="5" t="s">
        <v>166</v>
      </c>
      <c r="BQ10" s="5" t="s">
        <v>166</v>
      </c>
      <c r="BR10" s="5"/>
      <c r="BS10" s="5"/>
      <c r="BT10" s="5" t="s">
        <v>166</v>
      </c>
      <c r="BU10" s="5" t="s">
        <v>166</v>
      </c>
      <c r="BV10" s="5" t="s">
        <v>166</v>
      </c>
      <c r="BW10" s="5" t="s">
        <v>166</v>
      </c>
      <c r="BX10" s="5" t="s">
        <v>166</v>
      </c>
      <c r="BY10" s="5" t="s">
        <v>166</v>
      </c>
      <c r="BZ10" s="5" t="s">
        <v>166</v>
      </c>
      <c r="CA10" s="5" t="s">
        <v>166</v>
      </c>
      <c r="CB10" s="5" t="s">
        <v>166</v>
      </c>
      <c r="CC10" s="5" t="s">
        <v>166</v>
      </c>
    </row>
    <row r="11" spans="1:82" s="103" customFormat="1" ht="81" hidden="1" customHeight="1">
      <c r="A11" s="139">
        <v>4</v>
      </c>
      <c r="B11" s="177">
        <v>4</v>
      </c>
      <c r="C11" s="108" t="s">
        <v>23</v>
      </c>
      <c r="D11" s="53" t="s">
        <v>11</v>
      </c>
      <c r="E11" s="54" t="s">
        <v>127</v>
      </c>
      <c r="F11" s="6" t="s">
        <v>14</v>
      </c>
      <c r="G11" s="109" t="s">
        <v>145</v>
      </c>
      <c r="H11" s="110" t="s">
        <v>665</v>
      </c>
      <c r="I11" s="12" t="s">
        <v>128</v>
      </c>
      <c r="J11" s="57" t="s">
        <v>8</v>
      </c>
      <c r="K11" s="111" t="s">
        <v>13</v>
      </c>
      <c r="L11" s="13"/>
      <c r="M11" s="56"/>
      <c r="N11" s="56"/>
      <c r="O11" s="56"/>
      <c r="P11" s="56"/>
      <c r="Q11" s="56"/>
      <c r="R11" s="56"/>
      <c r="S11" s="56"/>
      <c r="T11" s="56"/>
      <c r="U11" s="32">
        <f>COUNTIF(K11:T11,"x")</f>
        <v>1</v>
      </c>
      <c r="V11" s="112" t="s">
        <v>84</v>
      </c>
      <c r="W11" s="112" t="s">
        <v>84</v>
      </c>
      <c r="X11" s="112" t="s">
        <v>84</v>
      </c>
      <c r="Y11" s="112" t="s">
        <v>84</v>
      </c>
      <c r="Z11" s="56"/>
      <c r="AA11" s="56"/>
      <c r="AB11" s="56"/>
      <c r="AC11" s="56"/>
      <c r="AD11" s="56"/>
      <c r="AE11" s="56"/>
      <c r="AF11" s="57"/>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12">
        <v>2</v>
      </c>
      <c r="BF11" s="12">
        <v>2</v>
      </c>
      <c r="BG11" s="12">
        <v>2</v>
      </c>
      <c r="BH11" s="12">
        <v>2</v>
      </c>
      <c r="BI11" s="12">
        <v>2</v>
      </c>
      <c r="BJ11" s="12">
        <v>2</v>
      </c>
      <c r="BK11" s="12">
        <v>2</v>
      </c>
      <c r="BL11" s="12">
        <v>2</v>
      </c>
      <c r="BM11" s="12">
        <v>2</v>
      </c>
      <c r="BN11" s="12">
        <v>2</v>
      </c>
      <c r="BO11" s="12">
        <v>1</v>
      </c>
      <c r="BP11" s="12">
        <v>2</v>
      </c>
      <c r="BQ11" s="12">
        <v>2</v>
      </c>
      <c r="BR11" s="12"/>
      <c r="BS11" s="12"/>
      <c r="BT11" s="12">
        <v>1</v>
      </c>
      <c r="BU11" s="12">
        <v>1</v>
      </c>
      <c r="BV11" s="13">
        <f t="shared" ref="BV11" si="3">COUNTIF($BE11:$BU11,2)</f>
        <v>12</v>
      </c>
      <c r="BW11" s="14">
        <f t="shared" ref="BW11" si="4">BV11/COUNTA($BE11:$BU11)</f>
        <v>0.8</v>
      </c>
      <c r="BX11" s="13">
        <f t="shared" ref="BX11" si="5">COUNTIF($BE11:$BU11,1)</f>
        <v>3</v>
      </c>
      <c r="BY11" s="14">
        <f t="shared" ref="BY11" si="6">BX11/COUNTA($BE11:$BU11)</f>
        <v>0.2</v>
      </c>
      <c r="BZ11" s="13">
        <f t="shared" ref="BZ11" si="7">COUNTIF($BE11:$BU11,0)</f>
        <v>0</v>
      </c>
      <c r="CA11" s="14">
        <f t="shared" ref="CA11" si="8">BZ11/COUNTA($BE11:$BU11)</f>
        <v>0</v>
      </c>
      <c r="CB11" s="13">
        <f t="shared" ref="CB11" si="9">(((BV11*2)+(BX11*1)+(BZ11*0)))/COUNTA($BE11:$BU11)</f>
        <v>1.8</v>
      </c>
      <c r="CC11" s="207" t="str">
        <f t="shared" ref="CC11" si="10">IF(CB11&gt;=1.6,"Đạt mục tiêu",IF(CB11&gt;=1,"Cần cố gắng","Chưa đạt"))</f>
        <v>Đạt mục tiêu</v>
      </c>
      <c r="CD11" s="1"/>
    </row>
    <row r="12" spans="1:82" ht="185.25" hidden="1" customHeight="1">
      <c r="A12" s="101">
        <v>5</v>
      </c>
      <c r="B12" s="177">
        <v>5</v>
      </c>
      <c r="C12" s="196" t="s">
        <v>23</v>
      </c>
      <c r="D12" s="53" t="s">
        <v>11</v>
      </c>
      <c r="E12" s="54" t="s">
        <v>127</v>
      </c>
      <c r="F12" s="195" t="s">
        <v>14</v>
      </c>
      <c r="G12" s="157" t="s">
        <v>146</v>
      </c>
      <c r="H12" s="113" t="s">
        <v>682</v>
      </c>
      <c r="I12" s="12" t="s">
        <v>83</v>
      </c>
      <c r="J12" s="57" t="s">
        <v>8</v>
      </c>
      <c r="K12" s="56"/>
      <c r="L12" s="151" t="s">
        <v>13</v>
      </c>
      <c r="M12" s="56"/>
      <c r="N12" s="56"/>
      <c r="O12" s="56"/>
      <c r="P12" s="56"/>
      <c r="Q12" s="56"/>
      <c r="R12" s="56"/>
      <c r="S12" s="56"/>
      <c r="T12" s="56"/>
      <c r="U12" s="32">
        <f t="shared" ref="U12:U33" si="11">COUNTIF(K12:T12,"x")</f>
        <v>1</v>
      </c>
      <c r="V12" s="56"/>
      <c r="W12" s="56"/>
      <c r="X12" s="56"/>
      <c r="Y12" s="56"/>
      <c r="Z12" s="151" t="s">
        <v>84</v>
      </c>
      <c r="AA12" s="151" t="s">
        <v>84</v>
      </c>
      <c r="AB12" s="151" t="s">
        <v>84</v>
      </c>
      <c r="AC12" s="151" t="s">
        <v>84</v>
      </c>
      <c r="AD12" s="56"/>
      <c r="AE12" s="56"/>
      <c r="AF12" s="57"/>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7"/>
      <c r="BF12" s="7"/>
      <c r="BG12" s="7"/>
      <c r="BH12" s="7"/>
      <c r="BI12" s="7"/>
      <c r="BJ12" s="7"/>
      <c r="BK12" s="7"/>
      <c r="BL12" s="7"/>
      <c r="BM12" s="7"/>
      <c r="BN12" s="7"/>
      <c r="BO12" s="7"/>
      <c r="BP12" s="7"/>
      <c r="BQ12" s="7"/>
      <c r="BR12" s="7"/>
      <c r="BS12" s="7"/>
      <c r="BT12" s="143"/>
      <c r="BU12" s="143"/>
      <c r="BV12" s="7"/>
      <c r="BW12" s="7"/>
      <c r="BX12" s="7"/>
      <c r="BY12" s="7"/>
      <c r="BZ12" s="7"/>
      <c r="CA12" s="7"/>
      <c r="CB12" s="7"/>
      <c r="CC12" s="7"/>
    </row>
    <row r="13" spans="1:82" s="234" customFormat="1" ht="210" customHeight="1">
      <c r="A13" s="11">
        <v>6</v>
      </c>
      <c r="B13" s="177">
        <v>6</v>
      </c>
      <c r="C13" s="196" t="s">
        <v>23</v>
      </c>
      <c r="D13" s="240" t="s">
        <v>11</v>
      </c>
      <c r="E13" s="223" t="s">
        <v>127</v>
      </c>
      <c r="F13" s="6" t="s">
        <v>14</v>
      </c>
      <c r="G13" s="54" t="s">
        <v>147</v>
      </c>
      <c r="H13" s="113" t="s">
        <v>750</v>
      </c>
      <c r="I13" s="242" t="s">
        <v>83</v>
      </c>
      <c r="J13" s="220" t="s">
        <v>8</v>
      </c>
      <c r="K13" s="56"/>
      <c r="L13" s="56"/>
      <c r="M13" s="56" t="s">
        <v>13</v>
      </c>
      <c r="N13" s="56"/>
      <c r="O13" s="56"/>
      <c r="P13" s="56"/>
      <c r="Q13" s="56"/>
      <c r="R13" s="56"/>
      <c r="S13" s="56"/>
      <c r="T13" s="56"/>
      <c r="U13" s="32">
        <f t="shared" si="11"/>
        <v>1</v>
      </c>
      <c r="V13" s="56"/>
      <c r="W13" s="56"/>
      <c r="X13" s="56"/>
      <c r="Y13" s="56"/>
      <c r="Z13" s="56"/>
      <c r="AA13" s="56"/>
      <c r="AB13" s="56"/>
      <c r="AC13" s="56"/>
      <c r="AD13" s="7" t="s">
        <v>84</v>
      </c>
      <c r="AE13" s="7" t="s">
        <v>84</v>
      </c>
      <c r="AF13" s="7" t="s">
        <v>84</v>
      </c>
      <c r="AG13" s="7" t="s">
        <v>84</v>
      </c>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12">
        <v>2</v>
      </c>
      <c r="BF13" s="12">
        <v>1</v>
      </c>
      <c r="BG13" s="12">
        <v>2</v>
      </c>
      <c r="BH13" s="12">
        <v>2</v>
      </c>
      <c r="BI13" s="12">
        <v>2</v>
      </c>
      <c r="BJ13" s="12">
        <v>2</v>
      </c>
      <c r="BK13" s="12">
        <v>2</v>
      </c>
      <c r="BL13" s="12">
        <v>2</v>
      </c>
      <c r="BM13" s="12">
        <v>2</v>
      </c>
      <c r="BN13" s="12">
        <v>2</v>
      </c>
      <c r="BO13" s="12">
        <v>2</v>
      </c>
      <c r="BP13" s="12">
        <v>2</v>
      </c>
      <c r="BQ13" s="12">
        <v>2</v>
      </c>
      <c r="BR13" s="12">
        <v>2</v>
      </c>
      <c r="BS13" s="12">
        <v>2</v>
      </c>
      <c r="BT13" s="12">
        <v>2</v>
      </c>
      <c r="BU13" s="12">
        <v>1</v>
      </c>
      <c r="BV13" s="13">
        <f>COUNTIF($BE13:$BU13,2)</f>
        <v>15</v>
      </c>
      <c r="BW13" s="14">
        <f>BV13/COUNTA($BE13:$BU13)</f>
        <v>0.88235294117647056</v>
      </c>
      <c r="BX13" s="13">
        <f>COUNTIF($BE13:$BU13,1)</f>
        <v>2</v>
      </c>
      <c r="BY13" s="14">
        <f>BX13/COUNTA($BE13:$BU13)</f>
        <v>0.11764705882352941</v>
      </c>
      <c r="BZ13" s="13">
        <f>COUNTIF($BE13:$BU13,0)</f>
        <v>0</v>
      </c>
      <c r="CA13" s="14">
        <f>BZ13/COUNTA($BE13:$BU13)</f>
        <v>0</v>
      </c>
      <c r="CB13" s="13">
        <f>(((BV13*2)+(BX13*1)+(BZ13*0)))/COUNTA($BE13:$BU13)</f>
        <v>1.8823529411764706</v>
      </c>
      <c r="CC13" s="13" t="str">
        <f>IF(CB13&gt;=1.6,"Đạt mục tiêu",IF(CB13&gt;=1,"Cần cố gắng","Chưa đạt"))</f>
        <v>Đạt mục tiêu</v>
      </c>
    </row>
    <row r="14" spans="1:82" s="1" customFormat="1" ht="107.25" hidden="1" customHeight="1">
      <c r="A14" s="11">
        <v>7</v>
      </c>
      <c r="B14" s="177">
        <v>7</v>
      </c>
      <c r="C14" s="52" t="s">
        <v>23</v>
      </c>
      <c r="D14" s="53" t="s">
        <v>11</v>
      </c>
      <c r="E14" s="54" t="s">
        <v>127</v>
      </c>
      <c r="F14" s="6" t="s">
        <v>14</v>
      </c>
      <c r="G14" s="54" t="s">
        <v>148</v>
      </c>
      <c r="H14" s="55" t="s">
        <v>142</v>
      </c>
      <c r="I14" s="12" t="s">
        <v>83</v>
      </c>
      <c r="J14" s="57" t="s">
        <v>8</v>
      </c>
      <c r="K14" s="56"/>
      <c r="L14" s="56"/>
      <c r="M14" s="56"/>
      <c r="N14" s="56" t="s">
        <v>13</v>
      </c>
      <c r="O14" s="56"/>
      <c r="P14" s="56"/>
      <c r="Q14" s="56"/>
      <c r="R14" s="56"/>
      <c r="S14" s="56"/>
      <c r="T14" s="56"/>
      <c r="U14" s="32">
        <f t="shared" si="11"/>
        <v>1</v>
      </c>
      <c r="V14" s="56"/>
      <c r="W14" s="56"/>
      <c r="X14" s="56"/>
      <c r="Y14" s="56"/>
      <c r="Z14" s="56"/>
      <c r="AA14" s="56"/>
      <c r="AB14" s="56"/>
      <c r="AC14" s="56"/>
      <c r="AD14" s="56"/>
      <c r="AE14" s="56"/>
      <c r="AF14" s="57"/>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8"/>
      <c r="BU14" s="58"/>
      <c r="BV14" s="56"/>
      <c r="BW14" s="56"/>
      <c r="BX14" s="56"/>
      <c r="BY14" s="56"/>
      <c r="BZ14" s="56"/>
      <c r="CA14" s="56"/>
      <c r="CB14" s="56"/>
      <c r="CC14" s="56"/>
    </row>
    <row r="15" spans="1:82" s="1" customFormat="1" ht="56.25" hidden="1" customHeight="1">
      <c r="A15" s="11">
        <v>8</v>
      </c>
      <c r="B15" s="177">
        <v>8</v>
      </c>
      <c r="C15" s="52" t="s">
        <v>23</v>
      </c>
      <c r="D15" s="53" t="s">
        <v>11</v>
      </c>
      <c r="E15" s="54" t="s">
        <v>127</v>
      </c>
      <c r="F15" s="6" t="s">
        <v>14</v>
      </c>
      <c r="G15" s="54" t="s">
        <v>149</v>
      </c>
      <c r="H15" s="55" t="s">
        <v>141</v>
      </c>
      <c r="I15" s="12" t="s">
        <v>83</v>
      </c>
      <c r="J15" s="57" t="s">
        <v>8</v>
      </c>
      <c r="K15" s="56"/>
      <c r="L15" s="56"/>
      <c r="M15" s="56"/>
      <c r="N15" s="56"/>
      <c r="O15" s="56" t="s">
        <v>13</v>
      </c>
      <c r="P15" s="56"/>
      <c r="Q15" s="56"/>
      <c r="R15" s="56"/>
      <c r="S15" s="56"/>
      <c r="T15" s="56"/>
      <c r="U15" s="32">
        <f t="shared" si="11"/>
        <v>1</v>
      </c>
      <c r="V15" s="56"/>
      <c r="W15" s="56"/>
      <c r="X15" s="56"/>
      <c r="Y15" s="56"/>
      <c r="Z15" s="56"/>
      <c r="AA15" s="56"/>
      <c r="AB15" s="56"/>
      <c r="AC15" s="56"/>
      <c r="AD15" s="56"/>
      <c r="AE15" s="56"/>
      <c r="AF15" s="57"/>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8"/>
      <c r="BU15" s="58"/>
      <c r="BV15" s="56"/>
      <c r="BW15" s="56"/>
      <c r="BX15" s="56"/>
      <c r="BY15" s="56"/>
      <c r="BZ15" s="56"/>
      <c r="CA15" s="56"/>
      <c r="CB15" s="56"/>
      <c r="CC15" s="56"/>
    </row>
    <row r="16" spans="1:82" s="1" customFormat="1" ht="56.25" hidden="1" customHeight="1">
      <c r="A16" s="11">
        <v>9</v>
      </c>
      <c r="B16" s="177">
        <v>9</v>
      </c>
      <c r="C16" s="52" t="s">
        <v>23</v>
      </c>
      <c r="D16" s="53" t="s">
        <v>11</v>
      </c>
      <c r="E16" s="54" t="s">
        <v>127</v>
      </c>
      <c r="F16" s="6" t="s">
        <v>14</v>
      </c>
      <c r="G16" s="54" t="s">
        <v>150</v>
      </c>
      <c r="H16" s="55" t="s">
        <v>143</v>
      </c>
      <c r="I16" s="12" t="s">
        <v>83</v>
      </c>
      <c r="J16" s="57" t="s">
        <v>8</v>
      </c>
      <c r="K16" s="56"/>
      <c r="L16" s="56"/>
      <c r="M16" s="56"/>
      <c r="N16" s="56"/>
      <c r="O16" s="56"/>
      <c r="P16" s="56" t="s">
        <v>13</v>
      </c>
      <c r="Q16" s="56"/>
      <c r="R16" s="56"/>
      <c r="S16" s="56"/>
      <c r="T16" s="56"/>
      <c r="U16" s="32">
        <f t="shared" si="11"/>
        <v>1</v>
      </c>
      <c r="V16" s="56"/>
      <c r="W16" s="56"/>
      <c r="X16" s="56"/>
      <c r="Y16" s="56"/>
      <c r="Z16" s="56"/>
      <c r="AA16" s="56"/>
      <c r="AB16" s="56"/>
      <c r="AC16" s="56"/>
      <c r="AD16" s="56"/>
      <c r="AE16" s="56"/>
      <c r="AF16" s="57"/>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8"/>
      <c r="BU16" s="58"/>
      <c r="BV16" s="56"/>
      <c r="BW16" s="56"/>
      <c r="BX16" s="56"/>
      <c r="BY16" s="56"/>
      <c r="BZ16" s="56"/>
      <c r="CA16" s="56"/>
      <c r="CB16" s="56"/>
      <c r="CC16" s="56"/>
    </row>
    <row r="17" spans="1:82" s="1" customFormat="1" ht="56.25" hidden="1" customHeight="1">
      <c r="A17" s="11">
        <v>10</v>
      </c>
      <c r="B17" s="177"/>
      <c r="C17" s="52" t="s">
        <v>23</v>
      </c>
      <c r="D17" s="53" t="s">
        <v>11</v>
      </c>
      <c r="E17" s="52" t="s">
        <v>23</v>
      </c>
      <c r="F17" s="6"/>
      <c r="G17" s="54" t="s">
        <v>151</v>
      </c>
      <c r="H17" s="55" t="s">
        <v>144</v>
      </c>
      <c r="I17" s="12"/>
      <c r="J17" s="57"/>
      <c r="K17" s="56"/>
      <c r="L17" s="56"/>
      <c r="M17" s="56"/>
      <c r="N17" s="56"/>
      <c r="O17" s="56"/>
      <c r="P17" s="56"/>
      <c r="Q17" s="56" t="s">
        <v>13</v>
      </c>
      <c r="R17" s="56"/>
      <c r="S17" s="56"/>
      <c r="T17" s="56"/>
      <c r="U17" s="32"/>
      <c r="V17" s="56"/>
      <c r="W17" s="56"/>
      <c r="X17" s="56"/>
      <c r="Y17" s="56"/>
      <c r="Z17" s="56"/>
      <c r="AA17" s="56"/>
      <c r="AB17" s="56"/>
      <c r="AC17" s="56"/>
      <c r="AD17" s="56"/>
      <c r="AE17" s="56"/>
      <c r="AF17" s="57"/>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8"/>
      <c r="BU17" s="58"/>
      <c r="BV17" s="56"/>
      <c r="BW17" s="56"/>
      <c r="BX17" s="56"/>
      <c r="BY17" s="56"/>
      <c r="BZ17" s="56"/>
      <c r="CA17" s="56"/>
      <c r="CB17" s="56"/>
      <c r="CC17" s="56"/>
    </row>
    <row r="18" spans="1:82" s="1" customFormat="1" ht="56.25" hidden="1" customHeight="1">
      <c r="A18" s="11">
        <v>10</v>
      </c>
      <c r="B18" s="177">
        <v>10</v>
      </c>
      <c r="C18" s="52" t="s">
        <v>23</v>
      </c>
      <c r="D18" s="53" t="s">
        <v>11</v>
      </c>
      <c r="E18" s="52" t="s">
        <v>23</v>
      </c>
      <c r="F18" s="6" t="s">
        <v>14</v>
      </c>
      <c r="G18" s="54" t="s">
        <v>151</v>
      </c>
      <c r="H18" s="55" t="s">
        <v>593</v>
      </c>
      <c r="I18" s="12" t="s">
        <v>83</v>
      </c>
      <c r="J18" s="57" t="s">
        <v>8</v>
      </c>
      <c r="K18" s="56"/>
      <c r="L18" s="56"/>
      <c r="M18" s="56"/>
      <c r="N18" s="56"/>
      <c r="O18" s="56"/>
      <c r="P18" s="56"/>
      <c r="Q18" s="56"/>
      <c r="R18" s="56" t="s">
        <v>13</v>
      </c>
      <c r="S18" s="56"/>
      <c r="T18" s="56"/>
      <c r="U18" s="32">
        <f t="shared" si="11"/>
        <v>1</v>
      </c>
      <c r="V18" s="56"/>
      <c r="W18" s="56"/>
      <c r="X18" s="56"/>
      <c r="Y18" s="56"/>
      <c r="Z18" s="56"/>
      <c r="AA18" s="56"/>
      <c r="AB18" s="56"/>
      <c r="AC18" s="56"/>
      <c r="AD18" s="56"/>
      <c r="AE18" s="56"/>
      <c r="AF18" s="57"/>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8"/>
      <c r="BU18" s="58"/>
      <c r="BV18" s="56"/>
      <c r="BW18" s="56"/>
      <c r="BX18" s="56"/>
      <c r="BY18" s="56"/>
      <c r="BZ18" s="56"/>
      <c r="CA18" s="56"/>
      <c r="CB18" s="56"/>
      <c r="CC18" s="56"/>
    </row>
    <row r="19" spans="1:82" s="1" customFormat="1" ht="138.75" hidden="1" customHeight="1">
      <c r="A19" s="11">
        <v>11</v>
      </c>
      <c r="B19" s="177">
        <v>11</v>
      </c>
      <c r="C19" s="52" t="s">
        <v>23</v>
      </c>
      <c r="D19" s="53" t="s">
        <v>11</v>
      </c>
      <c r="E19" s="52" t="s">
        <v>23</v>
      </c>
      <c r="F19" s="6" t="s">
        <v>14</v>
      </c>
      <c r="G19" s="54" t="s">
        <v>152</v>
      </c>
      <c r="H19" s="55" t="s">
        <v>594</v>
      </c>
      <c r="I19" s="12" t="s">
        <v>83</v>
      </c>
      <c r="J19" s="57" t="s">
        <v>8</v>
      </c>
      <c r="K19" s="56"/>
      <c r="L19" s="56"/>
      <c r="M19" s="56"/>
      <c r="N19" s="56"/>
      <c r="O19" s="56"/>
      <c r="P19" s="56"/>
      <c r="Q19" s="56"/>
      <c r="R19" s="56"/>
      <c r="S19" s="56" t="s">
        <v>13</v>
      </c>
      <c r="T19" s="56"/>
      <c r="U19" s="32">
        <f t="shared" si="11"/>
        <v>1</v>
      </c>
      <c r="V19" s="56"/>
      <c r="W19" s="56"/>
      <c r="X19" s="56"/>
      <c r="Y19" s="56"/>
      <c r="Z19" s="56"/>
      <c r="AA19" s="56"/>
      <c r="AB19" s="56"/>
      <c r="AC19" s="56"/>
      <c r="AD19" s="56"/>
      <c r="AE19" s="56"/>
      <c r="AF19" s="57"/>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8"/>
      <c r="BU19" s="58"/>
      <c r="BV19" s="56"/>
      <c r="BW19" s="56"/>
      <c r="BX19" s="56"/>
      <c r="BY19" s="56"/>
      <c r="BZ19" s="56"/>
      <c r="CA19" s="56"/>
      <c r="CB19" s="56"/>
      <c r="CC19" s="56"/>
    </row>
    <row r="20" spans="1:82" s="1" customFormat="1" ht="83.25" hidden="1" customHeight="1">
      <c r="A20" s="11">
        <v>12</v>
      </c>
      <c r="B20" s="177">
        <v>12</v>
      </c>
      <c r="C20" s="52" t="s">
        <v>23</v>
      </c>
      <c r="D20" s="53" t="s">
        <v>11</v>
      </c>
      <c r="E20" s="52" t="s">
        <v>23</v>
      </c>
      <c r="F20" s="6" t="s">
        <v>14</v>
      </c>
      <c r="G20" s="54" t="s">
        <v>153</v>
      </c>
      <c r="H20" s="55" t="s">
        <v>595</v>
      </c>
      <c r="I20" s="12" t="s">
        <v>83</v>
      </c>
      <c r="J20" s="57" t="s">
        <v>8</v>
      </c>
      <c r="K20" s="56"/>
      <c r="L20" s="56"/>
      <c r="M20" s="56"/>
      <c r="N20" s="56"/>
      <c r="O20" s="56"/>
      <c r="P20" s="56"/>
      <c r="Q20" s="56"/>
      <c r="R20" s="56"/>
      <c r="S20" s="56"/>
      <c r="T20" s="56" t="s">
        <v>13</v>
      </c>
      <c r="U20" s="32">
        <f t="shared" si="11"/>
        <v>1</v>
      </c>
      <c r="V20" s="56"/>
      <c r="W20" s="56"/>
      <c r="X20" s="56"/>
      <c r="Y20" s="56"/>
      <c r="Z20" s="56"/>
      <c r="AA20" s="56"/>
      <c r="AB20" s="56"/>
      <c r="AC20" s="56"/>
      <c r="AD20" s="56"/>
      <c r="AE20" s="56"/>
      <c r="AF20" s="57"/>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8"/>
      <c r="BU20" s="58"/>
      <c r="BV20" s="56"/>
      <c r="BW20" s="56"/>
      <c r="BX20" s="56"/>
      <c r="BY20" s="56"/>
      <c r="BZ20" s="56"/>
      <c r="CA20" s="56"/>
      <c r="CB20" s="56"/>
      <c r="CC20" s="56"/>
    </row>
    <row r="21" spans="1:82" s="234" customFormat="1" ht="64.5" customHeight="1">
      <c r="A21" s="11">
        <v>13</v>
      </c>
      <c r="B21" s="177">
        <v>13</v>
      </c>
      <c r="C21" s="290" t="s">
        <v>24</v>
      </c>
      <c r="D21" s="291"/>
      <c r="E21" s="303"/>
      <c r="F21" s="5" t="s">
        <v>166</v>
      </c>
      <c r="G21" s="5" t="s">
        <v>166</v>
      </c>
      <c r="H21" s="151" t="s">
        <v>166</v>
      </c>
      <c r="I21" s="7" t="s">
        <v>166</v>
      </c>
      <c r="J21" s="7" t="s">
        <v>166</v>
      </c>
      <c r="K21" s="5" t="s">
        <v>166</v>
      </c>
      <c r="L21" s="5" t="s">
        <v>166</v>
      </c>
      <c r="M21" s="5" t="s">
        <v>166</v>
      </c>
      <c r="N21" s="5" t="s">
        <v>166</v>
      </c>
      <c r="O21" s="5" t="s">
        <v>166</v>
      </c>
      <c r="P21" s="5" t="s">
        <v>166</v>
      </c>
      <c r="Q21" s="5" t="s">
        <v>166</v>
      </c>
      <c r="R21" s="5"/>
      <c r="S21" s="5" t="s">
        <v>166</v>
      </c>
      <c r="T21" s="5" t="s">
        <v>166</v>
      </c>
      <c r="U21" s="5" t="s">
        <v>166</v>
      </c>
      <c r="V21" s="5" t="s">
        <v>166</v>
      </c>
      <c r="W21" s="5" t="s">
        <v>166</v>
      </c>
      <c r="X21" s="5" t="s">
        <v>166</v>
      </c>
      <c r="Y21" s="5" t="s">
        <v>166</v>
      </c>
      <c r="Z21" s="5" t="s">
        <v>166</v>
      </c>
      <c r="AA21" s="5" t="s">
        <v>166</v>
      </c>
      <c r="AB21" s="5" t="s">
        <v>166</v>
      </c>
      <c r="AC21" s="5" t="s">
        <v>166</v>
      </c>
      <c r="AD21" s="7" t="s">
        <v>166</v>
      </c>
      <c r="AE21" s="7" t="s">
        <v>166</v>
      </c>
      <c r="AF21" s="7" t="s">
        <v>166</v>
      </c>
      <c r="AG21" s="7" t="s">
        <v>166</v>
      </c>
      <c r="AH21" s="5" t="s">
        <v>166</v>
      </c>
      <c r="AI21" s="5" t="s">
        <v>166</v>
      </c>
      <c r="AJ21" s="5" t="s">
        <v>166</v>
      </c>
      <c r="AK21" s="5" t="s">
        <v>166</v>
      </c>
      <c r="AL21" s="5" t="s">
        <v>166</v>
      </c>
      <c r="AM21" s="5"/>
      <c r="AN21" s="5"/>
      <c r="AO21" s="5" t="s">
        <v>166</v>
      </c>
      <c r="AP21" s="5" t="s">
        <v>166</v>
      </c>
      <c r="AQ21" s="5" t="s">
        <v>166</v>
      </c>
      <c r="AR21" s="5" t="s">
        <v>166</v>
      </c>
      <c r="AS21" s="5" t="s">
        <v>166</v>
      </c>
      <c r="AT21" s="5" t="s">
        <v>166</v>
      </c>
      <c r="AU21" s="5" t="s">
        <v>166</v>
      </c>
      <c r="AV21" s="5" t="s">
        <v>166</v>
      </c>
      <c r="AW21" s="5" t="s">
        <v>166</v>
      </c>
      <c r="AX21" s="5"/>
      <c r="AY21" s="5"/>
      <c r="AZ21" s="5" t="s">
        <v>166</v>
      </c>
      <c r="BA21" s="5"/>
      <c r="BB21" s="5" t="s">
        <v>166</v>
      </c>
      <c r="BC21" s="5"/>
      <c r="BD21" s="5" t="s">
        <v>166</v>
      </c>
      <c r="BE21" s="5" t="s">
        <v>166</v>
      </c>
      <c r="BF21" s="5" t="s">
        <v>166</v>
      </c>
      <c r="BG21" s="5" t="s">
        <v>166</v>
      </c>
      <c r="BH21" s="5" t="s">
        <v>166</v>
      </c>
      <c r="BI21" s="5" t="s">
        <v>166</v>
      </c>
      <c r="BJ21" s="5" t="s">
        <v>166</v>
      </c>
      <c r="BK21" s="5" t="s">
        <v>166</v>
      </c>
      <c r="BL21" s="5" t="s">
        <v>166</v>
      </c>
      <c r="BM21" s="5" t="s">
        <v>166</v>
      </c>
      <c r="BN21" s="5" t="s">
        <v>166</v>
      </c>
      <c r="BO21" s="5" t="s">
        <v>166</v>
      </c>
      <c r="BP21" s="5" t="s">
        <v>166</v>
      </c>
      <c r="BQ21" s="5" t="s">
        <v>166</v>
      </c>
      <c r="BR21" s="5"/>
      <c r="BS21" s="5"/>
      <c r="BT21" s="5" t="s">
        <v>166</v>
      </c>
      <c r="BU21" s="5" t="s">
        <v>166</v>
      </c>
      <c r="BV21" s="5" t="s">
        <v>166</v>
      </c>
      <c r="BW21" s="5" t="s">
        <v>166</v>
      </c>
      <c r="BX21" s="5" t="s">
        <v>166</v>
      </c>
      <c r="BY21" s="5" t="s">
        <v>166</v>
      </c>
      <c r="BZ21" s="5" t="s">
        <v>166</v>
      </c>
      <c r="CA21" s="5" t="s">
        <v>166</v>
      </c>
      <c r="CB21" s="5" t="s">
        <v>166</v>
      </c>
      <c r="CC21" s="5" t="s">
        <v>166</v>
      </c>
    </row>
    <row r="22" spans="1:82" s="1" customFormat="1" ht="34.5" hidden="1" customHeight="1">
      <c r="A22" s="11">
        <v>14</v>
      </c>
      <c r="B22" s="177">
        <v>14</v>
      </c>
      <c r="C22" s="304" t="s">
        <v>26</v>
      </c>
      <c r="D22" s="309"/>
      <c r="E22" s="303"/>
      <c r="F22" s="5" t="s">
        <v>166</v>
      </c>
      <c r="G22" s="5" t="s">
        <v>166</v>
      </c>
      <c r="H22" s="5" t="s">
        <v>166</v>
      </c>
      <c r="I22" s="56" t="s">
        <v>166</v>
      </c>
      <c r="J22" s="56" t="s">
        <v>166</v>
      </c>
      <c r="K22" s="5" t="s">
        <v>166</v>
      </c>
      <c r="L22" s="5" t="s">
        <v>166</v>
      </c>
      <c r="M22" s="5" t="s">
        <v>166</v>
      </c>
      <c r="N22" s="5" t="s">
        <v>166</v>
      </c>
      <c r="O22" s="5" t="s">
        <v>166</v>
      </c>
      <c r="P22" s="5" t="s">
        <v>166</v>
      </c>
      <c r="Q22" s="5" t="s">
        <v>166</v>
      </c>
      <c r="R22" s="5"/>
      <c r="S22" s="5" t="s">
        <v>166</v>
      </c>
      <c r="T22" s="5" t="s">
        <v>166</v>
      </c>
      <c r="U22" s="5" t="s">
        <v>166</v>
      </c>
      <c r="V22" s="5" t="s">
        <v>166</v>
      </c>
      <c r="W22" s="5" t="s">
        <v>166</v>
      </c>
      <c r="X22" s="5" t="s">
        <v>166</v>
      </c>
      <c r="Y22" s="5" t="s">
        <v>166</v>
      </c>
      <c r="Z22" s="5" t="s">
        <v>166</v>
      </c>
      <c r="AA22" s="5" t="s">
        <v>166</v>
      </c>
      <c r="AB22" s="5" t="s">
        <v>166</v>
      </c>
      <c r="AC22" s="5" t="s">
        <v>166</v>
      </c>
      <c r="AD22" s="5" t="s">
        <v>166</v>
      </c>
      <c r="AE22" s="5" t="s">
        <v>166</v>
      </c>
      <c r="AF22" s="5" t="s">
        <v>166</v>
      </c>
      <c r="AG22" s="5" t="s">
        <v>166</v>
      </c>
      <c r="AH22" s="5" t="s">
        <v>166</v>
      </c>
      <c r="AI22" s="5" t="s">
        <v>166</v>
      </c>
      <c r="AJ22" s="5" t="s">
        <v>166</v>
      </c>
      <c r="AK22" s="5" t="s">
        <v>166</v>
      </c>
      <c r="AL22" s="5" t="s">
        <v>166</v>
      </c>
      <c r="AM22" s="5"/>
      <c r="AN22" s="5"/>
      <c r="AO22" s="5" t="s">
        <v>166</v>
      </c>
      <c r="AP22" s="5" t="s">
        <v>166</v>
      </c>
      <c r="AQ22" s="5" t="s">
        <v>166</v>
      </c>
      <c r="AR22" s="5" t="s">
        <v>166</v>
      </c>
      <c r="AS22" s="5" t="s">
        <v>166</v>
      </c>
      <c r="AT22" s="5" t="s">
        <v>166</v>
      </c>
      <c r="AU22" s="5" t="s">
        <v>166</v>
      </c>
      <c r="AV22" s="5" t="s">
        <v>166</v>
      </c>
      <c r="AW22" s="5" t="s">
        <v>166</v>
      </c>
      <c r="AX22" s="5"/>
      <c r="AY22" s="5"/>
      <c r="AZ22" s="5" t="s">
        <v>166</v>
      </c>
      <c r="BA22" s="5"/>
      <c r="BB22" s="5" t="s">
        <v>166</v>
      </c>
      <c r="BC22" s="5"/>
      <c r="BD22" s="5" t="s">
        <v>166</v>
      </c>
      <c r="BE22" s="5" t="s">
        <v>166</v>
      </c>
      <c r="BF22" s="5" t="s">
        <v>166</v>
      </c>
      <c r="BG22" s="5" t="s">
        <v>166</v>
      </c>
      <c r="BH22" s="5" t="s">
        <v>166</v>
      </c>
      <c r="BI22" s="5" t="s">
        <v>166</v>
      </c>
      <c r="BJ22" s="5" t="s">
        <v>166</v>
      </c>
      <c r="BK22" s="5" t="s">
        <v>166</v>
      </c>
      <c r="BL22" s="5" t="s">
        <v>166</v>
      </c>
      <c r="BM22" s="5" t="s">
        <v>166</v>
      </c>
      <c r="BN22" s="5" t="s">
        <v>166</v>
      </c>
      <c r="BO22" s="5" t="s">
        <v>166</v>
      </c>
      <c r="BP22" s="5" t="s">
        <v>166</v>
      </c>
      <c r="BQ22" s="5" t="s">
        <v>166</v>
      </c>
      <c r="BR22" s="5"/>
      <c r="BS22" s="5"/>
      <c r="BT22" s="5" t="s">
        <v>166</v>
      </c>
      <c r="BU22" s="5" t="s">
        <v>166</v>
      </c>
      <c r="BV22" s="5" t="s">
        <v>166</v>
      </c>
      <c r="BW22" s="5" t="s">
        <v>166</v>
      </c>
      <c r="BX22" s="5" t="s">
        <v>166</v>
      </c>
      <c r="BY22" s="5" t="s">
        <v>166</v>
      </c>
      <c r="BZ22" s="5" t="s">
        <v>166</v>
      </c>
      <c r="CA22" s="5" t="s">
        <v>166</v>
      </c>
      <c r="CB22" s="5" t="s">
        <v>166</v>
      </c>
      <c r="CC22" s="5" t="s">
        <v>166</v>
      </c>
    </row>
    <row r="23" spans="1:82" s="103" customFormat="1" ht="56.25" hidden="1" customHeight="1">
      <c r="A23" s="139">
        <v>15</v>
      </c>
      <c r="B23" s="177">
        <v>15</v>
      </c>
      <c r="C23" s="110" t="s">
        <v>389</v>
      </c>
      <c r="D23" s="61" t="s">
        <v>12</v>
      </c>
      <c r="E23" s="62" t="s">
        <v>390</v>
      </c>
      <c r="F23" s="61" t="s">
        <v>12</v>
      </c>
      <c r="G23" s="116" t="s">
        <v>398</v>
      </c>
      <c r="H23" s="108" t="s">
        <v>399</v>
      </c>
      <c r="I23" s="12" t="s">
        <v>83</v>
      </c>
      <c r="J23" s="57" t="s">
        <v>8</v>
      </c>
      <c r="K23" s="115" t="s">
        <v>13</v>
      </c>
      <c r="L23" s="56"/>
      <c r="M23" s="56"/>
      <c r="N23" s="56"/>
      <c r="O23" s="56"/>
      <c r="P23" s="56"/>
      <c r="Q23" s="56"/>
      <c r="R23" s="56"/>
      <c r="S23" s="56"/>
      <c r="T23" s="56"/>
      <c r="U23" s="32">
        <f t="shared" si="11"/>
        <v>1</v>
      </c>
      <c r="V23" s="112" t="s">
        <v>567</v>
      </c>
      <c r="W23" s="112" t="s">
        <v>570</v>
      </c>
      <c r="X23" s="112" t="s">
        <v>570</v>
      </c>
      <c r="Y23" s="112" t="s">
        <v>570</v>
      </c>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12">
        <v>2</v>
      </c>
      <c r="BF23" s="12">
        <v>2</v>
      </c>
      <c r="BG23" s="12">
        <v>2</v>
      </c>
      <c r="BH23" s="12">
        <v>2</v>
      </c>
      <c r="BI23" s="12">
        <v>2</v>
      </c>
      <c r="BJ23" s="12">
        <v>2</v>
      </c>
      <c r="BK23" s="12">
        <v>1</v>
      </c>
      <c r="BL23" s="12">
        <v>2</v>
      </c>
      <c r="BM23" s="12">
        <v>2</v>
      </c>
      <c r="BN23" s="12">
        <v>2</v>
      </c>
      <c r="BO23" s="12">
        <v>2</v>
      </c>
      <c r="BP23" s="12">
        <v>2</v>
      </c>
      <c r="BQ23" s="12">
        <v>2</v>
      </c>
      <c r="BR23" s="12"/>
      <c r="BS23" s="12"/>
      <c r="BT23" s="12">
        <v>2</v>
      </c>
      <c r="BU23" s="12">
        <v>1</v>
      </c>
      <c r="BV23" s="13">
        <f t="shared" ref="BV23" si="12">COUNTIF($BE23:$BU23,2)</f>
        <v>13</v>
      </c>
      <c r="BW23" s="14">
        <f t="shared" ref="BW23" si="13">BV23/COUNTA($BE23:$BU23)</f>
        <v>0.8666666666666667</v>
      </c>
      <c r="BX23" s="13">
        <f t="shared" ref="BX23" si="14">COUNTIF($BE23:$BU23,1)</f>
        <v>2</v>
      </c>
      <c r="BY23" s="14">
        <f t="shared" ref="BY23" si="15">BX23/COUNTA($BE23:$BU23)</f>
        <v>0.13333333333333333</v>
      </c>
      <c r="BZ23" s="13">
        <f t="shared" ref="BZ23" si="16">COUNTIF($BE23:$BU23,0)</f>
        <v>0</v>
      </c>
      <c r="CA23" s="14">
        <f t="shared" ref="CA23" si="17">BZ23/COUNTA($BE23:$BU23)</f>
        <v>0</v>
      </c>
      <c r="CB23" s="13">
        <f t="shared" ref="CB23" si="18">(((BV23*2)+(BX23*1)+(BZ23*0)))/COUNTA($BE23:$BU23)</f>
        <v>1.8666666666666667</v>
      </c>
      <c r="CC23" s="207" t="str">
        <f t="shared" ref="CC23" si="19">IF(CB23&gt;=1.6,"Đạt mục tiêu",IF(CB23&gt;=1,"Cần cố gắng","Chưa đạt"))</f>
        <v>Đạt mục tiêu</v>
      </c>
      <c r="CD23" s="1"/>
    </row>
    <row r="24" spans="1:82" s="1" customFormat="1" ht="48" hidden="1">
      <c r="A24" s="11">
        <v>16</v>
      </c>
      <c r="B24" s="177">
        <v>16</v>
      </c>
      <c r="C24" s="62" t="s">
        <v>391</v>
      </c>
      <c r="D24" s="61" t="s">
        <v>11</v>
      </c>
      <c r="E24" s="62" t="s">
        <v>392</v>
      </c>
      <c r="F24" s="61" t="s">
        <v>14</v>
      </c>
      <c r="G24" s="62" t="s">
        <v>392</v>
      </c>
      <c r="H24" s="52" t="s">
        <v>397</v>
      </c>
      <c r="I24" s="12" t="s">
        <v>128</v>
      </c>
      <c r="J24" s="57" t="s">
        <v>8</v>
      </c>
      <c r="K24" s="56"/>
      <c r="L24" s="56"/>
      <c r="M24" s="56"/>
      <c r="N24" s="56" t="s">
        <v>13</v>
      </c>
      <c r="O24" s="56"/>
      <c r="P24" s="56"/>
      <c r="Q24" s="56"/>
      <c r="R24" s="56"/>
      <c r="S24" s="56"/>
      <c r="T24" s="56"/>
      <c r="U24" s="32">
        <f t="shared" si="11"/>
        <v>1</v>
      </c>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8"/>
      <c r="BU24" s="58"/>
      <c r="BV24" s="56"/>
      <c r="BW24" s="56"/>
      <c r="BX24" s="56"/>
      <c r="BY24" s="56"/>
      <c r="BZ24" s="56"/>
      <c r="CA24" s="56"/>
      <c r="CB24" s="56"/>
      <c r="CC24" s="56"/>
      <c r="CD24" s="1" t="s">
        <v>13</v>
      </c>
    </row>
    <row r="25" spans="1:82" s="1" customFormat="1" ht="48" hidden="1">
      <c r="A25" s="11">
        <v>17</v>
      </c>
      <c r="B25" s="177">
        <v>17</v>
      </c>
      <c r="C25" s="60" t="s">
        <v>393</v>
      </c>
      <c r="D25" s="61" t="s">
        <v>12</v>
      </c>
      <c r="E25" s="62" t="s">
        <v>394</v>
      </c>
      <c r="F25" s="61" t="s">
        <v>14</v>
      </c>
      <c r="G25" s="62" t="s">
        <v>394</v>
      </c>
      <c r="H25" s="52" t="s">
        <v>400</v>
      </c>
      <c r="I25" s="12" t="s">
        <v>128</v>
      </c>
      <c r="J25" s="57" t="s">
        <v>8</v>
      </c>
      <c r="K25" s="56"/>
      <c r="L25" s="56"/>
      <c r="M25" s="56"/>
      <c r="N25" s="56" t="s">
        <v>13</v>
      </c>
      <c r="O25" s="56"/>
      <c r="P25" s="56"/>
      <c r="Q25" s="56"/>
      <c r="R25" s="56"/>
      <c r="S25" s="56"/>
      <c r="T25" s="56"/>
      <c r="U25" s="32">
        <f t="shared" si="11"/>
        <v>1</v>
      </c>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8"/>
      <c r="BU25" s="58"/>
      <c r="BV25" s="56"/>
      <c r="BW25" s="56"/>
      <c r="BX25" s="56"/>
      <c r="BY25" s="56"/>
      <c r="BZ25" s="56"/>
      <c r="CA25" s="56"/>
      <c r="CB25" s="56"/>
      <c r="CC25" s="56"/>
      <c r="CD25" s="1" t="s">
        <v>13</v>
      </c>
    </row>
    <row r="26" spans="1:82" s="1" customFormat="1" ht="75" hidden="1">
      <c r="A26" s="11"/>
      <c r="B26" s="177"/>
      <c r="C26" s="60" t="s">
        <v>395</v>
      </c>
      <c r="D26" s="61"/>
      <c r="E26" s="62"/>
      <c r="F26" s="61"/>
      <c r="G26" s="62"/>
      <c r="H26" s="52" t="s">
        <v>596</v>
      </c>
      <c r="I26" s="12"/>
      <c r="J26" s="57"/>
      <c r="K26" s="56"/>
      <c r="L26" s="56"/>
      <c r="M26" s="56"/>
      <c r="N26" s="56"/>
      <c r="O26" s="56"/>
      <c r="P26" s="56"/>
      <c r="Q26" s="56"/>
      <c r="R26" s="56" t="s">
        <v>13</v>
      </c>
      <c r="S26" s="56"/>
      <c r="T26" s="56"/>
      <c r="U26" s="32"/>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8"/>
      <c r="BU26" s="58"/>
      <c r="BV26" s="56"/>
      <c r="BW26" s="56"/>
      <c r="BX26" s="56"/>
      <c r="BY26" s="56"/>
      <c r="BZ26" s="56"/>
      <c r="CA26" s="56"/>
      <c r="CB26" s="56"/>
      <c r="CC26" s="56"/>
    </row>
    <row r="27" spans="1:82" s="1" customFormat="1" ht="94.5" hidden="1">
      <c r="A27" s="11">
        <v>18</v>
      </c>
      <c r="B27" s="177">
        <v>18</v>
      </c>
      <c r="C27" s="60" t="s">
        <v>395</v>
      </c>
      <c r="D27" s="61" t="s">
        <v>12</v>
      </c>
      <c r="E27" s="80" t="s">
        <v>396</v>
      </c>
      <c r="F27" s="61" t="s">
        <v>14</v>
      </c>
      <c r="G27" s="57" t="s">
        <v>401</v>
      </c>
      <c r="H27" s="52" t="s">
        <v>596</v>
      </c>
      <c r="I27" s="12" t="s">
        <v>128</v>
      </c>
      <c r="J27" s="57" t="s">
        <v>8</v>
      </c>
      <c r="K27" s="56"/>
      <c r="L27" s="56"/>
      <c r="M27" s="56"/>
      <c r="N27" s="56" t="s">
        <v>13</v>
      </c>
      <c r="O27" s="56"/>
      <c r="P27" s="56"/>
      <c r="Q27" s="56"/>
      <c r="R27" s="56"/>
      <c r="S27" s="56"/>
      <c r="T27" s="56"/>
      <c r="U27" s="32">
        <f t="shared" si="11"/>
        <v>1</v>
      </c>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8"/>
      <c r="BU27" s="58"/>
      <c r="BV27" s="56"/>
      <c r="BW27" s="56"/>
      <c r="BX27" s="56"/>
      <c r="BY27" s="56"/>
      <c r="BZ27" s="56"/>
      <c r="CA27" s="56"/>
      <c r="CB27" s="56"/>
      <c r="CC27" s="56"/>
      <c r="CD27" s="1" t="s">
        <v>13</v>
      </c>
    </row>
    <row r="28" spans="1:82" s="1" customFormat="1" ht="94.5" hidden="1">
      <c r="A28" s="11">
        <v>19</v>
      </c>
      <c r="B28" s="177">
        <v>19</v>
      </c>
      <c r="C28" s="60" t="s">
        <v>395</v>
      </c>
      <c r="D28" s="61" t="s">
        <v>12</v>
      </c>
      <c r="E28" s="80" t="s">
        <v>396</v>
      </c>
      <c r="F28" s="61" t="s">
        <v>14</v>
      </c>
      <c r="G28" s="57" t="s">
        <v>401</v>
      </c>
      <c r="H28" s="52" t="s">
        <v>576</v>
      </c>
      <c r="I28" s="12" t="s">
        <v>128</v>
      </c>
      <c r="J28" s="57" t="s">
        <v>8</v>
      </c>
      <c r="K28" s="56"/>
      <c r="L28" s="56"/>
      <c r="M28" s="56"/>
      <c r="N28" s="56"/>
      <c r="O28" s="56"/>
      <c r="P28" s="56"/>
      <c r="Q28" s="56"/>
      <c r="R28" s="56"/>
      <c r="S28" s="56"/>
      <c r="T28" s="56" t="s">
        <v>13</v>
      </c>
      <c r="U28" s="32">
        <f t="shared" si="11"/>
        <v>1</v>
      </c>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8"/>
      <c r="BU28" s="58"/>
      <c r="BV28" s="56"/>
      <c r="BW28" s="56"/>
      <c r="BX28" s="56"/>
      <c r="BY28" s="56"/>
      <c r="BZ28" s="56"/>
      <c r="CA28" s="56"/>
      <c r="CB28" s="56"/>
      <c r="CC28" s="56"/>
    </row>
    <row r="29" spans="1:82" s="103" customFormat="1" ht="30.75" hidden="1" customHeight="1">
      <c r="A29" s="139">
        <v>20</v>
      </c>
      <c r="B29" s="177">
        <v>20</v>
      </c>
      <c r="C29" s="310" t="s">
        <v>27</v>
      </c>
      <c r="D29" s="306"/>
      <c r="E29" s="303"/>
      <c r="F29" s="5" t="s">
        <v>166</v>
      </c>
      <c r="G29" s="111" t="s">
        <v>166</v>
      </c>
      <c r="H29" s="111" t="s">
        <v>166</v>
      </c>
      <c r="I29" s="56" t="s">
        <v>166</v>
      </c>
      <c r="J29" s="56" t="s">
        <v>166</v>
      </c>
      <c r="K29" s="111" t="s">
        <v>166</v>
      </c>
      <c r="L29" s="5" t="s">
        <v>166</v>
      </c>
      <c r="M29" s="5" t="s">
        <v>166</v>
      </c>
      <c r="N29" s="5" t="s">
        <v>166</v>
      </c>
      <c r="O29" s="5" t="s">
        <v>166</v>
      </c>
      <c r="P29" s="5" t="s">
        <v>166</v>
      </c>
      <c r="Q29" s="5" t="s">
        <v>166</v>
      </c>
      <c r="R29" s="5"/>
      <c r="S29" s="5" t="s">
        <v>166</v>
      </c>
      <c r="T29" s="5" t="s">
        <v>166</v>
      </c>
      <c r="U29" s="5" t="s">
        <v>166</v>
      </c>
      <c r="V29" s="111" t="s">
        <v>166</v>
      </c>
      <c r="W29" s="111" t="s">
        <v>166</v>
      </c>
      <c r="X29" s="111" t="s">
        <v>166</v>
      </c>
      <c r="Y29" s="111" t="s">
        <v>166</v>
      </c>
      <c r="Z29" s="5" t="s">
        <v>166</v>
      </c>
      <c r="AA29" s="5" t="s">
        <v>166</v>
      </c>
      <c r="AB29" s="5" t="s">
        <v>166</v>
      </c>
      <c r="AC29" s="5" t="s">
        <v>166</v>
      </c>
      <c r="AD29" s="5" t="s">
        <v>166</v>
      </c>
      <c r="AE29" s="5" t="s">
        <v>166</v>
      </c>
      <c r="AF29" s="5" t="s">
        <v>166</v>
      </c>
      <c r="AG29" s="5" t="s">
        <v>166</v>
      </c>
      <c r="AH29" s="5" t="s">
        <v>166</v>
      </c>
      <c r="AI29" s="5" t="s">
        <v>166</v>
      </c>
      <c r="AJ29" s="5" t="s">
        <v>166</v>
      </c>
      <c r="AK29" s="5" t="s">
        <v>166</v>
      </c>
      <c r="AL29" s="5" t="s">
        <v>166</v>
      </c>
      <c r="AM29" s="5"/>
      <c r="AN29" s="5"/>
      <c r="AO29" s="5" t="s">
        <v>166</v>
      </c>
      <c r="AP29" s="5" t="s">
        <v>166</v>
      </c>
      <c r="AQ29" s="5" t="s">
        <v>166</v>
      </c>
      <c r="AR29" s="5" t="s">
        <v>166</v>
      </c>
      <c r="AS29" s="5" t="s">
        <v>166</v>
      </c>
      <c r="AT29" s="5" t="s">
        <v>166</v>
      </c>
      <c r="AU29" s="5" t="s">
        <v>166</v>
      </c>
      <c r="AV29" s="5" t="s">
        <v>166</v>
      </c>
      <c r="AW29" s="5" t="s">
        <v>166</v>
      </c>
      <c r="AX29" s="5"/>
      <c r="AY29" s="5"/>
      <c r="AZ29" s="5" t="s">
        <v>166</v>
      </c>
      <c r="BA29" s="5"/>
      <c r="BB29" s="5" t="s">
        <v>166</v>
      </c>
      <c r="BC29" s="5"/>
      <c r="BD29" s="5" t="s">
        <v>166</v>
      </c>
      <c r="BE29" s="56" t="s">
        <v>166</v>
      </c>
      <c r="BF29" s="56" t="s">
        <v>166</v>
      </c>
      <c r="BG29" s="56" t="s">
        <v>166</v>
      </c>
      <c r="BH29" s="56" t="s">
        <v>166</v>
      </c>
      <c r="BI29" s="56" t="s">
        <v>166</v>
      </c>
      <c r="BJ29" s="56" t="s">
        <v>166</v>
      </c>
      <c r="BK29" s="56" t="s">
        <v>166</v>
      </c>
      <c r="BL29" s="56" t="s">
        <v>166</v>
      </c>
      <c r="BM29" s="56" t="s">
        <v>166</v>
      </c>
      <c r="BN29" s="56" t="s">
        <v>166</v>
      </c>
      <c r="BO29" s="56" t="s">
        <v>166</v>
      </c>
      <c r="BP29" s="56" t="s">
        <v>166</v>
      </c>
      <c r="BQ29" s="56" t="s">
        <v>166</v>
      </c>
      <c r="BR29" s="56"/>
      <c r="BS29" s="56"/>
      <c r="BT29" s="56" t="s">
        <v>166</v>
      </c>
      <c r="BU29" s="56" t="s">
        <v>166</v>
      </c>
      <c r="BV29" s="56" t="s">
        <v>166</v>
      </c>
      <c r="BW29" s="56" t="s">
        <v>166</v>
      </c>
      <c r="BX29" s="56" t="s">
        <v>166</v>
      </c>
      <c r="BY29" s="56" t="s">
        <v>166</v>
      </c>
      <c r="BZ29" s="56" t="s">
        <v>166</v>
      </c>
      <c r="CA29" s="56" t="s">
        <v>166</v>
      </c>
      <c r="CB29" s="56" t="s">
        <v>166</v>
      </c>
      <c r="CC29" s="56" t="s">
        <v>166</v>
      </c>
      <c r="CD29" s="1"/>
    </row>
    <row r="30" spans="1:82" ht="125.25" hidden="1" customHeight="1">
      <c r="A30" s="101">
        <v>21</v>
      </c>
      <c r="B30" s="177">
        <v>21</v>
      </c>
      <c r="C30" s="114" t="s">
        <v>402</v>
      </c>
      <c r="D30" s="68" t="s">
        <v>11</v>
      </c>
      <c r="E30" s="67" t="s">
        <v>403</v>
      </c>
      <c r="F30" s="155" t="s">
        <v>14</v>
      </c>
      <c r="G30" s="196" t="s">
        <v>28</v>
      </c>
      <c r="H30" s="152" t="s">
        <v>408</v>
      </c>
      <c r="I30" s="12" t="s">
        <v>128</v>
      </c>
      <c r="J30" s="57" t="s">
        <v>8</v>
      </c>
      <c r="K30" s="56"/>
      <c r="L30" s="151" t="s">
        <v>13</v>
      </c>
      <c r="M30" s="56"/>
      <c r="N30" s="56"/>
      <c r="O30" s="56"/>
      <c r="P30" s="56"/>
      <c r="Q30" s="56"/>
      <c r="R30" s="56"/>
      <c r="S30" s="56"/>
      <c r="T30" s="56"/>
      <c r="U30" s="32">
        <f t="shared" si="11"/>
        <v>1</v>
      </c>
      <c r="V30" s="137"/>
      <c r="W30" s="81"/>
      <c r="X30" s="56"/>
      <c r="Y30" s="56"/>
      <c r="Z30" s="195" t="s">
        <v>569</v>
      </c>
      <c r="AA30" s="195" t="s">
        <v>570</v>
      </c>
      <c r="AB30" s="195" t="s">
        <v>566</v>
      </c>
      <c r="AC30" s="195" t="s">
        <v>570</v>
      </c>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7"/>
      <c r="BF30" s="7"/>
      <c r="BG30" s="7"/>
      <c r="BH30" s="7"/>
      <c r="BI30" s="7"/>
      <c r="BJ30" s="7"/>
      <c r="BK30" s="7"/>
      <c r="BL30" s="7"/>
      <c r="BM30" s="7"/>
      <c r="BN30" s="7"/>
      <c r="BO30" s="7"/>
      <c r="BP30" s="7"/>
      <c r="BQ30" s="7"/>
      <c r="BR30" s="7"/>
      <c r="BS30" s="7"/>
      <c r="BT30" s="143"/>
      <c r="BU30" s="143"/>
      <c r="BV30" s="7"/>
      <c r="BW30" s="7"/>
      <c r="BX30" s="7"/>
      <c r="BY30" s="7"/>
      <c r="BZ30" s="7"/>
      <c r="CA30" s="7"/>
      <c r="CB30" s="7"/>
      <c r="CC30" s="7"/>
    </row>
    <row r="31" spans="1:82" s="103" customFormat="1" ht="75" hidden="1">
      <c r="A31" s="139">
        <v>22</v>
      </c>
      <c r="B31" s="177">
        <v>22</v>
      </c>
      <c r="C31" s="110" t="s">
        <v>404</v>
      </c>
      <c r="D31" s="68" t="s">
        <v>11</v>
      </c>
      <c r="E31" s="67" t="s">
        <v>405</v>
      </c>
      <c r="F31" s="68" t="s">
        <v>14</v>
      </c>
      <c r="G31" s="112" t="s">
        <v>405</v>
      </c>
      <c r="H31" s="108" t="s">
        <v>409</v>
      </c>
      <c r="I31" s="12" t="s">
        <v>128</v>
      </c>
      <c r="J31" s="57" t="s">
        <v>8</v>
      </c>
      <c r="K31" s="111" t="s">
        <v>13</v>
      </c>
      <c r="L31" s="56"/>
      <c r="M31" s="56"/>
      <c r="N31" s="56"/>
      <c r="O31" s="56"/>
      <c r="P31" s="56"/>
      <c r="Q31" s="56"/>
      <c r="R31" s="56"/>
      <c r="S31" s="56"/>
      <c r="T31" s="56"/>
      <c r="U31" s="32">
        <f t="shared" si="11"/>
        <v>1</v>
      </c>
      <c r="V31" s="112" t="s">
        <v>570</v>
      </c>
      <c r="W31" s="112" t="s">
        <v>570</v>
      </c>
      <c r="X31" s="112" t="s">
        <v>569</v>
      </c>
      <c r="Y31" s="112" t="s">
        <v>569</v>
      </c>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12">
        <v>2</v>
      </c>
      <c r="BF31" s="12">
        <v>2</v>
      </c>
      <c r="BG31" s="12">
        <v>2</v>
      </c>
      <c r="BH31" s="12">
        <v>2</v>
      </c>
      <c r="BI31" s="12">
        <v>2</v>
      </c>
      <c r="BJ31" s="12">
        <v>2</v>
      </c>
      <c r="BK31" s="12">
        <v>2</v>
      </c>
      <c r="BL31" s="12">
        <v>2</v>
      </c>
      <c r="BM31" s="12">
        <v>2</v>
      </c>
      <c r="BN31" s="12">
        <v>2</v>
      </c>
      <c r="BO31" s="12">
        <v>1</v>
      </c>
      <c r="BP31" s="12">
        <v>2</v>
      </c>
      <c r="BQ31" s="12">
        <v>2</v>
      </c>
      <c r="BR31" s="12"/>
      <c r="BS31" s="12"/>
      <c r="BT31" s="12">
        <v>1</v>
      </c>
      <c r="BU31" s="12">
        <v>1</v>
      </c>
      <c r="BV31" s="13">
        <f t="shared" ref="BV31" si="20">COUNTIF($BE31:$BU31,2)</f>
        <v>12</v>
      </c>
      <c r="BW31" s="14">
        <f t="shared" ref="BW31" si="21">BV31/COUNTA($BE31:$BU31)</f>
        <v>0.8</v>
      </c>
      <c r="BX31" s="13">
        <f t="shared" ref="BX31" si="22">COUNTIF($BE31:$BU31,1)</f>
        <v>3</v>
      </c>
      <c r="BY31" s="14">
        <f t="shared" ref="BY31" si="23">BX31/COUNTA($BE31:$BU31)</f>
        <v>0.2</v>
      </c>
      <c r="BZ31" s="13">
        <f t="shared" ref="BZ31" si="24">COUNTIF($BE31:$BU31,0)</f>
        <v>0</v>
      </c>
      <c r="CA31" s="14">
        <f t="shared" ref="CA31" si="25">BZ31/COUNTA($BE31:$BU31)</f>
        <v>0</v>
      </c>
      <c r="CB31" s="13">
        <f t="shared" ref="CB31" si="26">(((BV31*2)+(BX31*1)+(BZ31*0)))/COUNTA($BE31:$BU31)</f>
        <v>1.8</v>
      </c>
      <c r="CC31" s="207" t="str">
        <f t="shared" ref="CC31" si="27">IF(CB31&gt;=1.6,"Đạt mục tiêu",IF(CB31&gt;=1,"Cần cố gắng","Chưa đạt"))</f>
        <v>Đạt mục tiêu</v>
      </c>
      <c r="CD31" s="1"/>
    </row>
    <row r="32" spans="1:82" s="1" customFormat="1" ht="48" hidden="1">
      <c r="A32" s="11">
        <v>23</v>
      </c>
      <c r="B32" s="177">
        <v>23</v>
      </c>
      <c r="C32" s="69" t="s">
        <v>406</v>
      </c>
      <c r="D32" s="68" t="s">
        <v>14</v>
      </c>
      <c r="E32" s="67" t="s">
        <v>407</v>
      </c>
      <c r="F32" s="68" t="s">
        <v>14</v>
      </c>
      <c r="G32" s="67" t="s">
        <v>407</v>
      </c>
      <c r="H32" s="92" t="s">
        <v>410</v>
      </c>
      <c r="I32" s="12" t="s">
        <v>128</v>
      </c>
      <c r="J32" s="57" t="s">
        <v>8</v>
      </c>
      <c r="K32" s="56"/>
      <c r="L32" s="56"/>
      <c r="M32" s="56"/>
      <c r="N32" s="56"/>
      <c r="O32" s="56"/>
      <c r="P32" s="56"/>
      <c r="Q32" s="56" t="s">
        <v>13</v>
      </c>
      <c r="R32" s="56"/>
      <c r="S32" s="56"/>
      <c r="T32" s="56"/>
      <c r="U32" s="32">
        <f t="shared" si="11"/>
        <v>1</v>
      </c>
      <c r="V32" s="138"/>
      <c r="W32" s="81"/>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8"/>
      <c r="BU32" s="58"/>
      <c r="BV32" s="56"/>
      <c r="BW32" s="56"/>
      <c r="BX32" s="56"/>
      <c r="BY32" s="56"/>
      <c r="BZ32" s="56"/>
      <c r="CA32" s="56"/>
      <c r="CB32" s="56"/>
      <c r="CC32" s="56"/>
    </row>
    <row r="33" spans="1:82" s="1" customFormat="1" ht="48" hidden="1">
      <c r="A33" s="11">
        <v>24</v>
      </c>
      <c r="B33" s="177">
        <v>24</v>
      </c>
      <c r="C33" s="52" t="s">
        <v>29</v>
      </c>
      <c r="D33" s="53" t="s">
        <v>11</v>
      </c>
      <c r="E33" s="52" t="s">
        <v>30</v>
      </c>
      <c r="F33" s="53" t="s">
        <v>14</v>
      </c>
      <c r="G33" s="12" t="s">
        <v>411</v>
      </c>
      <c r="H33" s="92" t="s">
        <v>630</v>
      </c>
      <c r="I33" s="12" t="s">
        <v>128</v>
      </c>
      <c r="J33" s="57" t="s">
        <v>8</v>
      </c>
      <c r="K33" s="12"/>
      <c r="L33" s="12"/>
      <c r="M33" s="12"/>
      <c r="N33" s="12"/>
      <c r="O33" s="12"/>
      <c r="P33" s="12"/>
      <c r="Q33" s="56" t="s">
        <v>13</v>
      </c>
      <c r="R33" s="56"/>
      <c r="S33" s="12"/>
      <c r="T33" s="12"/>
      <c r="U33" s="32">
        <f t="shared" si="11"/>
        <v>1</v>
      </c>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v>2</v>
      </c>
      <c r="BF33" s="12">
        <v>1</v>
      </c>
      <c r="BG33" s="12">
        <v>2</v>
      </c>
      <c r="BH33" s="12">
        <v>2</v>
      </c>
      <c r="BI33" s="12">
        <v>1</v>
      </c>
      <c r="BJ33" s="12">
        <v>2</v>
      </c>
      <c r="BK33" s="12">
        <v>2</v>
      </c>
      <c r="BL33" s="12">
        <v>2</v>
      </c>
      <c r="BM33" s="12">
        <v>1</v>
      </c>
      <c r="BN33" s="12">
        <v>2</v>
      </c>
      <c r="BO33" s="12">
        <v>2</v>
      </c>
      <c r="BP33" s="12">
        <v>1</v>
      </c>
      <c r="BQ33" s="12">
        <v>2</v>
      </c>
      <c r="BR33" s="12"/>
      <c r="BS33" s="12"/>
      <c r="BT33" s="12">
        <v>2</v>
      </c>
      <c r="BU33" s="12">
        <v>2</v>
      </c>
      <c r="BV33" s="13">
        <f>COUNTIF($BE33:$BU33,2)</f>
        <v>11</v>
      </c>
      <c r="BW33" s="14">
        <f>BV33/COUNTA($BE33:$BU33)</f>
        <v>0.73333333333333328</v>
      </c>
      <c r="BX33" s="13">
        <f>COUNTIF($BE33:$BU33,1)</f>
        <v>4</v>
      </c>
      <c r="BY33" s="14">
        <f>BX33/COUNTA($BE33:$BU33)</f>
        <v>0.26666666666666666</v>
      </c>
      <c r="BZ33" s="13">
        <f>COUNTIF($BE33:$BU33,0)</f>
        <v>0</v>
      </c>
      <c r="CA33" s="14">
        <f>BZ33/COUNTA($BE33:$BU33)</f>
        <v>0</v>
      </c>
      <c r="CB33" s="13">
        <f>(((BV33*2)+(BX33*1)+(BZ33*0)))/COUNTA($BE33:$BU33)</f>
        <v>1.7333333333333334</v>
      </c>
      <c r="CC33" s="13" t="str">
        <f>IF(CB33&gt;=1.6,"Đạt mục tiêu",IF(CB33&gt;=1,"Cần cố gắng","Chưa đạt"))</f>
        <v>Đạt mục tiêu</v>
      </c>
    </row>
    <row r="34" spans="1:82" s="103" customFormat="1" hidden="1">
      <c r="A34" s="101">
        <v>25</v>
      </c>
      <c r="B34" s="177">
        <v>25</v>
      </c>
      <c r="C34" s="304" t="s">
        <v>413</v>
      </c>
      <c r="D34" s="306"/>
      <c r="E34" s="303"/>
      <c r="F34" s="5" t="s">
        <v>166</v>
      </c>
      <c r="G34" s="106" t="s">
        <v>166</v>
      </c>
      <c r="H34" s="106" t="s">
        <v>166</v>
      </c>
      <c r="I34" s="56" t="s">
        <v>166</v>
      </c>
      <c r="J34" s="56" t="s">
        <v>166</v>
      </c>
      <c r="K34" s="106" t="s">
        <v>166</v>
      </c>
      <c r="L34" s="5" t="s">
        <v>166</v>
      </c>
      <c r="M34" s="5" t="s">
        <v>166</v>
      </c>
      <c r="N34" s="5" t="s">
        <v>166</v>
      </c>
      <c r="O34" s="5" t="s">
        <v>166</v>
      </c>
      <c r="P34" s="5" t="s">
        <v>166</v>
      </c>
      <c r="Q34" s="5" t="s">
        <v>166</v>
      </c>
      <c r="R34" s="5"/>
      <c r="S34" s="5" t="s">
        <v>166</v>
      </c>
      <c r="T34" s="5" t="s">
        <v>166</v>
      </c>
      <c r="U34" s="5" t="s">
        <v>166</v>
      </c>
      <c r="V34" s="106" t="s">
        <v>166</v>
      </c>
      <c r="W34" s="106" t="s">
        <v>166</v>
      </c>
      <c r="X34" s="106" t="s">
        <v>166</v>
      </c>
      <c r="Y34" s="106" t="s">
        <v>166</v>
      </c>
      <c r="Z34" s="5" t="s">
        <v>166</v>
      </c>
      <c r="AA34" s="5" t="s">
        <v>166</v>
      </c>
      <c r="AB34" s="5" t="s">
        <v>166</v>
      </c>
      <c r="AC34" s="5" t="s">
        <v>166</v>
      </c>
      <c r="AD34" s="5" t="s">
        <v>166</v>
      </c>
      <c r="AE34" s="5" t="s">
        <v>166</v>
      </c>
      <c r="AF34" s="5" t="s">
        <v>166</v>
      </c>
      <c r="AG34" s="5" t="s">
        <v>166</v>
      </c>
      <c r="AH34" s="5" t="s">
        <v>166</v>
      </c>
      <c r="AI34" s="5" t="s">
        <v>166</v>
      </c>
      <c r="AJ34" s="5" t="s">
        <v>166</v>
      </c>
      <c r="AK34" s="5" t="s">
        <v>166</v>
      </c>
      <c r="AL34" s="5" t="s">
        <v>166</v>
      </c>
      <c r="AM34" s="5"/>
      <c r="AN34" s="5"/>
      <c r="AO34" s="5" t="s">
        <v>166</v>
      </c>
      <c r="AP34" s="5" t="s">
        <v>166</v>
      </c>
      <c r="AQ34" s="5" t="s">
        <v>166</v>
      </c>
      <c r="AR34" s="5" t="s">
        <v>166</v>
      </c>
      <c r="AS34" s="5" t="s">
        <v>166</v>
      </c>
      <c r="AT34" s="5" t="s">
        <v>166</v>
      </c>
      <c r="AU34" s="5" t="s">
        <v>166</v>
      </c>
      <c r="AV34" s="5" t="s">
        <v>166</v>
      </c>
      <c r="AW34" s="5" t="s">
        <v>166</v>
      </c>
      <c r="AX34" s="5"/>
      <c r="AY34" s="5"/>
      <c r="AZ34" s="5" t="s">
        <v>166</v>
      </c>
      <c r="BA34" s="5"/>
      <c r="BB34" s="5" t="s">
        <v>166</v>
      </c>
      <c r="BC34" s="5"/>
      <c r="BD34" s="5" t="s">
        <v>166</v>
      </c>
      <c r="BE34" s="5" t="s">
        <v>166</v>
      </c>
      <c r="BF34" s="5" t="s">
        <v>166</v>
      </c>
      <c r="BG34" s="5" t="s">
        <v>166</v>
      </c>
      <c r="BH34" s="5" t="s">
        <v>166</v>
      </c>
      <c r="BI34" s="5" t="s">
        <v>166</v>
      </c>
      <c r="BJ34" s="5" t="s">
        <v>166</v>
      </c>
      <c r="BK34" s="5" t="s">
        <v>166</v>
      </c>
      <c r="BL34" s="5" t="s">
        <v>166</v>
      </c>
      <c r="BM34" s="5" t="s">
        <v>166</v>
      </c>
      <c r="BN34" s="5" t="s">
        <v>166</v>
      </c>
      <c r="BO34" s="5" t="s">
        <v>166</v>
      </c>
      <c r="BP34" s="5" t="s">
        <v>166</v>
      </c>
      <c r="BQ34" s="5" t="s">
        <v>166</v>
      </c>
      <c r="BR34" s="5"/>
      <c r="BS34" s="5"/>
      <c r="BT34" s="5" t="s">
        <v>166</v>
      </c>
      <c r="BU34" s="5" t="s">
        <v>166</v>
      </c>
      <c r="BV34" s="5" t="s">
        <v>166</v>
      </c>
      <c r="BW34" s="5" t="s">
        <v>166</v>
      </c>
      <c r="BX34" s="5" t="s">
        <v>166</v>
      </c>
      <c r="BY34" s="5" t="s">
        <v>166</v>
      </c>
      <c r="BZ34" s="5" t="s">
        <v>166</v>
      </c>
      <c r="CA34" s="5" t="s">
        <v>166</v>
      </c>
      <c r="CB34" s="5" t="s">
        <v>166</v>
      </c>
      <c r="CC34" s="5" t="s">
        <v>166</v>
      </c>
      <c r="CD34" s="1"/>
    </row>
    <row r="35" spans="1:82" s="1" customFormat="1" ht="48" hidden="1">
      <c r="A35" s="11">
        <v>26</v>
      </c>
      <c r="B35" s="177">
        <v>26</v>
      </c>
      <c r="C35" s="69" t="s">
        <v>414</v>
      </c>
      <c r="D35" s="68" t="s">
        <v>14</v>
      </c>
      <c r="E35" s="67" t="s">
        <v>415</v>
      </c>
      <c r="F35" s="68" t="s">
        <v>14</v>
      </c>
      <c r="G35" s="12" t="s">
        <v>129</v>
      </c>
      <c r="H35" s="92" t="s">
        <v>619</v>
      </c>
      <c r="I35" s="12" t="s">
        <v>128</v>
      </c>
      <c r="J35" s="57" t="s">
        <v>8</v>
      </c>
      <c r="K35" s="12"/>
      <c r="L35" s="12"/>
      <c r="M35" s="12"/>
      <c r="N35" s="32" t="s">
        <v>13</v>
      </c>
      <c r="O35" s="12"/>
      <c r="P35" s="12"/>
      <c r="Q35" s="12"/>
      <c r="R35" s="12"/>
      <c r="S35" s="12"/>
      <c r="T35" s="12"/>
      <c r="U35" s="32">
        <f t="shared" ref="U35:U104" si="28">COUNTIF(K35:T35,"x")</f>
        <v>1</v>
      </c>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3"/>
      <c r="BW35" s="14"/>
      <c r="BX35" s="13"/>
      <c r="BY35" s="14"/>
      <c r="BZ35" s="13"/>
      <c r="CA35" s="14"/>
      <c r="CB35" s="13"/>
      <c r="CC35" s="13"/>
      <c r="CD35" s="1" t="s">
        <v>13</v>
      </c>
    </row>
    <row r="36" spans="1:82" s="1" customFormat="1" ht="48" hidden="1">
      <c r="A36" s="11">
        <v>27</v>
      </c>
      <c r="B36" s="177">
        <v>27</v>
      </c>
      <c r="C36" s="69" t="s">
        <v>416</v>
      </c>
      <c r="D36" s="68" t="s">
        <v>14</v>
      </c>
      <c r="E36" s="67" t="s">
        <v>417</v>
      </c>
      <c r="F36" s="68" t="s">
        <v>14</v>
      </c>
      <c r="G36" s="12" t="s">
        <v>133</v>
      </c>
      <c r="H36" s="92" t="s">
        <v>620</v>
      </c>
      <c r="I36" s="12" t="s">
        <v>128</v>
      </c>
      <c r="J36" s="57" t="s">
        <v>8</v>
      </c>
      <c r="K36" s="12"/>
      <c r="L36" s="12"/>
      <c r="M36" s="12"/>
      <c r="N36" s="32" t="s">
        <v>13</v>
      </c>
      <c r="O36" s="12"/>
      <c r="P36" s="12"/>
      <c r="Q36" s="12"/>
      <c r="R36" s="12"/>
      <c r="S36" s="12"/>
      <c r="T36" s="12"/>
      <c r="U36" s="32">
        <f t="shared" si="28"/>
        <v>1</v>
      </c>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3"/>
      <c r="BW36" s="14"/>
      <c r="BX36" s="13"/>
      <c r="BY36" s="14"/>
      <c r="BZ36" s="13"/>
      <c r="CA36" s="14"/>
      <c r="CB36" s="13"/>
      <c r="CC36" s="13"/>
    </row>
    <row r="37" spans="1:82" s="1" customFormat="1" ht="48" hidden="1">
      <c r="A37" s="11">
        <v>28</v>
      </c>
      <c r="B37" s="177">
        <v>28</v>
      </c>
      <c r="C37" s="69" t="s">
        <v>418</v>
      </c>
      <c r="D37" s="68" t="s">
        <v>14</v>
      </c>
      <c r="E37" s="67" t="s">
        <v>25</v>
      </c>
      <c r="F37" s="68" t="s">
        <v>14</v>
      </c>
      <c r="G37" s="12" t="s">
        <v>25</v>
      </c>
      <c r="H37" s="92" t="s">
        <v>412</v>
      </c>
      <c r="I37" s="12" t="s">
        <v>128</v>
      </c>
      <c r="J37" s="57" t="s">
        <v>8</v>
      </c>
      <c r="K37" s="12"/>
      <c r="L37" s="12"/>
      <c r="M37" s="12"/>
      <c r="N37" s="32"/>
      <c r="O37" s="32" t="s">
        <v>13</v>
      </c>
      <c r="P37" s="12"/>
      <c r="Q37" s="12"/>
      <c r="R37" s="12"/>
      <c r="S37" s="12"/>
      <c r="T37" s="12"/>
      <c r="U37" s="32">
        <f t="shared" si="28"/>
        <v>1</v>
      </c>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3"/>
      <c r="BW37" s="14"/>
      <c r="BX37" s="13"/>
      <c r="BY37" s="14"/>
      <c r="BZ37" s="13"/>
      <c r="CA37" s="14"/>
      <c r="CB37" s="13"/>
      <c r="CC37" s="13"/>
    </row>
    <row r="38" spans="1:82" s="233" customFormat="1" ht="25.5" customHeight="1">
      <c r="A38" s="101">
        <v>29</v>
      </c>
      <c r="B38" s="177">
        <v>29</v>
      </c>
      <c r="C38" s="290" t="s">
        <v>16</v>
      </c>
      <c r="D38" s="291"/>
      <c r="E38" s="303"/>
      <c r="F38" s="5" t="s">
        <v>166</v>
      </c>
      <c r="G38" s="106" t="s">
        <v>166</v>
      </c>
      <c r="H38" s="151" t="s">
        <v>166</v>
      </c>
      <c r="I38" s="7" t="s">
        <v>166</v>
      </c>
      <c r="J38" s="7" t="s">
        <v>166</v>
      </c>
      <c r="K38" s="106" t="s">
        <v>166</v>
      </c>
      <c r="L38" s="5" t="s">
        <v>166</v>
      </c>
      <c r="M38" s="5" t="s">
        <v>166</v>
      </c>
      <c r="N38" s="5" t="s">
        <v>166</v>
      </c>
      <c r="O38" s="5" t="s">
        <v>166</v>
      </c>
      <c r="P38" s="5" t="s">
        <v>166</v>
      </c>
      <c r="Q38" s="5" t="s">
        <v>166</v>
      </c>
      <c r="R38" s="5"/>
      <c r="S38" s="5" t="s">
        <v>166</v>
      </c>
      <c r="T38" s="5" t="s">
        <v>166</v>
      </c>
      <c r="U38" s="5" t="s">
        <v>166</v>
      </c>
      <c r="V38" s="106" t="s">
        <v>166</v>
      </c>
      <c r="W38" s="106" t="s">
        <v>166</v>
      </c>
      <c r="X38" s="106" t="s">
        <v>166</v>
      </c>
      <c r="Y38" s="106" t="s">
        <v>166</v>
      </c>
      <c r="Z38" s="5" t="s">
        <v>166</v>
      </c>
      <c r="AA38" s="5" t="s">
        <v>166</v>
      </c>
      <c r="AB38" s="5" t="s">
        <v>166</v>
      </c>
      <c r="AC38" s="5" t="s">
        <v>166</v>
      </c>
      <c r="AD38" s="7" t="s">
        <v>166</v>
      </c>
      <c r="AE38" s="7" t="s">
        <v>166</v>
      </c>
      <c r="AF38" s="7" t="s">
        <v>166</v>
      </c>
      <c r="AG38" s="7" t="s">
        <v>166</v>
      </c>
      <c r="AH38" s="5" t="s">
        <v>166</v>
      </c>
      <c r="AI38" s="5" t="s">
        <v>166</v>
      </c>
      <c r="AJ38" s="5" t="s">
        <v>166</v>
      </c>
      <c r="AK38" s="5" t="s">
        <v>166</v>
      </c>
      <c r="AL38" s="5" t="s">
        <v>166</v>
      </c>
      <c r="AM38" s="5"/>
      <c r="AN38" s="5"/>
      <c r="AO38" s="5" t="s">
        <v>166</v>
      </c>
      <c r="AP38" s="5" t="s">
        <v>166</v>
      </c>
      <c r="AQ38" s="5" t="s">
        <v>166</v>
      </c>
      <c r="AR38" s="5" t="s">
        <v>166</v>
      </c>
      <c r="AS38" s="5" t="s">
        <v>166</v>
      </c>
      <c r="AT38" s="5" t="s">
        <v>166</v>
      </c>
      <c r="AU38" s="5" t="s">
        <v>166</v>
      </c>
      <c r="AV38" s="5" t="s">
        <v>166</v>
      </c>
      <c r="AW38" s="5" t="s">
        <v>166</v>
      </c>
      <c r="AX38" s="5"/>
      <c r="AY38" s="5"/>
      <c r="AZ38" s="5" t="s">
        <v>166</v>
      </c>
      <c r="BA38" s="5"/>
      <c r="BB38" s="5" t="s">
        <v>166</v>
      </c>
      <c r="BC38" s="5"/>
      <c r="BD38" s="5" t="s">
        <v>166</v>
      </c>
      <c r="BE38" s="5" t="s">
        <v>166</v>
      </c>
      <c r="BF38" s="5" t="s">
        <v>166</v>
      </c>
      <c r="BG38" s="5" t="s">
        <v>166</v>
      </c>
      <c r="BH38" s="5" t="s">
        <v>166</v>
      </c>
      <c r="BI38" s="5" t="s">
        <v>166</v>
      </c>
      <c r="BJ38" s="5" t="s">
        <v>166</v>
      </c>
      <c r="BK38" s="5" t="s">
        <v>166</v>
      </c>
      <c r="BL38" s="5" t="s">
        <v>166</v>
      </c>
      <c r="BM38" s="5" t="s">
        <v>166</v>
      </c>
      <c r="BN38" s="5" t="s">
        <v>166</v>
      </c>
      <c r="BO38" s="5" t="s">
        <v>166</v>
      </c>
      <c r="BP38" s="5" t="s">
        <v>166</v>
      </c>
      <c r="BQ38" s="5" t="s">
        <v>166</v>
      </c>
      <c r="BR38" s="5"/>
      <c r="BS38" s="5"/>
      <c r="BT38" s="5" t="s">
        <v>166</v>
      </c>
      <c r="BU38" s="5" t="s">
        <v>166</v>
      </c>
      <c r="BV38" s="5" t="s">
        <v>166</v>
      </c>
      <c r="BW38" s="5" t="s">
        <v>166</v>
      </c>
      <c r="BX38" s="5" t="s">
        <v>166</v>
      </c>
      <c r="BY38" s="5" t="s">
        <v>166</v>
      </c>
      <c r="BZ38" s="5" t="s">
        <v>166</v>
      </c>
      <c r="CA38" s="5" t="s">
        <v>166</v>
      </c>
      <c r="CB38" s="5" t="s">
        <v>166</v>
      </c>
      <c r="CC38" s="5" t="s">
        <v>166</v>
      </c>
      <c r="CD38" s="234"/>
    </row>
    <row r="39" spans="1:82" s="1" customFormat="1" ht="48" hidden="1">
      <c r="A39" s="11">
        <v>30</v>
      </c>
      <c r="B39" s="177">
        <v>30</v>
      </c>
      <c r="C39" s="67" t="s">
        <v>419</v>
      </c>
      <c r="D39" s="68" t="s">
        <v>11</v>
      </c>
      <c r="E39" s="67" t="s">
        <v>420</v>
      </c>
      <c r="F39" s="68" t="s">
        <v>11</v>
      </c>
      <c r="G39" s="67" t="s">
        <v>420</v>
      </c>
      <c r="H39" s="15" t="s">
        <v>427</v>
      </c>
      <c r="I39" s="12" t="s">
        <v>83</v>
      </c>
      <c r="J39" s="57" t="s">
        <v>8</v>
      </c>
      <c r="K39" s="12"/>
      <c r="L39" s="12"/>
      <c r="M39" s="12"/>
      <c r="N39" s="12"/>
      <c r="O39" s="12"/>
      <c r="P39" s="12" t="s">
        <v>13</v>
      </c>
      <c r="Q39" s="12"/>
      <c r="R39" s="12"/>
      <c r="S39" s="12"/>
      <c r="T39" s="12"/>
      <c r="U39" s="32">
        <f t="shared" si="28"/>
        <v>1</v>
      </c>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3"/>
      <c r="BW39" s="14"/>
      <c r="BX39" s="13"/>
      <c r="BY39" s="14"/>
      <c r="BZ39" s="13"/>
      <c r="CA39" s="14"/>
      <c r="CB39" s="13"/>
      <c r="CC39" s="13"/>
    </row>
    <row r="40" spans="1:82" s="1" customFormat="1" ht="60" hidden="1">
      <c r="A40" s="11">
        <v>31</v>
      </c>
      <c r="B40" s="177">
        <v>31</v>
      </c>
      <c r="C40" s="69" t="s">
        <v>421</v>
      </c>
      <c r="D40" s="68" t="s">
        <v>12</v>
      </c>
      <c r="E40" s="67" t="s">
        <v>422</v>
      </c>
      <c r="F40" s="68" t="s">
        <v>12</v>
      </c>
      <c r="G40" s="67" t="s">
        <v>422</v>
      </c>
      <c r="H40" s="15" t="s">
        <v>25</v>
      </c>
      <c r="I40" s="12" t="s">
        <v>83</v>
      </c>
      <c r="J40" s="57" t="s">
        <v>8</v>
      </c>
      <c r="K40" s="12"/>
      <c r="L40" s="12"/>
      <c r="M40" s="12"/>
      <c r="N40" s="12" t="s">
        <v>13</v>
      </c>
      <c r="O40" s="12"/>
      <c r="P40" s="12"/>
      <c r="Q40" s="12"/>
      <c r="R40" s="12"/>
      <c r="S40" s="13" t="s">
        <v>13</v>
      </c>
      <c r="T40" s="12"/>
      <c r="U40" s="32">
        <f t="shared" si="28"/>
        <v>2</v>
      </c>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3"/>
      <c r="BW40" s="14"/>
      <c r="BX40" s="13"/>
      <c r="BY40" s="14"/>
      <c r="BZ40" s="13"/>
      <c r="CA40" s="14"/>
      <c r="CB40" s="13"/>
      <c r="CC40" s="13"/>
    </row>
    <row r="41" spans="1:82" s="234" customFormat="1" ht="82.5" customHeight="1">
      <c r="A41" s="11">
        <v>32</v>
      </c>
      <c r="B41" s="177">
        <v>32</v>
      </c>
      <c r="C41" s="114" t="s">
        <v>423</v>
      </c>
      <c r="D41" s="155" t="s">
        <v>11</v>
      </c>
      <c r="E41" s="62" t="s">
        <v>424</v>
      </c>
      <c r="F41" s="61" t="s">
        <v>14</v>
      </c>
      <c r="G41" s="67" t="s">
        <v>424</v>
      </c>
      <c r="H41" s="152" t="s">
        <v>428</v>
      </c>
      <c r="I41" s="242" t="s">
        <v>128</v>
      </c>
      <c r="J41" s="220" t="s">
        <v>8</v>
      </c>
      <c r="K41" s="12"/>
      <c r="L41" s="12"/>
      <c r="M41" s="13" t="s">
        <v>13</v>
      </c>
      <c r="N41" s="12"/>
      <c r="O41" s="12"/>
      <c r="P41" s="12"/>
      <c r="Q41" s="12"/>
      <c r="R41" s="12"/>
      <c r="S41" s="12"/>
      <c r="T41" s="12"/>
      <c r="U41" s="32">
        <f t="shared" si="28"/>
        <v>1</v>
      </c>
      <c r="V41" s="12"/>
      <c r="W41" s="12"/>
      <c r="X41" s="12"/>
      <c r="Y41" s="12"/>
      <c r="Z41" s="12"/>
      <c r="AA41" s="12"/>
      <c r="AB41" s="12"/>
      <c r="AC41" s="12"/>
      <c r="AD41" s="242" t="s">
        <v>569</v>
      </c>
      <c r="AE41" s="242" t="s">
        <v>570</v>
      </c>
      <c r="AF41" s="242" t="s">
        <v>570</v>
      </c>
      <c r="AG41" s="242" t="s">
        <v>570</v>
      </c>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v>2</v>
      </c>
      <c r="BF41" s="12">
        <v>1</v>
      </c>
      <c r="BG41" s="12">
        <v>2</v>
      </c>
      <c r="BH41" s="12">
        <v>2</v>
      </c>
      <c r="BI41" s="12">
        <v>2</v>
      </c>
      <c r="BJ41" s="12">
        <v>2</v>
      </c>
      <c r="BK41" s="12">
        <v>2</v>
      </c>
      <c r="BL41" s="12">
        <v>2</v>
      </c>
      <c r="BM41" s="12">
        <v>2</v>
      </c>
      <c r="BN41" s="12">
        <v>2</v>
      </c>
      <c r="BO41" s="12">
        <v>2</v>
      </c>
      <c r="BP41" s="12">
        <v>2</v>
      </c>
      <c r="BQ41" s="12">
        <v>1</v>
      </c>
      <c r="BR41" s="12">
        <v>2</v>
      </c>
      <c r="BS41" s="12">
        <v>2</v>
      </c>
      <c r="BT41" s="12">
        <v>2</v>
      </c>
      <c r="BU41" s="12">
        <v>1</v>
      </c>
      <c r="BV41" s="13">
        <f>COUNTIF($BE41:$BU41,2)</f>
        <v>14</v>
      </c>
      <c r="BW41" s="14">
        <f>BV41/COUNTA($BE41:$BU41)</f>
        <v>0.82352941176470584</v>
      </c>
      <c r="BX41" s="13">
        <f>COUNTIF($BE41:$BU41,1)</f>
        <v>3</v>
      </c>
      <c r="BY41" s="14">
        <f>BX41/COUNTA($BE41:$BU41)</f>
        <v>0.17647058823529413</v>
      </c>
      <c r="BZ41" s="13">
        <f>COUNTIF($BE41:$BU41,0)</f>
        <v>0</v>
      </c>
      <c r="CA41" s="14">
        <f>BZ41/COUNTA($BE41:$BU41)</f>
        <v>0</v>
      </c>
      <c r="CB41" s="13">
        <f>(((BV41*2)+(BX41*1)+(BZ41*0)))/COUNTA($BE41:$BU41)</f>
        <v>1.8235294117647058</v>
      </c>
      <c r="CC41" s="13" t="str">
        <f>IF(CB41&gt;=1.6,"Đạt mục tiêu",IF(CB41&gt;=1,"Cần cố gắng","Chưa đạt"))</f>
        <v>Đạt mục tiêu</v>
      </c>
    </row>
    <row r="42" spans="1:82" s="1" customFormat="1" ht="33" hidden="1" customHeight="1">
      <c r="A42" s="11">
        <v>33</v>
      </c>
      <c r="B42" s="177">
        <v>33</v>
      </c>
      <c r="C42" s="67" t="s">
        <v>423</v>
      </c>
      <c r="D42" s="68"/>
      <c r="E42" s="67"/>
      <c r="F42" s="68"/>
      <c r="G42" s="67" t="s">
        <v>424</v>
      </c>
      <c r="H42" s="92" t="s">
        <v>428</v>
      </c>
      <c r="I42" s="12" t="s">
        <v>128</v>
      </c>
      <c r="J42" s="57" t="s">
        <v>8</v>
      </c>
      <c r="K42" s="12"/>
      <c r="L42" s="12"/>
      <c r="M42" s="12"/>
      <c r="N42" s="12"/>
      <c r="O42" s="12"/>
      <c r="P42" s="13" t="s">
        <v>13</v>
      </c>
      <c r="Q42" s="12"/>
      <c r="R42" s="12"/>
      <c r="S42" s="12"/>
      <c r="T42" s="12"/>
      <c r="U42" s="32">
        <f t="shared" si="28"/>
        <v>1</v>
      </c>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3"/>
      <c r="BW42" s="14"/>
      <c r="BX42" s="13"/>
      <c r="BY42" s="14"/>
      <c r="BZ42" s="13"/>
      <c r="CA42" s="14"/>
      <c r="CB42" s="13"/>
      <c r="CC42" s="13"/>
    </row>
    <row r="43" spans="1:82" s="234" customFormat="1" ht="102.75" customHeight="1">
      <c r="A43" s="11">
        <v>34</v>
      </c>
      <c r="B43" s="177">
        <v>34</v>
      </c>
      <c r="C43" s="114" t="s">
        <v>425</v>
      </c>
      <c r="D43" s="155" t="s">
        <v>11</v>
      </c>
      <c r="E43" s="62" t="s">
        <v>426</v>
      </c>
      <c r="F43" s="61" t="s">
        <v>14</v>
      </c>
      <c r="G43" s="12" t="s">
        <v>429</v>
      </c>
      <c r="H43" s="152" t="s">
        <v>430</v>
      </c>
      <c r="I43" s="242" t="s">
        <v>128</v>
      </c>
      <c r="J43" s="220" t="s">
        <v>8</v>
      </c>
      <c r="K43" s="12"/>
      <c r="L43" s="12"/>
      <c r="M43" s="13" t="s">
        <v>13</v>
      </c>
      <c r="N43" s="12"/>
      <c r="O43" s="12"/>
      <c r="P43" s="12"/>
      <c r="Q43" s="12"/>
      <c r="R43" s="12"/>
      <c r="S43" s="12"/>
      <c r="T43" s="12"/>
      <c r="U43" s="32">
        <f t="shared" si="28"/>
        <v>1</v>
      </c>
      <c r="V43" s="12"/>
      <c r="W43" s="12"/>
      <c r="X43" s="12"/>
      <c r="Y43" s="12"/>
      <c r="Z43" s="12"/>
      <c r="AA43" s="12"/>
      <c r="AB43" s="12"/>
      <c r="AC43" s="12"/>
      <c r="AD43" s="242" t="s">
        <v>570</v>
      </c>
      <c r="AE43" s="242" t="s">
        <v>570</v>
      </c>
      <c r="AF43" s="242" t="s">
        <v>569</v>
      </c>
      <c r="AG43" s="242" t="s">
        <v>570</v>
      </c>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v>2</v>
      </c>
      <c r="BF43" s="12">
        <v>2</v>
      </c>
      <c r="BG43" s="12">
        <v>2</v>
      </c>
      <c r="BH43" s="12">
        <v>2</v>
      </c>
      <c r="BI43" s="12">
        <v>2</v>
      </c>
      <c r="BJ43" s="12">
        <v>2</v>
      </c>
      <c r="BK43" s="12">
        <v>2</v>
      </c>
      <c r="BL43" s="12">
        <v>1</v>
      </c>
      <c r="BM43" s="12">
        <v>2</v>
      </c>
      <c r="BN43" s="12">
        <v>2</v>
      </c>
      <c r="BO43" s="12">
        <v>2</v>
      </c>
      <c r="BP43" s="12">
        <v>2</v>
      </c>
      <c r="BQ43" s="12">
        <v>2</v>
      </c>
      <c r="BR43" s="12">
        <v>2</v>
      </c>
      <c r="BS43" s="12">
        <v>2</v>
      </c>
      <c r="BT43" s="12">
        <v>2</v>
      </c>
      <c r="BU43" s="12">
        <v>1</v>
      </c>
      <c r="BV43" s="13">
        <f>COUNTIF($BE43:$BU43,2)</f>
        <v>15</v>
      </c>
      <c r="BW43" s="14">
        <f>BV43/COUNTA($BE43:$BU43)</f>
        <v>0.88235294117647056</v>
      </c>
      <c r="BX43" s="13">
        <f>COUNTIF($BE43:$BU43,1)</f>
        <v>2</v>
      </c>
      <c r="BY43" s="14">
        <f>BX43/COUNTA($BE43:$BU43)</f>
        <v>0.11764705882352941</v>
      </c>
      <c r="BZ43" s="13">
        <f>COUNTIF($BE43:$BU43,0)</f>
        <v>0</v>
      </c>
      <c r="CA43" s="14">
        <f>BZ43/COUNTA($BE43:$BU43)</f>
        <v>0</v>
      </c>
      <c r="CB43" s="13">
        <f>(((BV43*2)+(BX43*1)+(BZ43*0)))/COUNTA($BE43:$BU43)</f>
        <v>1.8823529411764706</v>
      </c>
      <c r="CC43" s="13" t="str">
        <f>IF(CB43&gt;=1.6,"Đạt mục tiêu",IF(CB43&gt;=1,"Cần cố gắng","Chưa đạt"))</f>
        <v>Đạt mục tiêu</v>
      </c>
    </row>
    <row r="44" spans="1:82" s="1" customFormat="1" ht="48" hidden="1">
      <c r="A44" s="11">
        <v>35</v>
      </c>
      <c r="B44" s="177">
        <v>35</v>
      </c>
      <c r="C44" s="52" t="s">
        <v>31</v>
      </c>
      <c r="D44" s="53" t="s">
        <v>11</v>
      </c>
      <c r="E44" s="52" t="s">
        <v>32</v>
      </c>
      <c r="F44" s="53" t="s">
        <v>14</v>
      </c>
      <c r="G44" s="52" t="s">
        <v>32</v>
      </c>
      <c r="H44" s="92" t="s">
        <v>431</v>
      </c>
      <c r="I44" s="12" t="s">
        <v>128</v>
      </c>
      <c r="J44" s="57" t="s">
        <v>8</v>
      </c>
      <c r="K44" s="12"/>
      <c r="L44" s="12"/>
      <c r="M44" s="12"/>
      <c r="N44" s="12"/>
      <c r="O44" s="13" t="s">
        <v>13</v>
      </c>
      <c r="P44" s="12"/>
      <c r="Q44" s="12"/>
      <c r="R44" s="12"/>
      <c r="S44" s="12"/>
      <c r="T44" s="12"/>
      <c r="U44" s="32">
        <f t="shared" si="28"/>
        <v>1</v>
      </c>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3"/>
      <c r="BW44" s="14"/>
      <c r="BX44" s="13"/>
      <c r="BY44" s="14"/>
      <c r="BZ44" s="13"/>
      <c r="CA44" s="14"/>
      <c r="CB44" s="13"/>
      <c r="CC44" s="13"/>
    </row>
    <row r="45" spans="1:82" s="1" customFormat="1" ht="48" hidden="1">
      <c r="A45" s="11">
        <v>36</v>
      </c>
      <c r="B45" s="177">
        <v>36</v>
      </c>
      <c r="C45" s="52" t="s">
        <v>31</v>
      </c>
      <c r="D45" s="53" t="s">
        <v>11</v>
      </c>
      <c r="E45" s="52" t="s">
        <v>32</v>
      </c>
      <c r="F45" s="53" t="s">
        <v>14</v>
      </c>
      <c r="G45" s="52" t="s">
        <v>32</v>
      </c>
      <c r="H45" s="92" t="s">
        <v>631</v>
      </c>
      <c r="I45" s="12" t="s">
        <v>128</v>
      </c>
      <c r="J45" s="57" t="s">
        <v>8</v>
      </c>
      <c r="K45" s="12"/>
      <c r="L45" s="12"/>
      <c r="M45" s="13"/>
      <c r="N45" s="12"/>
      <c r="O45" s="32"/>
      <c r="P45" s="34"/>
      <c r="Q45" s="13" t="s">
        <v>13</v>
      </c>
      <c r="R45" s="12"/>
      <c r="S45" s="12"/>
      <c r="T45" s="12"/>
      <c r="U45" s="32">
        <f t="shared" si="28"/>
        <v>1</v>
      </c>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v>2</v>
      </c>
      <c r="BF45" s="12">
        <v>1</v>
      </c>
      <c r="BG45" s="12">
        <v>2</v>
      </c>
      <c r="BH45" s="12">
        <v>2</v>
      </c>
      <c r="BI45" s="12">
        <v>1</v>
      </c>
      <c r="BJ45" s="12">
        <v>2</v>
      </c>
      <c r="BK45" s="12">
        <v>2</v>
      </c>
      <c r="BL45" s="12">
        <v>2</v>
      </c>
      <c r="BM45" s="12">
        <v>2</v>
      </c>
      <c r="BN45" s="12">
        <v>1</v>
      </c>
      <c r="BO45" s="12">
        <v>2</v>
      </c>
      <c r="BP45" s="12">
        <v>2</v>
      </c>
      <c r="BQ45" s="12">
        <v>2</v>
      </c>
      <c r="BR45" s="12"/>
      <c r="BS45" s="12"/>
      <c r="BT45" s="12">
        <v>2</v>
      </c>
      <c r="BU45" s="12">
        <v>1</v>
      </c>
      <c r="BV45" s="13">
        <f>COUNTIF($BE45:$BU45,2)</f>
        <v>11</v>
      </c>
      <c r="BW45" s="14">
        <f>BV45/COUNTA($BE45:$BU45)</f>
        <v>0.73333333333333328</v>
      </c>
      <c r="BX45" s="13">
        <f>COUNTIF($BE45:$BU45,1)</f>
        <v>4</v>
      </c>
      <c r="BY45" s="14">
        <f>BX45/COUNTA($BE45:$BU45)</f>
        <v>0.26666666666666666</v>
      </c>
      <c r="BZ45" s="13">
        <f>COUNTIF($BE45:$BU45,0)</f>
        <v>0</v>
      </c>
      <c r="CA45" s="14">
        <f>BZ45/COUNTA($BE45:$BU45)</f>
        <v>0</v>
      </c>
      <c r="CB45" s="13">
        <f>(((BV45*2)+(BX45*1)+(BZ45*0)))/COUNTA($BE45:$BU45)</f>
        <v>1.7333333333333334</v>
      </c>
      <c r="CC45" s="13" t="str">
        <f>IF(CB45&gt;=1.6,"Đạt mục tiêu",IF(CB45&gt;=1,"Cần cố gắng","Chưa đạt"))</f>
        <v>Đạt mục tiêu</v>
      </c>
    </row>
    <row r="46" spans="1:82" s="233" customFormat="1" ht="51.75" customHeight="1">
      <c r="A46" s="101">
        <v>37</v>
      </c>
      <c r="B46" s="177">
        <v>37</v>
      </c>
      <c r="C46" s="290" t="s">
        <v>33</v>
      </c>
      <c r="D46" s="291"/>
      <c r="E46" s="303"/>
      <c r="F46" s="5" t="s">
        <v>166</v>
      </c>
      <c r="G46" s="106" t="s">
        <v>166</v>
      </c>
      <c r="H46" s="151" t="s">
        <v>166</v>
      </c>
      <c r="I46" s="7" t="s">
        <v>166</v>
      </c>
      <c r="J46" s="7" t="s">
        <v>166</v>
      </c>
      <c r="K46" s="106" t="s">
        <v>166</v>
      </c>
      <c r="L46" s="5" t="s">
        <v>166</v>
      </c>
      <c r="M46" s="5" t="s">
        <v>166</v>
      </c>
      <c r="N46" s="5" t="s">
        <v>166</v>
      </c>
      <c r="O46" s="5" t="s">
        <v>166</v>
      </c>
      <c r="P46" s="56" t="s">
        <v>166</v>
      </c>
      <c r="Q46" s="5" t="s">
        <v>166</v>
      </c>
      <c r="R46" s="5"/>
      <c r="S46" s="5" t="s">
        <v>166</v>
      </c>
      <c r="T46" s="5" t="s">
        <v>166</v>
      </c>
      <c r="U46" s="5" t="s">
        <v>166</v>
      </c>
      <c r="V46" s="106" t="s">
        <v>166</v>
      </c>
      <c r="W46" s="106" t="s">
        <v>166</v>
      </c>
      <c r="X46" s="106" t="s">
        <v>166</v>
      </c>
      <c r="Y46" s="106" t="s">
        <v>166</v>
      </c>
      <c r="Z46" s="5" t="s">
        <v>166</v>
      </c>
      <c r="AA46" s="5" t="s">
        <v>166</v>
      </c>
      <c r="AB46" s="5" t="s">
        <v>166</v>
      </c>
      <c r="AC46" s="5" t="s">
        <v>166</v>
      </c>
      <c r="AD46" s="7" t="s">
        <v>166</v>
      </c>
      <c r="AE46" s="7" t="s">
        <v>166</v>
      </c>
      <c r="AF46" s="7" t="s">
        <v>166</v>
      </c>
      <c r="AG46" s="7" t="s">
        <v>166</v>
      </c>
      <c r="AH46" s="5" t="s">
        <v>166</v>
      </c>
      <c r="AI46" s="5" t="s">
        <v>166</v>
      </c>
      <c r="AJ46" s="5" t="s">
        <v>166</v>
      </c>
      <c r="AK46" s="5" t="s">
        <v>166</v>
      </c>
      <c r="AL46" s="5" t="s">
        <v>166</v>
      </c>
      <c r="AM46" s="5"/>
      <c r="AN46" s="5"/>
      <c r="AO46" s="5" t="s">
        <v>166</v>
      </c>
      <c r="AP46" s="5" t="s">
        <v>166</v>
      </c>
      <c r="AQ46" s="5" t="s">
        <v>166</v>
      </c>
      <c r="AR46" s="5" t="s">
        <v>166</v>
      </c>
      <c r="AS46" s="5" t="s">
        <v>166</v>
      </c>
      <c r="AT46" s="5" t="s">
        <v>166</v>
      </c>
      <c r="AU46" s="5" t="s">
        <v>166</v>
      </c>
      <c r="AV46" s="5" t="s">
        <v>166</v>
      </c>
      <c r="AW46" s="5" t="s">
        <v>166</v>
      </c>
      <c r="AX46" s="5"/>
      <c r="AY46" s="5"/>
      <c r="AZ46" s="5" t="s">
        <v>166</v>
      </c>
      <c r="BA46" s="5"/>
      <c r="BB46" s="5" t="s">
        <v>166</v>
      </c>
      <c r="BC46" s="5"/>
      <c r="BD46" s="5" t="s">
        <v>166</v>
      </c>
      <c r="BE46" s="5" t="s">
        <v>166</v>
      </c>
      <c r="BF46" s="5" t="s">
        <v>166</v>
      </c>
      <c r="BG46" s="5" t="s">
        <v>166</v>
      </c>
      <c r="BH46" s="5" t="s">
        <v>166</v>
      </c>
      <c r="BI46" s="5" t="s">
        <v>166</v>
      </c>
      <c r="BJ46" s="5" t="s">
        <v>166</v>
      </c>
      <c r="BK46" s="5" t="s">
        <v>166</v>
      </c>
      <c r="BL46" s="5" t="s">
        <v>166</v>
      </c>
      <c r="BM46" s="5" t="s">
        <v>166</v>
      </c>
      <c r="BN46" s="5" t="s">
        <v>166</v>
      </c>
      <c r="BO46" s="5" t="s">
        <v>166</v>
      </c>
      <c r="BP46" s="5" t="s">
        <v>166</v>
      </c>
      <c r="BQ46" s="5" t="s">
        <v>166</v>
      </c>
      <c r="BR46" s="5"/>
      <c r="BS46" s="5"/>
      <c r="BT46" s="5" t="s">
        <v>166</v>
      </c>
      <c r="BU46" s="5" t="s">
        <v>166</v>
      </c>
      <c r="BV46" s="5" t="s">
        <v>166</v>
      </c>
      <c r="BW46" s="5" t="s">
        <v>166</v>
      </c>
      <c r="BX46" s="5" t="s">
        <v>166</v>
      </c>
      <c r="BY46" s="5" t="s">
        <v>166</v>
      </c>
      <c r="BZ46" s="5" t="s">
        <v>166</v>
      </c>
      <c r="CA46" s="5" t="s">
        <v>166</v>
      </c>
      <c r="CB46" s="5" t="s">
        <v>166</v>
      </c>
      <c r="CC46" s="5" t="s">
        <v>166</v>
      </c>
      <c r="CD46" s="234"/>
    </row>
    <row r="47" spans="1:82" s="1" customFormat="1" ht="48" hidden="1">
      <c r="A47" s="11">
        <v>38</v>
      </c>
      <c r="B47" s="177">
        <v>38</v>
      </c>
      <c r="C47" s="52" t="s">
        <v>35</v>
      </c>
      <c r="D47" s="53" t="s">
        <v>11</v>
      </c>
      <c r="E47" s="52" t="s">
        <v>34</v>
      </c>
      <c r="F47" s="53" t="s">
        <v>14</v>
      </c>
      <c r="G47" s="12" t="s">
        <v>34</v>
      </c>
      <c r="H47" s="92" t="s">
        <v>581</v>
      </c>
      <c r="I47" s="12" t="s">
        <v>128</v>
      </c>
      <c r="J47" s="57" t="s">
        <v>8</v>
      </c>
      <c r="K47" s="12"/>
      <c r="L47" s="12"/>
      <c r="M47" s="12"/>
      <c r="N47" s="32"/>
      <c r="O47" s="12"/>
      <c r="P47" s="32" t="s">
        <v>13</v>
      </c>
      <c r="Q47" s="30"/>
      <c r="R47" s="30"/>
      <c r="S47" s="12"/>
      <c r="T47" s="12"/>
      <c r="U47" s="32">
        <f t="shared" si="28"/>
        <v>1</v>
      </c>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v>2</v>
      </c>
      <c r="BF47" s="12">
        <v>2</v>
      </c>
      <c r="BG47" s="12">
        <v>2</v>
      </c>
      <c r="BH47" s="12">
        <v>1</v>
      </c>
      <c r="BI47" s="12">
        <v>2</v>
      </c>
      <c r="BJ47" s="12">
        <v>2</v>
      </c>
      <c r="BK47" s="12">
        <v>2</v>
      </c>
      <c r="BL47" s="12">
        <v>2</v>
      </c>
      <c r="BM47" s="12">
        <v>2</v>
      </c>
      <c r="BN47" s="12">
        <v>2</v>
      </c>
      <c r="BO47" s="12">
        <v>2</v>
      </c>
      <c r="BP47" s="12">
        <v>2</v>
      </c>
      <c r="BQ47" s="12">
        <v>1</v>
      </c>
      <c r="BR47" s="12"/>
      <c r="BS47" s="12"/>
      <c r="BT47" s="12">
        <v>1</v>
      </c>
      <c r="BU47" s="12">
        <v>1</v>
      </c>
      <c r="BV47" s="13">
        <f>COUNTIF($BE47:$BU47,2)</f>
        <v>11</v>
      </c>
      <c r="BW47" s="14">
        <f>BV47/COUNTA($BE47:$BU47)</f>
        <v>0.73333333333333328</v>
      </c>
      <c r="BX47" s="13">
        <f>COUNTIF($BE47:$BU47,1)</f>
        <v>4</v>
      </c>
      <c r="BY47" s="14">
        <f>BX47/COUNTA($BE47:$BU47)</f>
        <v>0.26666666666666666</v>
      </c>
      <c r="BZ47" s="13">
        <f>COUNTIF($BE47:$BU47,0)</f>
        <v>0</v>
      </c>
      <c r="CA47" s="14">
        <f>BZ47/COUNTA($BE47:$BU47)</f>
        <v>0</v>
      </c>
      <c r="CB47" s="13">
        <f>(((BV47*2)+(BX47*1)+(BZ47*0)))/COUNTA($BE47:$BU47)</f>
        <v>1.7333333333333334</v>
      </c>
      <c r="CC47" s="13" t="str">
        <f t="shared" ref="CC47:CC67" si="29">IF(CB47&gt;=1.6,"Đạt mục tiêu",IF(CB47&gt;=1,"Cần cố gắng","Chưa đạt"))</f>
        <v>Đạt mục tiêu</v>
      </c>
    </row>
    <row r="48" spans="1:82" s="1" customFormat="1" ht="60" hidden="1">
      <c r="A48" s="11"/>
      <c r="B48" s="177"/>
      <c r="C48" s="69" t="s">
        <v>432</v>
      </c>
      <c r="D48" s="53"/>
      <c r="E48" s="52"/>
      <c r="F48" s="53"/>
      <c r="G48" s="12"/>
      <c r="H48" s="72" t="s">
        <v>646</v>
      </c>
      <c r="I48" s="12"/>
      <c r="J48" s="57"/>
      <c r="K48" s="12"/>
      <c r="L48" s="12"/>
      <c r="M48" s="12"/>
      <c r="N48" s="32"/>
      <c r="O48" s="12"/>
      <c r="P48" s="32"/>
      <c r="Q48" s="30"/>
      <c r="R48" s="30"/>
      <c r="S48" s="13" t="s">
        <v>13</v>
      </c>
      <c r="T48" s="12"/>
      <c r="U48" s="3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3"/>
      <c r="BW48" s="14"/>
      <c r="BX48" s="13"/>
      <c r="BY48" s="14"/>
      <c r="BZ48" s="13"/>
      <c r="CA48" s="14"/>
      <c r="CB48" s="13"/>
      <c r="CC48" s="13"/>
    </row>
    <row r="49" spans="1:82" s="1" customFormat="1" ht="60" hidden="1">
      <c r="A49" s="11">
        <v>39</v>
      </c>
      <c r="B49" s="177">
        <v>39</v>
      </c>
      <c r="C49" s="69" t="s">
        <v>432</v>
      </c>
      <c r="D49" s="68" t="s">
        <v>14</v>
      </c>
      <c r="E49" s="67" t="s">
        <v>433</v>
      </c>
      <c r="F49" s="68" t="s">
        <v>14</v>
      </c>
      <c r="G49" s="67" t="s">
        <v>453</v>
      </c>
      <c r="H49" s="72" t="s">
        <v>582</v>
      </c>
      <c r="I49" s="12" t="s">
        <v>128</v>
      </c>
      <c r="J49" s="57" t="s">
        <v>8</v>
      </c>
      <c r="K49" s="12"/>
      <c r="L49" s="12"/>
      <c r="M49" s="12"/>
      <c r="N49" s="32"/>
      <c r="O49" s="12"/>
      <c r="P49" s="32" t="s">
        <v>13</v>
      </c>
      <c r="Q49" s="30"/>
      <c r="R49" s="30"/>
      <c r="S49" s="12"/>
      <c r="T49" s="12"/>
      <c r="U49" s="32">
        <f t="shared" si="28"/>
        <v>1</v>
      </c>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3"/>
      <c r="BW49" s="14"/>
      <c r="BX49" s="13"/>
      <c r="BY49" s="14"/>
      <c r="BZ49" s="13"/>
      <c r="CA49" s="14"/>
      <c r="CB49" s="13"/>
      <c r="CC49" s="13"/>
    </row>
    <row r="50" spans="1:82" s="1" customFormat="1" ht="48" hidden="1">
      <c r="A50" s="11">
        <v>40</v>
      </c>
      <c r="B50" s="177">
        <v>40</v>
      </c>
      <c r="C50" s="67" t="s">
        <v>434</v>
      </c>
      <c r="D50" s="68" t="s">
        <v>14</v>
      </c>
      <c r="E50" s="67" t="s">
        <v>435</v>
      </c>
      <c r="F50" s="68" t="s">
        <v>14</v>
      </c>
      <c r="G50" s="12" t="s">
        <v>130</v>
      </c>
      <c r="H50" s="92" t="s">
        <v>632</v>
      </c>
      <c r="I50" s="12" t="s">
        <v>128</v>
      </c>
      <c r="J50" s="57" t="s">
        <v>8</v>
      </c>
      <c r="K50" s="12"/>
      <c r="L50" s="12"/>
      <c r="M50" s="12"/>
      <c r="N50" s="32"/>
      <c r="O50" s="12"/>
      <c r="P50" s="32"/>
      <c r="Q50" s="13" t="s">
        <v>13</v>
      </c>
      <c r="R50" s="30"/>
      <c r="S50" s="12"/>
      <c r="T50" s="12"/>
      <c r="U50" s="32">
        <f t="shared" si="28"/>
        <v>1</v>
      </c>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3"/>
      <c r="BW50" s="14"/>
      <c r="BX50" s="13"/>
      <c r="BY50" s="14"/>
      <c r="BZ50" s="13"/>
      <c r="CA50" s="14"/>
      <c r="CB50" s="13"/>
      <c r="CC50" s="13"/>
    </row>
    <row r="51" spans="1:82" s="1" customFormat="1" ht="30" hidden="1">
      <c r="A51" s="11"/>
      <c r="B51" s="177"/>
      <c r="C51" s="67" t="s">
        <v>436</v>
      </c>
      <c r="D51" s="68"/>
      <c r="E51" s="67"/>
      <c r="F51" s="68"/>
      <c r="G51" s="12"/>
      <c r="H51" s="15" t="s">
        <v>637</v>
      </c>
      <c r="I51" s="12"/>
      <c r="J51" s="57"/>
      <c r="K51" s="12"/>
      <c r="L51" s="12"/>
      <c r="M51" s="12"/>
      <c r="N51" s="32"/>
      <c r="O51" s="12"/>
      <c r="P51" s="32"/>
      <c r="Q51" s="13"/>
      <c r="R51" s="13" t="s">
        <v>13</v>
      </c>
      <c r="S51" s="12"/>
      <c r="T51" s="12"/>
      <c r="U51" s="3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3"/>
      <c r="BW51" s="14"/>
      <c r="BX51" s="13"/>
      <c r="BY51" s="14"/>
      <c r="BZ51" s="13"/>
      <c r="CA51" s="14"/>
      <c r="CB51" s="13"/>
      <c r="CC51" s="13"/>
    </row>
    <row r="52" spans="1:82" s="103" customFormat="1" ht="42" hidden="1" customHeight="1">
      <c r="A52" s="139">
        <v>41</v>
      </c>
      <c r="B52" s="177">
        <v>41</v>
      </c>
      <c r="C52" s="116" t="s">
        <v>436</v>
      </c>
      <c r="D52" s="68" t="s">
        <v>14</v>
      </c>
      <c r="E52" s="67" t="s">
        <v>437</v>
      </c>
      <c r="F52" s="68" t="s">
        <v>14</v>
      </c>
      <c r="G52" s="208" t="s">
        <v>154</v>
      </c>
      <c r="H52" s="117" t="s">
        <v>138</v>
      </c>
      <c r="I52" s="12" t="s">
        <v>128</v>
      </c>
      <c r="J52" s="57" t="s">
        <v>8</v>
      </c>
      <c r="K52" s="168" t="s">
        <v>13</v>
      </c>
      <c r="L52" s="12"/>
      <c r="M52" s="12"/>
      <c r="N52" s="32"/>
      <c r="O52" s="12"/>
      <c r="P52" s="32"/>
      <c r="Q52" s="30"/>
      <c r="R52" s="30"/>
      <c r="S52" s="12"/>
      <c r="T52" s="12"/>
      <c r="U52" s="32">
        <f t="shared" si="28"/>
        <v>1</v>
      </c>
      <c r="V52" s="208" t="s">
        <v>567</v>
      </c>
      <c r="W52" s="208" t="s">
        <v>566</v>
      </c>
      <c r="X52" s="208" t="s">
        <v>570</v>
      </c>
      <c r="Y52" s="208" t="s">
        <v>570</v>
      </c>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v>2</v>
      </c>
      <c r="BF52" s="12">
        <v>2</v>
      </c>
      <c r="BG52" s="12">
        <v>2</v>
      </c>
      <c r="BH52" s="12">
        <v>2</v>
      </c>
      <c r="BI52" s="12">
        <v>2</v>
      </c>
      <c r="BJ52" s="12">
        <v>2</v>
      </c>
      <c r="BK52" s="12">
        <v>1</v>
      </c>
      <c r="BL52" s="12">
        <v>2</v>
      </c>
      <c r="BM52" s="12">
        <v>2</v>
      </c>
      <c r="BN52" s="12">
        <v>2</v>
      </c>
      <c r="BO52" s="12">
        <v>2</v>
      </c>
      <c r="BP52" s="12">
        <v>2</v>
      </c>
      <c r="BQ52" s="12">
        <v>2</v>
      </c>
      <c r="BR52" s="12"/>
      <c r="BS52" s="12"/>
      <c r="BT52" s="12">
        <v>2</v>
      </c>
      <c r="BU52" s="12">
        <v>1</v>
      </c>
      <c r="BV52" s="13">
        <f t="shared" ref="BV52" si="30">COUNTIF($BE52:$BU52,2)</f>
        <v>13</v>
      </c>
      <c r="BW52" s="14">
        <f t="shared" ref="BW52" si="31">BV52/COUNTA($BE52:$BU52)</f>
        <v>0.8666666666666667</v>
      </c>
      <c r="BX52" s="13">
        <f t="shared" ref="BX52" si="32">COUNTIF($BE52:$BU52,1)</f>
        <v>2</v>
      </c>
      <c r="BY52" s="14">
        <f t="shared" ref="BY52" si="33">BX52/COUNTA($BE52:$BU52)</f>
        <v>0.13333333333333333</v>
      </c>
      <c r="BZ52" s="13">
        <f t="shared" ref="BZ52" si="34">COUNTIF($BE52:$BU52,0)</f>
        <v>0</v>
      </c>
      <c r="CA52" s="14">
        <f t="shared" ref="CA52" si="35">BZ52/COUNTA($BE52:$BU52)</f>
        <v>0</v>
      </c>
      <c r="CB52" s="13">
        <f t="shared" ref="CB52" si="36">(((BV52*2)+(BX52*1)+(BZ52*0)))/COUNTA($BE52:$BU52)</f>
        <v>1.8666666666666667</v>
      </c>
      <c r="CC52" s="207" t="str">
        <f t="shared" ref="CC52" si="37">IF(CB52&gt;=1.6,"Đạt mục tiêu",IF(CB52&gt;=1,"Cần cố gắng","Chưa đạt"))</f>
        <v>Đạt mục tiêu</v>
      </c>
      <c r="CD52" s="1"/>
    </row>
    <row r="53" spans="1:82" s="1" customFormat="1" ht="45" hidden="1">
      <c r="A53" s="11">
        <v>42</v>
      </c>
      <c r="B53" s="177">
        <v>42</v>
      </c>
      <c r="C53" s="67" t="s">
        <v>438</v>
      </c>
      <c r="D53" s="68" t="s">
        <v>11</v>
      </c>
      <c r="E53" s="67" t="s">
        <v>439</v>
      </c>
      <c r="F53" s="68" t="s">
        <v>15</v>
      </c>
      <c r="G53" s="12" t="s">
        <v>439</v>
      </c>
      <c r="H53" s="92" t="s">
        <v>454</v>
      </c>
      <c r="I53" s="12" t="s">
        <v>128</v>
      </c>
      <c r="J53" s="57" t="s">
        <v>8</v>
      </c>
      <c r="K53" s="12"/>
      <c r="L53" s="12"/>
      <c r="M53" s="12"/>
      <c r="N53" s="32"/>
      <c r="O53" s="12" t="s">
        <v>13</v>
      </c>
      <c r="P53" s="32"/>
      <c r="Q53" s="30"/>
      <c r="R53" s="30"/>
      <c r="S53" s="12"/>
      <c r="T53" s="12"/>
      <c r="U53" s="32">
        <f t="shared" si="28"/>
        <v>1</v>
      </c>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3"/>
      <c r="BW53" s="14"/>
      <c r="BX53" s="13"/>
      <c r="BY53" s="14"/>
      <c r="BZ53" s="13"/>
      <c r="CA53" s="14"/>
      <c r="CB53" s="13"/>
      <c r="CC53" s="13"/>
    </row>
    <row r="54" spans="1:82" s="1" customFormat="1" ht="60" hidden="1">
      <c r="A54" s="11">
        <v>43</v>
      </c>
      <c r="B54" s="177">
        <v>43</v>
      </c>
      <c r="C54" s="67" t="s">
        <v>440</v>
      </c>
      <c r="D54" s="68" t="s">
        <v>11</v>
      </c>
      <c r="E54" s="67" t="s">
        <v>441</v>
      </c>
      <c r="F54" s="68" t="s">
        <v>14</v>
      </c>
      <c r="G54" s="67" t="s">
        <v>441</v>
      </c>
      <c r="H54" s="92" t="s">
        <v>653</v>
      </c>
      <c r="I54" s="12" t="s">
        <v>128</v>
      </c>
      <c r="J54" s="57" t="s">
        <v>8</v>
      </c>
      <c r="K54" s="12"/>
      <c r="L54" s="12"/>
      <c r="M54" s="12"/>
      <c r="N54" s="96" t="s">
        <v>13</v>
      </c>
      <c r="O54" s="12"/>
      <c r="P54" s="32"/>
      <c r="Q54" s="30"/>
      <c r="R54" s="30"/>
      <c r="S54" s="12"/>
      <c r="T54" s="13" t="s">
        <v>13</v>
      </c>
      <c r="U54" s="32">
        <f t="shared" si="28"/>
        <v>2</v>
      </c>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3"/>
      <c r="BW54" s="14"/>
      <c r="BX54" s="13"/>
      <c r="BY54" s="14"/>
      <c r="BZ54" s="13"/>
      <c r="CA54" s="14"/>
      <c r="CB54" s="13"/>
      <c r="CC54" s="13"/>
    </row>
    <row r="55" spans="1:82" s="103" customFormat="1" ht="123" hidden="1" customHeight="1">
      <c r="A55" s="139">
        <v>44</v>
      </c>
      <c r="B55" s="177">
        <v>44</v>
      </c>
      <c r="C55" s="116" t="s">
        <v>442</v>
      </c>
      <c r="D55" s="68" t="s">
        <v>11</v>
      </c>
      <c r="E55" s="67" t="s">
        <v>443</v>
      </c>
      <c r="F55" s="68" t="s">
        <v>11</v>
      </c>
      <c r="G55" s="116" t="s">
        <v>456</v>
      </c>
      <c r="H55" s="119" t="s">
        <v>666</v>
      </c>
      <c r="I55" s="12" t="s">
        <v>128</v>
      </c>
      <c r="J55" s="57" t="s">
        <v>8</v>
      </c>
      <c r="K55" s="118" t="s">
        <v>13</v>
      </c>
      <c r="L55" s="12"/>
      <c r="M55" s="12"/>
      <c r="N55" s="32"/>
      <c r="O55" s="12"/>
      <c r="P55" s="32"/>
      <c r="Q55" s="30"/>
      <c r="R55" s="30"/>
      <c r="S55" s="12"/>
      <c r="T55" s="12"/>
      <c r="U55" s="32">
        <f t="shared" si="28"/>
        <v>1</v>
      </c>
      <c r="V55" s="208" t="s">
        <v>566</v>
      </c>
      <c r="W55" s="208" t="s">
        <v>569</v>
      </c>
      <c r="X55" s="208" t="s">
        <v>567</v>
      </c>
      <c r="Y55" s="208" t="s">
        <v>567</v>
      </c>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v>2</v>
      </c>
      <c r="BF55" s="12">
        <v>2</v>
      </c>
      <c r="BG55" s="12">
        <v>2</v>
      </c>
      <c r="BH55" s="12">
        <v>2</v>
      </c>
      <c r="BI55" s="12">
        <v>2</v>
      </c>
      <c r="BJ55" s="12">
        <v>2</v>
      </c>
      <c r="BK55" s="12">
        <v>2</v>
      </c>
      <c r="BL55" s="12">
        <v>2</v>
      </c>
      <c r="BM55" s="12">
        <v>2</v>
      </c>
      <c r="BN55" s="12">
        <v>2</v>
      </c>
      <c r="BO55" s="12">
        <v>1</v>
      </c>
      <c r="BP55" s="12">
        <v>2</v>
      </c>
      <c r="BQ55" s="12">
        <v>2</v>
      </c>
      <c r="BR55" s="12"/>
      <c r="BS55" s="12"/>
      <c r="BT55" s="12">
        <v>1</v>
      </c>
      <c r="BU55" s="12">
        <v>1</v>
      </c>
      <c r="BV55" s="13">
        <f t="shared" ref="BV55" si="38">COUNTIF($BE55:$BU55,2)</f>
        <v>12</v>
      </c>
      <c r="BW55" s="14">
        <f t="shared" ref="BW55" si="39">BV55/COUNTA($BE55:$BU55)</f>
        <v>0.8</v>
      </c>
      <c r="BX55" s="13">
        <f t="shared" ref="BX55" si="40">COUNTIF($BE55:$BU55,1)</f>
        <v>3</v>
      </c>
      <c r="BY55" s="14">
        <f t="shared" ref="BY55" si="41">BX55/COUNTA($BE55:$BU55)</f>
        <v>0.2</v>
      </c>
      <c r="BZ55" s="13">
        <f t="shared" ref="BZ55" si="42">COUNTIF($BE55:$BU55,0)</f>
        <v>0</v>
      </c>
      <c r="CA55" s="14">
        <f t="shared" ref="CA55" si="43">BZ55/COUNTA($BE55:$BU55)</f>
        <v>0</v>
      </c>
      <c r="CB55" s="13">
        <f t="shared" ref="CB55" si="44">(((BV55*2)+(BX55*1)+(BZ55*0)))/COUNTA($BE55:$BU55)</f>
        <v>1.8</v>
      </c>
      <c r="CC55" s="207" t="str">
        <f t="shared" ref="CC55" si="45">IF(CB55&gt;=1.6,"Đạt mục tiêu",IF(CB55&gt;=1,"Cần cố gắng","Chưa đạt"))</f>
        <v>Đạt mục tiêu</v>
      </c>
      <c r="CD55" s="1"/>
    </row>
    <row r="56" spans="1:82" s="234" customFormat="1" ht="102.75" customHeight="1">
      <c r="A56" s="11">
        <v>45</v>
      </c>
      <c r="B56" s="177">
        <v>45</v>
      </c>
      <c r="C56" s="114" t="s">
        <v>442</v>
      </c>
      <c r="D56" s="155" t="s">
        <v>11</v>
      </c>
      <c r="E56" s="62" t="s">
        <v>443</v>
      </c>
      <c r="F56" s="61" t="s">
        <v>11</v>
      </c>
      <c r="G56" s="67" t="s">
        <v>455</v>
      </c>
      <c r="H56" s="152" t="s">
        <v>155</v>
      </c>
      <c r="I56" s="242" t="s">
        <v>128</v>
      </c>
      <c r="J56" s="220" t="s">
        <v>8</v>
      </c>
      <c r="K56" s="12"/>
      <c r="L56" s="12"/>
      <c r="M56" s="13" t="s">
        <v>13</v>
      </c>
      <c r="N56" s="32"/>
      <c r="O56" s="12"/>
      <c r="P56" s="32"/>
      <c r="Q56" s="30"/>
      <c r="R56" s="30"/>
      <c r="S56" s="12"/>
      <c r="T56" s="12"/>
      <c r="U56" s="32">
        <f t="shared" si="28"/>
        <v>1</v>
      </c>
      <c r="V56" s="12"/>
      <c r="W56" s="12"/>
      <c r="X56" s="12"/>
      <c r="Y56" s="12"/>
      <c r="Z56" s="12"/>
      <c r="AA56" s="12"/>
      <c r="AB56" s="12"/>
      <c r="AC56" s="12"/>
      <c r="AD56" s="242" t="s">
        <v>566</v>
      </c>
      <c r="AE56" s="242" t="s">
        <v>569</v>
      </c>
      <c r="AF56" s="242" t="s">
        <v>566</v>
      </c>
      <c r="AG56" s="242" t="s">
        <v>567</v>
      </c>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v>2</v>
      </c>
      <c r="BF56" s="12">
        <v>1</v>
      </c>
      <c r="BG56" s="12">
        <v>2</v>
      </c>
      <c r="BH56" s="12">
        <v>2</v>
      </c>
      <c r="BI56" s="12">
        <v>2</v>
      </c>
      <c r="BJ56" s="12">
        <v>2</v>
      </c>
      <c r="BK56" s="12">
        <v>2</v>
      </c>
      <c r="BL56" s="12">
        <v>2</v>
      </c>
      <c r="BM56" s="12">
        <v>2</v>
      </c>
      <c r="BN56" s="12">
        <v>2</v>
      </c>
      <c r="BO56" s="12">
        <v>1</v>
      </c>
      <c r="BP56" s="12">
        <v>2</v>
      </c>
      <c r="BQ56" s="12">
        <v>2</v>
      </c>
      <c r="BR56" s="12">
        <v>2</v>
      </c>
      <c r="BS56" s="12">
        <v>2</v>
      </c>
      <c r="BT56" s="12">
        <v>2</v>
      </c>
      <c r="BU56" s="12">
        <v>1</v>
      </c>
      <c r="BV56" s="13">
        <f>COUNTIF($BE56:$BU56,2)</f>
        <v>14</v>
      </c>
      <c r="BW56" s="14">
        <f>BV56/COUNTA($BE56:$BU56)</f>
        <v>0.82352941176470584</v>
      </c>
      <c r="BX56" s="13">
        <f>COUNTIF($BE56:$BU56,1)</f>
        <v>3</v>
      </c>
      <c r="BY56" s="14">
        <f>BX56/COUNTA($BE56:$BU56)</f>
        <v>0.17647058823529413</v>
      </c>
      <c r="BZ56" s="13">
        <f>COUNTIF($BE56:$BU56,0)</f>
        <v>0</v>
      </c>
      <c r="CA56" s="14">
        <f>BZ56/COUNTA($BE56:$BU56)</f>
        <v>0</v>
      </c>
      <c r="CB56" s="13">
        <f>(((BV56*2)+(BX56*1)+(BZ56*0)))/COUNTA($BE56:$BU56)</f>
        <v>1.8235294117647058</v>
      </c>
      <c r="CC56" s="13" t="str">
        <f>IF(CB56&gt;=1.6,"Đạt mục tiêu",IF(CB56&gt;=1,"Cần cố gắng","Chưa đạt"))</f>
        <v>Đạt mục tiêu</v>
      </c>
    </row>
    <row r="57" spans="1:82" s="1" customFormat="1" ht="60" hidden="1">
      <c r="A57" s="11"/>
      <c r="B57" s="177"/>
      <c r="C57" s="67" t="s">
        <v>444</v>
      </c>
      <c r="D57" s="68"/>
      <c r="E57" s="67"/>
      <c r="F57" s="68"/>
      <c r="G57" s="67"/>
      <c r="H57" s="72" t="s">
        <v>613</v>
      </c>
      <c r="I57" s="12"/>
      <c r="J57" s="57"/>
      <c r="K57" s="12"/>
      <c r="L57" s="12"/>
      <c r="M57" s="13"/>
      <c r="N57" s="32"/>
      <c r="O57" s="12"/>
      <c r="P57" s="32"/>
      <c r="Q57" s="30"/>
      <c r="R57" s="30"/>
      <c r="S57" s="12"/>
      <c r="T57" s="12"/>
      <c r="U57" s="3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3"/>
      <c r="BW57" s="14"/>
      <c r="BX57" s="13"/>
      <c r="BY57" s="14"/>
      <c r="BZ57" s="13"/>
      <c r="CA57" s="14"/>
      <c r="CB57" s="13"/>
      <c r="CC57" s="13"/>
    </row>
    <row r="58" spans="1:82" ht="138" hidden="1" customHeight="1">
      <c r="A58" s="101"/>
      <c r="B58" s="177"/>
      <c r="C58" s="114" t="s">
        <v>444</v>
      </c>
      <c r="D58" s="114" t="s">
        <v>444</v>
      </c>
      <c r="E58" s="114" t="s">
        <v>444</v>
      </c>
      <c r="F58" s="114" t="s">
        <v>444</v>
      </c>
      <c r="G58" s="114" t="s">
        <v>444</v>
      </c>
      <c r="H58" s="158" t="s">
        <v>683</v>
      </c>
      <c r="I58" s="12"/>
      <c r="J58" s="57"/>
      <c r="K58" s="12"/>
      <c r="L58" s="209" t="s">
        <v>13</v>
      </c>
      <c r="M58" s="13"/>
      <c r="N58" s="32"/>
      <c r="O58" s="12"/>
      <c r="P58" s="32"/>
      <c r="Q58" s="30"/>
      <c r="R58" s="30"/>
      <c r="S58" s="12"/>
      <c r="T58" s="12"/>
      <c r="U58" s="32"/>
      <c r="V58" s="12"/>
      <c r="W58" s="12"/>
      <c r="X58" s="12"/>
      <c r="Y58" s="12"/>
      <c r="Z58" s="193" t="s">
        <v>567</v>
      </c>
      <c r="AA58" s="193" t="s">
        <v>569</v>
      </c>
      <c r="AB58" s="193" t="s">
        <v>567</v>
      </c>
      <c r="AC58" s="193" t="s">
        <v>566</v>
      </c>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94"/>
      <c r="BF58" s="194"/>
      <c r="BG58" s="194"/>
      <c r="BH58" s="194"/>
      <c r="BI58" s="194"/>
      <c r="BJ58" s="194"/>
      <c r="BK58" s="194"/>
      <c r="BL58" s="194"/>
      <c r="BM58" s="194"/>
      <c r="BN58" s="194"/>
      <c r="BO58" s="194"/>
      <c r="BP58" s="194"/>
      <c r="BQ58" s="194"/>
      <c r="BR58" s="194"/>
      <c r="BS58" s="194"/>
      <c r="BT58" s="194"/>
      <c r="BU58" s="194"/>
      <c r="BV58" s="180"/>
      <c r="BW58" s="144"/>
      <c r="BX58" s="180"/>
      <c r="BY58" s="144"/>
      <c r="BZ58" s="180"/>
      <c r="CA58" s="144"/>
      <c r="CB58" s="180"/>
      <c r="CC58" s="180"/>
    </row>
    <row r="59" spans="1:82" s="1" customFormat="1" ht="60" hidden="1">
      <c r="A59" s="11"/>
      <c r="B59" s="177"/>
      <c r="C59" s="67" t="s">
        <v>444</v>
      </c>
      <c r="D59" s="68"/>
      <c r="E59" s="67"/>
      <c r="F59" s="68"/>
      <c r="G59" s="67"/>
      <c r="H59" s="72" t="s">
        <v>624</v>
      </c>
      <c r="I59" s="12"/>
      <c r="J59" s="57"/>
      <c r="K59" s="12"/>
      <c r="L59" s="13"/>
      <c r="M59" s="13"/>
      <c r="N59" s="32"/>
      <c r="O59" s="12"/>
      <c r="P59" s="32" t="s">
        <v>13</v>
      </c>
      <c r="Q59" s="30"/>
      <c r="R59" s="30"/>
      <c r="S59" s="12"/>
      <c r="T59" s="12"/>
      <c r="U59" s="3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3"/>
      <c r="BW59" s="14"/>
      <c r="BX59" s="13"/>
      <c r="BY59" s="14"/>
      <c r="BZ59" s="13"/>
      <c r="CA59" s="14"/>
      <c r="CB59" s="13"/>
      <c r="CC59" s="13"/>
    </row>
    <row r="60" spans="1:82" s="234" customFormat="1" ht="93.75" customHeight="1">
      <c r="A60" s="11">
        <v>46</v>
      </c>
      <c r="B60" s="177">
        <v>46</v>
      </c>
      <c r="C60" s="114" t="s">
        <v>444</v>
      </c>
      <c r="D60" s="155" t="s">
        <v>14</v>
      </c>
      <c r="E60" s="62" t="s">
        <v>445</v>
      </c>
      <c r="F60" s="61" t="s">
        <v>14</v>
      </c>
      <c r="G60" s="67" t="s">
        <v>445</v>
      </c>
      <c r="H60" s="158" t="s">
        <v>752</v>
      </c>
      <c r="I60" s="242" t="s">
        <v>128</v>
      </c>
      <c r="J60" s="220" t="s">
        <v>8</v>
      </c>
      <c r="K60" s="12"/>
      <c r="L60" s="13"/>
      <c r="M60" s="13" t="s">
        <v>13</v>
      </c>
      <c r="N60" s="32"/>
      <c r="O60" s="12"/>
      <c r="P60" s="32"/>
      <c r="Q60" s="30"/>
      <c r="R60" s="30"/>
      <c r="S60" s="12"/>
      <c r="T60" s="12"/>
      <c r="U60" s="32">
        <f t="shared" si="28"/>
        <v>1</v>
      </c>
      <c r="V60" s="12"/>
      <c r="W60" s="12"/>
      <c r="X60" s="12"/>
      <c r="Y60" s="12"/>
      <c r="Z60" s="12"/>
      <c r="AA60" s="12"/>
      <c r="AB60" s="12"/>
      <c r="AC60" s="12"/>
      <c r="AD60" s="242" t="s">
        <v>567</v>
      </c>
      <c r="AE60" s="242" t="s">
        <v>567</v>
      </c>
      <c r="AF60" s="242" t="s">
        <v>567</v>
      </c>
      <c r="AG60" s="242" t="s">
        <v>569</v>
      </c>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v>2</v>
      </c>
      <c r="BF60" s="12">
        <v>1</v>
      </c>
      <c r="BG60" s="12">
        <v>2</v>
      </c>
      <c r="BH60" s="12">
        <v>2</v>
      </c>
      <c r="BI60" s="12">
        <v>2</v>
      </c>
      <c r="BJ60" s="12">
        <v>2</v>
      </c>
      <c r="BK60" s="12">
        <v>2</v>
      </c>
      <c r="BL60" s="12">
        <v>2</v>
      </c>
      <c r="BM60" s="12">
        <v>2</v>
      </c>
      <c r="BN60" s="12">
        <v>2</v>
      </c>
      <c r="BO60" s="12">
        <v>2</v>
      </c>
      <c r="BP60" s="12">
        <v>2</v>
      </c>
      <c r="BQ60" s="12">
        <v>2</v>
      </c>
      <c r="BR60" s="12">
        <v>2</v>
      </c>
      <c r="BS60" s="12">
        <v>2</v>
      </c>
      <c r="BT60" s="12">
        <v>2</v>
      </c>
      <c r="BU60" s="12">
        <v>1</v>
      </c>
      <c r="BV60" s="13">
        <f>COUNTIF($BE60:$BU60,2)</f>
        <v>15</v>
      </c>
      <c r="BW60" s="14">
        <f>BV60/COUNTA($BE60:$BU60)</f>
        <v>0.88235294117647056</v>
      </c>
      <c r="BX60" s="13">
        <f>COUNTIF($BE60:$BU60,1)</f>
        <v>2</v>
      </c>
      <c r="BY60" s="14">
        <f>BX60/COUNTA($BE60:$BU60)</f>
        <v>0.11764705882352941</v>
      </c>
      <c r="BZ60" s="13">
        <f>COUNTIF($BE60:$BU60,0)</f>
        <v>0</v>
      </c>
      <c r="CA60" s="14">
        <f>BZ60/COUNTA($BE60:$BU60)</f>
        <v>0</v>
      </c>
      <c r="CB60" s="13">
        <f>(((BV60*2)+(BX60*1)+(BZ60*0)))/COUNTA($BE60:$BU60)</f>
        <v>1.8823529411764706</v>
      </c>
      <c r="CC60" s="13" t="str">
        <f>IF(CB60&gt;=1.6,"Đạt mục tiêu",IF(CB60&gt;=1,"Cần cố gắng","Chưa đạt"))</f>
        <v>Đạt mục tiêu</v>
      </c>
    </row>
    <row r="61" spans="1:82" s="1" customFormat="1" ht="48" hidden="1">
      <c r="A61" s="11">
        <v>47</v>
      </c>
      <c r="B61" s="177">
        <v>47</v>
      </c>
      <c r="C61" s="67" t="s">
        <v>446</v>
      </c>
      <c r="D61" s="68" t="s">
        <v>14</v>
      </c>
      <c r="E61" s="67" t="s">
        <v>34</v>
      </c>
      <c r="F61" s="68" t="s">
        <v>14</v>
      </c>
      <c r="G61" s="67" t="s">
        <v>457</v>
      </c>
      <c r="H61" s="92" t="s">
        <v>458</v>
      </c>
      <c r="I61" s="12" t="s">
        <v>128</v>
      </c>
      <c r="J61" s="57" t="s">
        <v>8</v>
      </c>
      <c r="K61" s="12"/>
      <c r="L61" s="12"/>
      <c r="M61" s="12"/>
      <c r="N61" s="32"/>
      <c r="O61" s="12" t="s">
        <v>13</v>
      </c>
      <c r="P61" s="32"/>
      <c r="Q61" s="30"/>
      <c r="R61" s="30"/>
      <c r="S61" s="12"/>
      <c r="T61" s="12"/>
      <c r="U61" s="32">
        <f t="shared" si="28"/>
        <v>1</v>
      </c>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3"/>
      <c r="BW61" s="14"/>
      <c r="BX61" s="13"/>
      <c r="BY61" s="14"/>
      <c r="BZ61" s="13"/>
      <c r="CA61" s="14"/>
      <c r="CB61" s="13"/>
      <c r="CC61" s="13"/>
    </row>
    <row r="62" spans="1:82" s="1" customFormat="1" ht="48" hidden="1">
      <c r="A62" s="11">
        <v>48</v>
      </c>
      <c r="B62" s="177">
        <v>48</v>
      </c>
      <c r="C62" s="67" t="s">
        <v>447</v>
      </c>
      <c r="D62" s="68" t="s">
        <v>14</v>
      </c>
      <c r="E62" s="67" t="s">
        <v>448</v>
      </c>
      <c r="F62" s="68" t="s">
        <v>14</v>
      </c>
      <c r="G62" s="67" t="s">
        <v>564</v>
      </c>
      <c r="H62" s="92" t="s">
        <v>554</v>
      </c>
      <c r="I62" s="12" t="s">
        <v>128</v>
      </c>
      <c r="J62" s="57" t="s">
        <v>8</v>
      </c>
      <c r="K62" s="12"/>
      <c r="L62" s="12"/>
      <c r="M62" s="12"/>
      <c r="N62" s="32"/>
      <c r="O62" s="13" t="s">
        <v>13</v>
      </c>
      <c r="P62" s="32"/>
      <c r="Q62" s="30"/>
      <c r="R62" s="30"/>
      <c r="S62" s="12"/>
      <c r="T62" s="12"/>
      <c r="U62" s="32">
        <f t="shared" si="28"/>
        <v>1</v>
      </c>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3"/>
      <c r="BW62" s="14"/>
      <c r="BX62" s="13"/>
      <c r="BY62" s="14"/>
      <c r="BZ62" s="13"/>
      <c r="CA62" s="14"/>
      <c r="CB62" s="13"/>
      <c r="CC62" s="13"/>
    </row>
    <row r="63" spans="1:82" s="103" customFormat="1" ht="75" hidden="1">
      <c r="A63" s="139">
        <v>49</v>
      </c>
      <c r="B63" s="177">
        <v>49</v>
      </c>
      <c r="C63" s="116" t="s">
        <v>449</v>
      </c>
      <c r="D63" s="68" t="s">
        <v>14</v>
      </c>
      <c r="E63" s="67" t="s">
        <v>450</v>
      </c>
      <c r="F63" s="68" t="s">
        <v>14</v>
      </c>
      <c r="G63" s="116" t="s">
        <v>450</v>
      </c>
      <c r="H63" s="120" t="s">
        <v>591</v>
      </c>
      <c r="I63" s="12" t="s">
        <v>128</v>
      </c>
      <c r="J63" s="57" t="s">
        <v>8</v>
      </c>
      <c r="K63" s="208" t="s">
        <v>13</v>
      </c>
      <c r="L63" s="12"/>
      <c r="M63" s="12"/>
      <c r="N63" s="32"/>
      <c r="O63" s="12"/>
      <c r="P63" s="32"/>
      <c r="Q63" s="30"/>
      <c r="R63" s="30"/>
      <c r="S63" s="13" t="s">
        <v>13</v>
      </c>
      <c r="T63" s="12"/>
      <c r="U63" s="32">
        <f t="shared" si="28"/>
        <v>2</v>
      </c>
      <c r="V63" s="208" t="s">
        <v>567</v>
      </c>
      <c r="W63" s="208" t="s">
        <v>570</v>
      </c>
      <c r="X63" s="208" t="s">
        <v>566</v>
      </c>
      <c r="Y63" s="208" t="s">
        <v>570</v>
      </c>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v>2</v>
      </c>
      <c r="BF63" s="12">
        <v>2</v>
      </c>
      <c r="BG63" s="12">
        <v>2</v>
      </c>
      <c r="BH63" s="12">
        <v>2</v>
      </c>
      <c r="BI63" s="12">
        <v>2</v>
      </c>
      <c r="BJ63" s="12">
        <v>2</v>
      </c>
      <c r="BK63" s="12">
        <v>1</v>
      </c>
      <c r="BL63" s="12">
        <v>2</v>
      </c>
      <c r="BM63" s="12">
        <v>2</v>
      </c>
      <c r="BN63" s="12">
        <v>2</v>
      </c>
      <c r="BO63" s="12">
        <v>2</v>
      </c>
      <c r="BP63" s="12">
        <v>2</v>
      </c>
      <c r="BQ63" s="12">
        <v>2</v>
      </c>
      <c r="BR63" s="12"/>
      <c r="BS63" s="12"/>
      <c r="BT63" s="12">
        <v>2</v>
      </c>
      <c r="BU63" s="12">
        <v>1</v>
      </c>
      <c r="BV63" s="13">
        <f t="shared" ref="BV63" si="46">COUNTIF($BE63:$BU63,2)</f>
        <v>13</v>
      </c>
      <c r="BW63" s="14">
        <f t="shared" ref="BW63" si="47">BV63/COUNTA($BE63:$BU63)</f>
        <v>0.8666666666666667</v>
      </c>
      <c r="BX63" s="13">
        <f t="shared" ref="BX63" si="48">COUNTIF($BE63:$BU63,1)</f>
        <v>2</v>
      </c>
      <c r="BY63" s="14">
        <f t="shared" ref="BY63" si="49">BX63/COUNTA($BE63:$BU63)</f>
        <v>0.13333333333333333</v>
      </c>
      <c r="BZ63" s="13">
        <f t="shared" ref="BZ63" si="50">COUNTIF($BE63:$BU63,0)</f>
        <v>0</v>
      </c>
      <c r="CA63" s="14">
        <f t="shared" ref="CA63" si="51">BZ63/COUNTA($BE63:$BU63)</f>
        <v>0</v>
      </c>
      <c r="CB63" s="13">
        <f t="shared" ref="CB63" si="52">(((BV63*2)+(BX63*1)+(BZ63*0)))/COUNTA($BE63:$BU63)</f>
        <v>1.8666666666666667</v>
      </c>
      <c r="CC63" s="207" t="str">
        <f t="shared" ref="CC63" si="53">IF(CB63&gt;=1.6,"Đạt mục tiêu",IF(CB63&gt;=1,"Cần cố gắng","Chưa đạt"))</f>
        <v>Đạt mục tiêu</v>
      </c>
      <c r="CD63" s="1"/>
    </row>
    <row r="64" spans="1:82" s="1" customFormat="1" ht="48" hidden="1">
      <c r="A64" s="11">
        <v>50</v>
      </c>
      <c r="B64" s="177">
        <v>50</v>
      </c>
      <c r="C64" s="67" t="s">
        <v>451</v>
      </c>
      <c r="D64" s="68" t="s">
        <v>14</v>
      </c>
      <c r="E64" s="67" t="s">
        <v>452</v>
      </c>
      <c r="F64" s="68" t="s">
        <v>14</v>
      </c>
      <c r="G64" s="12" t="s">
        <v>156</v>
      </c>
      <c r="H64" s="15" t="s">
        <v>583</v>
      </c>
      <c r="I64" s="12" t="s">
        <v>128</v>
      </c>
      <c r="J64" s="57" t="s">
        <v>8</v>
      </c>
      <c r="K64" s="12"/>
      <c r="L64" s="12"/>
      <c r="M64" s="12"/>
      <c r="N64" s="32"/>
      <c r="O64" s="12" t="s">
        <v>13</v>
      </c>
      <c r="P64" s="32"/>
      <c r="Q64" s="30"/>
      <c r="R64" s="30"/>
      <c r="S64" s="12"/>
      <c r="T64" s="12"/>
      <c r="U64" s="32">
        <f t="shared" si="28"/>
        <v>1</v>
      </c>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3"/>
      <c r="BW64" s="14"/>
      <c r="BX64" s="13"/>
      <c r="BY64" s="14"/>
      <c r="BZ64" s="13"/>
      <c r="CA64" s="14"/>
      <c r="CB64" s="13"/>
      <c r="CC64" s="13"/>
    </row>
    <row r="65" spans="1:82" s="1" customFormat="1" ht="93.75" hidden="1">
      <c r="A65" s="11"/>
      <c r="B65" s="177"/>
      <c r="C65" s="196" t="s">
        <v>461</v>
      </c>
      <c r="D65" s="68"/>
      <c r="E65" s="67"/>
      <c r="F65" s="68"/>
      <c r="G65" s="196" t="s">
        <v>460</v>
      </c>
      <c r="H65" s="158" t="s">
        <v>722</v>
      </c>
      <c r="I65" s="12"/>
      <c r="J65" s="57"/>
      <c r="K65" s="12"/>
      <c r="L65" s="149" t="s">
        <v>13</v>
      </c>
      <c r="M65" s="12"/>
      <c r="N65" s="32"/>
      <c r="O65" s="12"/>
      <c r="P65" s="32"/>
      <c r="Q65" s="30"/>
      <c r="R65" s="30"/>
      <c r="S65" s="12"/>
      <c r="T65" s="12"/>
      <c r="U65" s="32"/>
      <c r="V65" s="12"/>
      <c r="W65" s="12"/>
      <c r="X65" s="12"/>
      <c r="Y65" s="12"/>
      <c r="Z65" s="12"/>
      <c r="AA65" s="12" t="s">
        <v>567</v>
      </c>
      <c r="AB65" s="12"/>
      <c r="AC65" s="12" t="s">
        <v>569</v>
      </c>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3"/>
      <c r="BW65" s="14"/>
      <c r="BX65" s="13"/>
      <c r="BY65" s="14"/>
      <c r="BZ65" s="13"/>
      <c r="CA65" s="14"/>
      <c r="CB65" s="13"/>
      <c r="CC65" s="13"/>
    </row>
    <row r="66" spans="1:82" ht="127.5" hidden="1" customHeight="1">
      <c r="A66" s="101">
        <v>51</v>
      </c>
      <c r="B66" s="177">
        <v>51</v>
      </c>
      <c r="C66" s="196" t="s">
        <v>461</v>
      </c>
      <c r="D66" s="53" t="s">
        <v>11</v>
      </c>
      <c r="E66" s="52" t="s">
        <v>459</v>
      </c>
      <c r="F66" s="195" t="s">
        <v>14</v>
      </c>
      <c r="G66" s="196" t="s">
        <v>460</v>
      </c>
      <c r="H66" s="158" t="s">
        <v>723</v>
      </c>
      <c r="I66" s="12" t="s">
        <v>128</v>
      </c>
      <c r="J66" s="57" t="s">
        <v>8</v>
      </c>
      <c r="K66" s="12"/>
      <c r="L66" s="149" t="s">
        <v>13</v>
      </c>
      <c r="M66" s="12"/>
      <c r="N66" s="12"/>
      <c r="O66" s="12"/>
      <c r="P66" s="12"/>
      <c r="Q66" s="12"/>
      <c r="R66" s="12"/>
      <c r="S66" s="12"/>
      <c r="T66" s="12"/>
      <c r="U66" s="32">
        <f t="shared" si="28"/>
        <v>1</v>
      </c>
      <c r="V66" s="12"/>
      <c r="W66" s="12"/>
      <c r="X66" s="12"/>
      <c r="Y66" s="12"/>
      <c r="Z66" s="193" t="s">
        <v>567</v>
      </c>
      <c r="AA66" s="193" t="s">
        <v>570</v>
      </c>
      <c r="AB66" s="193" t="s">
        <v>569</v>
      </c>
      <c r="AC66" s="193" t="s">
        <v>567</v>
      </c>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94">
        <v>2</v>
      </c>
      <c r="BF66" s="194">
        <v>2</v>
      </c>
      <c r="BG66" s="194">
        <v>2</v>
      </c>
      <c r="BH66" s="194">
        <v>2</v>
      </c>
      <c r="BI66" s="194">
        <v>2</v>
      </c>
      <c r="BJ66" s="194">
        <v>2</v>
      </c>
      <c r="BK66" s="194">
        <v>2</v>
      </c>
      <c r="BL66" s="194">
        <v>2</v>
      </c>
      <c r="BM66" s="194">
        <v>1</v>
      </c>
      <c r="BN66" s="194">
        <v>1</v>
      </c>
      <c r="BO66" s="194">
        <v>1</v>
      </c>
      <c r="BP66" s="194">
        <v>2</v>
      </c>
      <c r="BQ66" s="194">
        <v>2</v>
      </c>
      <c r="BR66" s="194"/>
      <c r="BS66" s="194"/>
      <c r="BT66" s="164"/>
      <c r="BU66" s="164"/>
      <c r="BV66" s="180">
        <f>COUNTIF($BE66:$BU66,2)</f>
        <v>10</v>
      </c>
      <c r="BW66" s="144">
        <f>BV66/COUNTA($BE66:$BU66)</f>
        <v>0.76923076923076927</v>
      </c>
      <c r="BX66" s="180">
        <f>COUNTIF($BE66:$BU66,1)</f>
        <v>3</v>
      </c>
      <c r="BY66" s="144">
        <f>BX66/COUNTA($BE66:$BU66)</f>
        <v>0.23076923076923078</v>
      </c>
      <c r="BZ66" s="180">
        <f>COUNTIF($BE66:$BU66,0)</f>
        <v>0</v>
      </c>
      <c r="CA66" s="144">
        <f>BZ66/COUNTA($BE66:$BU66)</f>
        <v>0</v>
      </c>
      <c r="CB66" s="180">
        <f>(((BV66*2)+(BX66*1)+(BZ66*0)))/COUNTA($BE66:$BU66)</f>
        <v>1.7692307692307692</v>
      </c>
      <c r="CC66" s="180" t="str">
        <f t="shared" si="29"/>
        <v>Đạt mục tiêu</v>
      </c>
    </row>
    <row r="67" spans="1:82" s="233" customFormat="1" ht="0.75" customHeight="1">
      <c r="A67" s="101">
        <v>52</v>
      </c>
      <c r="B67" s="177">
        <v>52</v>
      </c>
      <c r="C67" s="290" t="s">
        <v>17</v>
      </c>
      <c r="D67" s="291"/>
      <c r="E67" s="303"/>
      <c r="F67" s="4" t="s">
        <v>166</v>
      </c>
      <c r="G67" s="111" t="s">
        <v>166</v>
      </c>
      <c r="H67" s="151" t="s">
        <v>166</v>
      </c>
      <c r="I67" s="98" t="s">
        <v>166</v>
      </c>
      <c r="J67" s="98" t="s">
        <v>166</v>
      </c>
      <c r="K67" s="111" t="s">
        <v>166</v>
      </c>
      <c r="L67" s="4" t="s">
        <v>166</v>
      </c>
      <c r="M67" s="4" t="s">
        <v>166</v>
      </c>
      <c r="N67" s="83" t="s">
        <v>166</v>
      </c>
      <c r="O67" s="4" t="s">
        <v>166</v>
      </c>
      <c r="P67" s="83" t="s">
        <v>166</v>
      </c>
      <c r="Q67" s="4" t="s">
        <v>166</v>
      </c>
      <c r="R67" s="4"/>
      <c r="S67" s="4" t="s">
        <v>166</v>
      </c>
      <c r="T67" s="4" t="s">
        <v>166</v>
      </c>
      <c r="U67" s="4" t="s">
        <v>166</v>
      </c>
      <c r="V67" s="111" t="s">
        <v>166</v>
      </c>
      <c r="W67" s="111" t="s">
        <v>166</v>
      </c>
      <c r="X67" s="111" t="s">
        <v>166</v>
      </c>
      <c r="Y67" s="111" t="s">
        <v>166</v>
      </c>
      <c r="Z67" s="4" t="s">
        <v>166</v>
      </c>
      <c r="AA67" s="4" t="s">
        <v>166</v>
      </c>
      <c r="AB67" s="4" t="s">
        <v>166</v>
      </c>
      <c r="AC67" s="4" t="s">
        <v>166</v>
      </c>
      <c r="AD67" s="98" t="s">
        <v>166</v>
      </c>
      <c r="AE67" s="98" t="s">
        <v>166</v>
      </c>
      <c r="AF67" s="98" t="s">
        <v>166</v>
      </c>
      <c r="AG67" s="98" t="s">
        <v>166</v>
      </c>
      <c r="AH67" s="4" t="s">
        <v>166</v>
      </c>
      <c r="AI67" s="4" t="s">
        <v>166</v>
      </c>
      <c r="AJ67" s="4" t="s">
        <v>166</v>
      </c>
      <c r="AK67" s="4" t="s">
        <v>166</v>
      </c>
      <c r="AL67" s="4" t="s">
        <v>166</v>
      </c>
      <c r="AM67" s="4"/>
      <c r="AN67" s="4"/>
      <c r="AO67" s="4" t="s">
        <v>166</v>
      </c>
      <c r="AP67" s="4" t="s">
        <v>166</v>
      </c>
      <c r="AQ67" s="4" t="s">
        <v>166</v>
      </c>
      <c r="AR67" s="4" t="s">
        <v>166</v>
      </c>
      <c r="AS67" s="4" t="s">
        <v>166</v>
      </c>
      <c r="AT67" s="4" t="s">
        <v>166</v>
      </c>
      <c r="AU67" s="4" t="s">
        <v>166</v>
      </c>
      <c r="AV67" s="4" t="s">
        <v>166</v>
      </c>
      <c r="AW67" s="4" t="s">
        <v>166</v>
      </c>
      <c r="AX67" s="4"/>
      <c r="AY67" s="4"/>
      <c r="AZ67" s="4" t="s">
        <v>166</v>
      </c>
      <c r="BA67" s="4"/>
      <c r="BB67" s="4" t="s">
        <v>166</v>
      </c>
      <c r="BC67" s="4"/>
      <c r="BD67" s="4" t="s">
        <v>166</v>
      </c>
      <c r="BE67" s="83" t="s">
        <v>166</v>
      </c>
      <c r="BF67" s="83" t="s">
        <v>166</v>
      </c>
      <c r="BG67" s="83" t="s">
        <v>166</v>
      </c>
      <c r="BH67" s="83" t="s">
        <v>166</v>
      </c>
      <c r="BI67" s="83" t="s">
        <v>166</v>
      </c>
      <c r="BJ67" s="83" t="s">
        <v>166</v>
      </c>
      <c r="BK67" s="83" t="s">
        <v>166</v>
      </c>
      <c r="BL67" s="83" t="s">
        <v>166</v>
      </c>
      <c r="BM67" s="83" t="s">
        <v>166</v>
      </c>
      <c r="BN67" s="83" t="s">
        <v>166</v>
      </c>
      <c r="BO67" s="83" t="s">
        <v>166</v>
      </c>
      <c r="BP67" s="83" t="s">
        <v>166</v>
      </c>
      <c r="BQ67" s="83" t="s">
        <v>166</v>
      </c>
      <c r="BR67" s="83"/>
      <c r="BS67" s="83"/>
      <c r="BT67" s="83" t="s">
        <v>166</v>
      </c>
      <c r="BU67" s="83" t="s">
        <v>166</v>
      </c>
      <c r="BV67" s="13">
        <f t="shared" ref="BV67" si="54">COUNTIF($BE67:$BU67,2)</f>
        <v>0</v>
      </c>
      <c r="BW67" s="14">
        <f t="shared" ref="BW67" si="55">BV67/COUNTA($BE67:$BU67)</f>
        <v>0</v>
      </c>
      <c r="BX67" s="13">
        <f t="shared" ref="BX67" si="56">COUNTIF($BE67:$BU67,1)</f>
        <v>0</v>
      </c>
      <c r="BY67" s="14">
        <f t="shared" ref="BY67" si="57">BX67/COUNTA($BE67:$BU67)</f>
        <v>0</v>
      </c>
      <c r="BZ67" s="13">
        <f t="shared" ref="BZ67" si="58">COUNTIF($BE67:$BU67,0)</f>
        <v>0</v>
      </c>
      <c r="CA67" s="14">
        <f t="shared" ref="CA67" si="59">BZ67/COUNTA($BE67:$BU67)</f>
        <v>0</v>
      </c>
      <c r="CB67" s="13">
        <f t="shared" ref="CB67" si="60">(((BV67*2)+(BX67*1)+(BZ67*0)))/COUNTA($BE67:$BU67)</f>
        <v>0</v>
      </c>
      <c r="CC67" s="207" t="str">
        <f t="shared" si="29"/>
        <v>Chưa đạt</v>
      </c>
      <c r="CD67" s="234"/>
    </row>
    <row r="68" spans="1:82" s="233" customFormat="1" ht="39.75" customHeight="1">
      <c r="A68" s="101">
        <v>53</v>
      </c>
      <c r="B68" s="177">
        <v>53</v>
      </c>
      <c r="C68" s="290" t="s">
        <v>36</v>
      </c>
      <c r="D68" s="291"/>
      <c r="E68" s="303"/>
      <c r="F68" s="4" t="s">
        <v>166</v>
      </c>
      <c r="G68" s="111" t="s">
        <v>166</v>
      </c>
      <c r="H68" s="151" t="s">
        <v>166</v>
      </c>
      <c r="I68" s="98" t="s">
        <v>166</v>
      </c>
      <c r="J68" s="98" t="s">
        <v>166</v>
      </c>
      <c r="K68" s="111" t="s">
        <v>166</v>
      </c>
      <c r="L68" s="4" t="s">
        <v>166</v>
      </c>
      <c r="M68" s="4" t="s">
        <v>166</v>
      </c>
      <c r="N68" s="4" t="s">
        <v>166</v>
      </c>
      <c r="O68" s="4" t="s">
        <v>166</v>
      </c>
      <c r="P68" s="4" t="s">
        <v>166</v>
      </c>
      <c r="Q68" s="4" t="s">
        <v>166</v>
      </c>
      <c r="R68" s="4"/>
      <c r="S68" s="4" t="s">
        <v>166</v>
      </c>
      <c r="T68" s="4" t="s">
        <v>166</v>
      </c>
      <c r="U68" s="4" t="s">
        <v>166</v>
      </c>
      <c r="V68" s="111" t="s">
        <v>166</v>
      </c>
      <c r="W68" s="111" t="s">
        <v>166</v>
      </c>
      <c r="X68" s="111" t="s">
        <v>166</v>
      </c>
      <c r="Y68" s="111" t="s">
        <v>166</v>
      </c>
      <c r="Z68" s="4" t="s">
        <v>166</v>
      </c>
      <c r="AA68" s="4" t="s">
        <v>166</v>
      </c>
      <c r="AB68" s="4" t="s">
        <v>166</v>
      </c>
      <c r="AC68" s="4" t="s">
        <v>166</v>
      </c>
      <c r="AD68" s="98" t="s">
        <v>166</v>
      </c>
      <c r="AE68" s="98" t="s">
        <v>166</v>
      </c>
      <c r="AF68" s="98" t="s">
        <v>166</v>
      </c>
      <c r="AG68" s="98" t="s">
        <v>166</v>
      </c>
      <c r="AH68" s="4" t="s">
        <v>166</v>
      </c>
      <c r="AI68" s="4" t="s">
        <v>166</v>
      </c>
      <c r="AJ68" s="4" t="s">
        <v>166</v>
      </c>
      <c r="AK68" s="4" t="s">
        <v>166</v>
      </c>
      <c r="AL68" s="4" t="s">
        <v>166</v>
      </c>
      <c r="AM68" s="4"/>
      <c r="AN68" s="4"/>
      <c r="AO68" s="4" t="s">
        <v>166</v>
      </c>
      <c r="AP68" s="4" t="s">
        <v>166</v>
      </c>
      <c r="AQ68" s="4" t="s">
        <v>166</v>
      </c>
      <c r="AR68" s="4" t="s">
        <v>166</v>
      </c>
      <c r="AS68" s="4" t="s">
        <v>166</v>
      </c>
      <c r="AT68" s="4" t="s">
        <v>166</v>
      </c>
      <c r="AU68" s="4" t="s">
        <v>166</v>
      </c>
      <c r="AV68" s="4" t="s">
        <v>166</v>
      </c>
      <c r="AW68" s="4" t="s">
        <v>166</v>
      </c>
      <c r="AX68" s="4"/>
      <c r="AY68" s="4"/>
      <c r="AZ68" s="4" t="s">
        <v>166</v>
      </c>
      <c r="BA68" s="4"/>
      <c r="BB68" s="4" t="s">
        <v>166</v>
      </c>
      <c r="BC68" s="4"/>
      <c r="BD68" s="4" t="s">
        <v>166</v>
      </c>
      <c r="BE68" s="4" t="s">
        <v>166</v>
      </c>
      <c r="BF68" s="4" t="s">
        <v>166</v>
      </c>
      <c r="BG68" s="4" t="s">
        <v>166</v>
      </c>
      <c r="BH68" s="4" t="s">
        <v>166</v>
      </c>
      <c r="BI68" s="4" t="s">
        <v>166</v>
      </c>
      <c r="BJ68" s="4" t="s">
        <v>166</v>
      </c>
      <c r="BK68" s="4" t="s">
        <v>166</v>
      </c>
      <c r="BL68" s="4" t="s">
        <v>166</v>
      </c>
      <c r="BM68" s="4" t="s">
        <v>166</v>
      </c>
      <c r="BN68" s="4" t="s">
        <v>166</v>
      </c>
      <c r="BO68" s="4" t="s">
        <v>166</v>
      </c>
      <c r="BP68" s="4" t="s">
        <v>166</v>
      </c>
      <c r="BQ68" s="4" t="s">
        <v>166</v>
      </c>
      <c r="BR68" s="4"/>
      <c r="BS68" s="4"/>
      <c r="BT68" s="4" t="s">
        <v>166</v>
      </c>
      <c r="BU68" s="4" t="s">
        <v>166</v>
      </c>
      <c r="BV68" s="4" t="s">
        <v>166</v>
      </c>
      <c r="BW68" s="4" t="s">
        <v>166</v>
      </c>
      <c r="BX68" s="4" t="s">
        <v>166</v>
      </c>
      <c r="BY68" s="4" t="s">
        <v>166</v>
      </c>
      <c r="BZ68" s="4" t="s">
        <v>166</v>
      </c>
      <c r="CA68" s="4" t="s">
        <v>166</v>
      </c>
      <c r="CB68" s="4" t="s">
        <v>166</v>
      </c>
      <c r="CC68" s="4" t="s">
        <v>166</v>
      </c>
      <c r="CD68" s="234"/>
    </row>
    <row r="69" spans="1:82" s="1" customFormat="1" ht="48" hidden="1">
      <c r="A69" s="11">
        <v>54</v>
      </c>
      <c r="B69" s="177">
        <v>54</v>
      </c>
      <c r="C69" s="67" t="s">
        <v>462</v>
      </c>
      <c r="D69" s="68" t="s">
        <v>11</v>
      </c>
      <c r="E69" s="67" t="s">
        <v>463</v>
      </c>
      <c r="F69" s="68" t="s">
        <v>14</v>
      </c>
      <c r="G69" s="67" t="s">
        <v>463</v>
      </c>
      <c r="H69" s="52" t="s">
        <v>471</v>
      </c>
      <c r="I69" s="56"/>
      <c r="J69" s="57" t="s">
        <v>8</v>
      </c>
      <c r="K69" s="56"/>
      <c r="L69" s="56"/>
      <c r="M69" s="56"/>
      <c r="N69" s="95" t="s">
        <v>13</v>
      </c>
      <c r="O69" s="56"/>
      <c r="P69" s="56"/>
      <c r="Q69" s="56"/>
      <c r="R69" s="56"/>
      <c r="S69" s="56"/>
      <c r="T69" s="56"/>
      <c r="U69" s="32">
        <f t="shared" si="28"/>
        <v>1</v>
      </c>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c r="BS69" s="56"/>
      <c r="BT69" s="58"/>
      <c r="BU69" s="58"/>
      <c r="BV69" s="56"/>
      <c r="BW69" s="56"/>
      <c r="BX69" s="56"/>
      <c r="BY69" s="56"/>
      <c r="BZ69" s="56"/>
      <c r="CA69" s="56"/>
      <c r="CB69" s="56"/>
      <c r="CC69" s="56"/>
    </row>
    <row r="70" spans="1:82" s="1" customFormat="1" ht="48" hidden="1">
      <c r="A70" s="11">
        <v>55</v>
      </c>
      <c r="B70" s="177">
        <v>55</v>
      </c>
      <c r="C70" s="67" t="s">
        <v>464</v>
      </c>
      <c r="D70" s="68" t="s">
        <v>11</v>
      </c>
      <c r="E70" s="67" t="s">
        <v>465</v>
      </c>
      <c r="F70" s="68" t="s">
        <v>14</v>
      </c>
      <c r="G70" s="12" t="s">
        <v>160</v>
      </c>
      <c r="H70" s="15" t="s">
        <v>553</v>
      </c>
      <c r="I70" s="56"/>
      <c r="J70" s="57" t="s">
        <v>8</v>
      </c>
      <c r="K70" s="56"/>
      <c r="L70" s="56"/>
      <c r="M70" s="56"/>
      <c r="N70" s="56"/>
      <c r="O70" s="56"/>
      <c r="P70" s="95" t="s">
        <v>13</v>
      </c>
      <c r="Q70" s="56"/>
      <c r="R70" s="56"/>
      <c r="S70" s="56"/>
      <c r="T70" s="56"/>
      <c r="U70" s="32">
        <f t="shared" si="28"/>
        <v>1</v>
      </c>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6"/>
      <c r="BQ70" s="56"/>
      <c r="BR70" s="56"/>
      <c r="BS70" s="56"/>
      <c r="BT70" s="58"/>
      <c r="BU70" s="58"/>
      <c r="BV70" s="56"/>
      <c r="BW70" s="56"/>
      <c r="BX70" s="56"/>
      <c r="BY70" s="56"/>
      <c r="BZ70" s="56"/>
      <c r="CA70" s="56"/>
      <c r="CB70" s="56"/>
      <c r="CC70" s="56"/>
    </row>
    <row r="71" spans="1:82" s="103" customFormat="1" ht="79.5" hidden="1" customHeight="1">
      <c r="A71" s="139">
        <v>56</v>
      </c>
      <c r="B71" s="177">
        <v>56</v>
      </c>
      <c r="C71" s="116" t="s">
        <v>466</v>
      </c>
      <c r="D71" s="68" t="s">
        <v>11</v>
      </c>
      <c r="E71" s="67" t="s">
        <v>18</v>
      </c>
      <c r="F71" s="68" t="s">
        <v>11</v>
      </c>
      <c r="G71" s="116" t="s">
        <v>18</v>
      </c>
      <c r="H71" s="108" t="s">
        <v>472</v>
      </c>
      <c r="I71" s="56"/>
      <c r="J71" s="57" t="s">
        <v>8</v>
      </c>
      <c r="K71" s="115" t="s">
        <v>13</v>
      </c>
      <c r="L71" s="56"/>
      <c r="M71" s="56"/>
      <c r="N71" s="56"/>
      <c r="O71" s="56"/>
      <c r="P71" s="56"/>
      <c r="Q71" s="56"/>
      <c r="R71" s="95" t="s">
        <v>13</v>
      </c>
      <c r="S71" s="56"/>
      <c r="T71" s="56"/>
      <c r="U71" s="32">
        <f t="shared" si="28"/>
        <v>2</v>
      </c>
      <c r="V71" s="112" t="s">
        <v>571</v>
      </c>
      <c r="W71" s="112" t="s">
        <v>571</v>
      </c>
      <c r="X71" s="112" t="s">
        <v>566</v>
      </c>
      <c r="Y71" s="112" t="s">
        <v>571</v>
      </c>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12">
        <v>2</v>
      </c>
      <c r="BF71" s="12">
        <v>2</v>
      </c>
      <c r="BG71" s="12">
        <v>2</v>
      </c>
      <c r="BH71" s="12">
        <v>2</v>
      </c>
      <c r="BI71" s="12">
        <v>2</v>
      </c>
      <c r="BJ71" s="12">
        <v>2</v>
      </c>
      <c r="BK71" s="12">
        <v>2</v>
      </c>
      <c r="BL71" s="12">
        <v>2</v>
      </c>
      <c r="BM71" s="12">
        <v>2</v>
      </c>
      <c r="BN71" s="12">
        <v>2</v>
      </c>
      <c r="BO71" s="12">
        <v>1</v>
      </c>
      <c r="BP71" s="12">
        <v>2</v>
      </c>
      <c r="BQ71" s="12">
        <v>2</v>
      </c>
      <c r="BR71" s="12"/>
      <c r="BS71" s="12"/>
      <c r="BT71" s="12">
        <v>1</v>
      </c>
      <c r="BU71" s="12">
        <v>1</v>
      </c>
      <c r="BV71" s="13">
        <f t="shared" ref="BV71" si="61">COUNTIF($BE71:$BU71,2)</f>
        <v>12</v>
      </c>
      <c r="BW71" s="14">
        <f t="shared" ref="BW71" si="62">BV71/COUNTA($BE71:$BU71)</f>
        <v>0.8</v>
      </c>
      <c r="BX71" s="13">
        <f t="shared" ref="BX71" si="63">COUNTIF($BE71:$BU71,1)</f>
        <v>3</v>
      </c>
      <c r="BY71" s="14">
        <f t="shared" ref="BY71" si="64">BX71/COUNTA($BE71:$BU71)</f>
        <v>0.2</v>
      </c>
      <c r="BZ71" s="13">
        <f t="shared" ref="BZ71" si="65">COUNTIF($BE71:$BU71,0)</f>
        <v>0</v>
      </c>
      <c r="CA71" s="14">
        <f t="shared" ref="CA71" si="66">BZ71/COUNTA($BE71:$BU71)</f>
        <v>0</v>
      </c>
      <c r="CB71" s="13">
        <f t="shared" ref="CB71" si="67">(((BV71*2)+(BX71*1)+(BZ71*0)))/COUNTA($BE71:$BU71)</f>
        <v>1.8</v>
      </c>
      <c r="CC71" s="207" t="str">
        <f t="shared" ref="CC71" si="68">IF(CB71&gt;=1.6,"Đạt mục tiêu",IF(CB71&gt;=1,"Cần cố gắng","Chưa đạt"))</f>
        <v>Đạt mục tiêu</v>
      </c>
      <c r="CD71" s="1"/>
    </row>
    <row r="72" spans="1:82" s="1" customFormat="1" ht="75" hidden="1">
      <c r="A72" s="11">
        <v>57</v>
      </c>
      <c r="B72" s="177">
        <v>57</v>
      </c>
      <c r="C72" s="67" t="s">
        <v>467</v>
      </c>
      <c r="D72" s="68" t="s">
        <v>14</v>
      </c>
      <c r="E72" s="67" t="s">
        <v>468</v>
      </c>
      <c r="F72" s="68" t="s">
        <v>14</v>
      </c>
      <c r="G72" s="12" t="s">
        <v>131</v>
      </c>
      <c r="H72" s="15" t="s">
        <v>157</v>
      </c>
      <c r="I72" s="56"/>
      <c r="J72" s="57" t="s">
        <v>8</v>
      </c>
      <c r="K72" s="56"/>
      <c r="L72" s="56"/>
      <c r="M72" s="56"/>
      <c r="N72" s="95" t="s">
        <v>13</v>
      </c>
      <c r="O72" s="56"/>
      <c r="P72" s="56"/>
      <c r="Q72" s="56"/>
      <c r="R72" s="56"/>
      <c r="S72" s="56"/>
      <c r="T72" s="56"/>
      <c r="U72" s="32">
        <f t="shared" si="28"/>
        <v>1</v>
      </c>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8"/>
      <c r="BU72" s="58"/>
      <c r="BV72" s="56"/>
      <c r="BW72" s="56"/>
      <c r="BX72" s="56"/>
      <c r="BY72" s="56"/>
      <c r="BZ72" s="56"/>
      <c r="CA72" s="56"/>
      <c r="CB72" s="56"/>
      <c r="CC72" s="56"/>
    </row>
    <row r="73" spans="1:82" s="1" customFormat="1" ht="48" hidden="1">
      <c r="A73" s="11">
        <v>58</v>
      </c>
      <c r="B73" s="177">
        <v>58</v>
      </c>
      <c r="C73" s="67" t="s">
        <v>469</v>
      </c>
      <c r="D73" s="68" t="s">
        <v>14</v>
      </c>
      <c r="E73" s="67" t="s">
        <v>470</v>
      </c>
      <c r="F73" s="68" t="s">
        <v>14</v>
      </c>
      <c r="G73" s="12" t="s">
        <v>158</v>
      </c>
      <c r="H73" s="15" t="s">
        <v>159</v>
      </c>
      <c r="I73" s="56"/>
      <c r="J73" s="57" t="s">
        <v>8</v>
      </c>
      <c r="K73" s="56"/>
      <c r="L73" s="56"/>
      <c r="M73" s="56"/>
      <c r="N73" s="56"/>
      <c r="O73" s="56"/>
      <c r="P73" s="95" t="s">
        <v>13</v>
      </c>
      <c r="Q73" s="56"/>
      <c r="R73" s="56"/>
      <c r="S73" s="56"/>
      <c r="T73" s="56"/>
      <c r="U73" s="32">
        <f t="shared" si="28"/>
        <v>1</v>
      </c>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6"/>
      <c r="BS73" s="56"/>
      <c r="BT73" s="58"/>
      <c r="BU73" s="58"/>
      <c r="BV73" s="56"/>
      <c r="BW73" s="56"/>
      <c r="BX73" s="56"/>
      <c r="BY73" s="56"/>
      <c r="BZ73" s="56"/>
      <c r="CA73" s="56"/>
      <c r="CB73" s="56"/>
      <c r="CC73" s="56"/>
    </row>
    <row r="74" spans="1:82" s="233" customFormat="1" ht="37.5" customHeight="1">
      <c r="A74" s="101">
        <v>59</v>
      </c>
      <c r="B74" s="177">
        <v>59</v>
      </c>
      <c r="C74" s="290" t="s">
        <v>473</v>
      </c>
      <c r="D74" s="291"/>
      <c r="E74" s="303"/>
      <c r="F74" s="4" t="s">
        <v>166</v>
      </c>
      <c r="G74" s="111" t="s">
        <v>166</v>
      </c>
      <c r="H74" s="151" t="s">
        <v>166</v>
      </c>
      <c r="I74" s="98" t="s">
        <v>166</v>
      </c>
      <c r="J74" s="98" t="s">
        <v>166</v>
      </c>
      <c r="K74" s="111" t="s">
        <v>166</v>
      </c>
      <c r="L74" s="4" t="s">
        <v>166</v>
      </c>
      <c r="M74" s="4" t="s">
        <v>166</v>
      </c>
      <c r="N74" s="4" t="s">
        <v>166</v>
      </c>
      <c r="O74" s="4" t="s">
        <v>166</v>
      </c>
      <c r="P74" s="4" t="s">
        <v>166</v>
      </c>
      <c r="Q74" s="4" t="s">
        <v>166</v>
      </c>
      <c r="R74" s="4"/>
      <c r="S74" s="4" t="s">
        <v>166</v>
      </c>
      <c r="T74" s="4" t="s">
        <v>166</v>
      </c>
      <c r="U74" s="4" t="s">
        <v>166</v>
      </c>
      <c r="V74" s="111" t="s">
        <v>166</v>
      </c>
      <c r="W74" s="111" t="s">
        <v>166</v>
      </c>
      <c r="X74" s="111" t="s">
        <v>166</v>
      </c>
      <c r="Y74" s="111" t="s">
        <v>166</v>
      </c>
      <c r="Z74" s="4" t="s">
        <v>166</v>
      </c>
      <c r="AA74" s="4" t="s">
        <v>166</v>
      </c>
      <c r="AB74" s="4" t="s">
        <v>166</v>
      </c>
      <c r="AC74" s="4" t="s">
        <v>166</v>
      </c>
      <c r="AD74" s="98" t="s">
        <v>166</v>
      </c>
      <c r="AE74" s="98" t="s">
        <v>166</v>
      </c>
      <c r="AF74" s="98" t="s">
        <v>166</v>
      </c>
      <c r="AG74" s="98" t="s">
        <v>166</v>
      </c>
      <c r="AH74" s="4" t="s">
        <v>166</v>
      </c>
      <c r="AI74" s="4" t="s">
        <v>166</v>
      </c>
      <c r="AJ74" s="4" t="s">
        <v>166</v>
      </c>
      <c r="AK74" s="4" t="s">
        <v>166</v>
      </c>
      <c r="AL74" s="4" t="s">
        <v>166</v>
      </c>
      <c r="AM74" s="4"/>
      <c r="AN74" s="4"/>
      <c r="AO74" s="4" t="s">
        <v>166</v>
      </c>
      <c r="AP74" s="4" t="s">
        <v>166</v>
      </c>
      <c r="AQ74" s="4" t="s">
        <v>166</v>
      </c>
      <c r="AR74" s="4" t="s">
        <v>166</v>
      </c>
      <c r="AS74" s="4" t="s">
        <v>166</v>
      </c>
      <c r="AT74" s="4" t="s">
        <v>166</v>
      </c>
      <c r="AU74" s="4" t="s">
        <v>166</v>
      </c>
      <c r="AV74" s="4" t="s">
        <v>166</v>
      </c>
      <c r="AW74" s="4" t="s">
        <v>166</v>
      </c>
      <c r="AX74" s="4"/>
      <c r="AY74" s="4"/>
      <c r="AZ74" s="4" t="s">
        <v>166</v>
      </c>
      <c r="BA74" s="4"/>
      <c r="BB74" s="4" t="s">
        <v>166</v>
      </c>
      <c r="BC74" s="4"/>
      <c r="BD74" s="4" t="s">
        <v>166</v>
      </c>
      <c r="BE74" s="4" t="s">
        <v>166</v>
      </c>
      <c r="BF74" s="4" t="s">
        <v>166</v>
      </c>
      <c r="BG74" s="4" t="s">
        <v>166</v>
      </c>
      <c r="BH74" s="4" t="s">
        <v>166</v>
      </c>
      <c r="BI74" s="4" t="s">
        <v>166</v>
      </c>
      <c r="BJ74" s="4" t="s">
        <v>166</v>
      </c>
      <c r="BK74" s="4" t="s">
        <v>166</v>
      </c>
      <c r="BL74" s="4" t="s">
        <v>166</v>
      </c>
      <c r="BM74" s="4" t="s">
        <v>166</v>
      </c>
      <c r="BN74" s="4" t="s">
        <v>166</v>
      </c>
      <c r="BO74" s="4" t="s">
        <v>166</v>
      </c>
      <c r="BP74" s="4" t="s">
        <v>166</v>
      </c>
      <c r="BQ74" s="4" t="s">
        <v>166</v>
      </c>
      <c r="BR74" s="4"/>
      <c r="BS74" s="4"/>
      <c r="BT74" s="4" t="s">
        <v>166</v>
      </c>
      <c r="BU74" s="4" t="s">
        <v>166</v>
      </c>
      <c r="BV74" s="4" t="s">
        <v>166</v>
      </c>
      <c r="BW74" s="4" t="s">
        <v>166</v>
      </c>
      <c r="BX74" s="4" t="s">
        <v>166</v>
      </c>
      <c r="BY74" s="4" t="s">
        <v>166</v>
      </c>
      <c r="BZ74" s="4" t="s">
        <v>166</v>
      </c>
      <c r="CA74" s="4" t="s">
        <v>166</v>
      </c>
      <c r="CB74" s="4" t="s">
        <v>166</v>
      </c>
      <c r="CC74" s="4" t="s">
        <v>166</v>
      </c>
      <c r="CD74" s="234"/>
    </row>
    <row r="75" spans="1:82" s="103" customFormat="1" ht="62.25" hidden="1">
      <c r="A75" s="139">
        <v>60</v>
      </c>
      <c r="B75" s="177">
        <v>60</v>
      </c>
      <c r="C75" s="116" t="s">
        <v>474</v>
      </c>
      <c r="D75" s="61" t="s">
        <v>15</v>
      </c>
      <c r="E75" s="62" t="s">
        <v>475</v>
      </c>
      <c r="F75" s="61" t="s">
        <v>15</v>
      </c>
      <c r="G75" s="116" t="s">
        <v>475</v>
      </c>
      <c r="H75" s="117" t="s">
        <v>497</v>
      </c>
      <c r="I75" s="12"/>
      <c r="J75" s="57" t="s">
        <v>8</v>
      </c>
      <c r="K75" s="208" t="s">
        <v>13</v>
      </c>
      <c r="L75" s="12"/>
      <c r="M75" s="12"/>
      <c r="N75" s="13"/>
      <c r="O75" s="12"/>
      <c r="P75" s="13"/>
      <c r="Q75" s="12"/>
      <c r="R75" s="12"/>
      <c r="S75" s="12"/>
      <c r="T75" s="12"/>
      <c r="U75" s="32">
        <f t="shared" si="28"/>
        <v>1</v>
      </c>
      <c r="V75" s="208" t="s">
        <v>568</v>
      </c>
      <c r="W75" s="208" t="s">
        <v>566</v>
      </c>
      <c r="X75" s="208" t="s">
        <v>568</v>
      </c>
      <c r="Y75" s="208" t="s">
        <v>566</v>
      </c>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v>2</v>
      </c>
      <c r="BF75" s="12">
        <v>2</v>
      </c>
      <c r="BG75" s="12">
        <v>2</v>
      </c>
      <c r="BH75" s="12">
        <v>2</v>
      </c>
      <c r="BI75" s="12">
        <v>2</v>
      </c>
      <c r="BJ75" s="12">
        <v>2</v>
      </c>
      <c r="BK75" s="12">
        <v>1</v>
      </c>
      <c r="BL75" s="12">
        <v>2</v>
      </c>
      <c r="BM75" s="12">
        <v>2</v>
      </c>
      <c r="BN75" s="12">
        <v>2</v>
      </c>
      <c r="BO75" s="12">
        <v>2</v>
      </c>
      <c r="BP75" s="12">
        <v>2</v>
      </c>
      <c r="BQ75" s="12">
        <v>2</v>
      </c>
      <c r="BR75" s="12"/>
      <c r="BS75" s="12"/>
      <c r="BT75" s="12">
        <v>2</v>
      </c>
      <c r="BU75" s="12">
        <v>1</v>
      </c>
      <c r="BV75" s="13">
        <f t="shared" ref="BV75" si="69">COUNTIF($BE75:$BU75,2)</f>
        <v>13</v>
      </c>
      <c r="BW75" s="14">
        <f t="shared" ref="BW75" si="70">BV75/COUNTA($BE75:$BU75)</f>
        <v>0.8666666666666667</v>
      </c>
      <c r="BX75" s="13">
        <f t="shared" ref="BX75" si="71">COUNTIF($BE75:$BU75,1)</f>
        <v>2</v>
      </c>
      <c r="BY75" s="14">
        <f t="shared" ref="BY75" si="72">BX75/COUNTA($BE75:$BU75)</f>
        <v>0.13333333333333333</v>
      </c>
      <c r="BZ75" s="13">
        <f t="shared" ref="BZ75" si="73">COUNTIF($BE75:$BU75,0)</f>
        <v>0</v>
      </c>
      <c r="CA75" s="14">
        <f t="shared" ref="CA75" si="74">BZ75/COUNTA($BE75:$BU75)</f>
        <v>0</v>
      </c>
      <c r="CB75" s="13">
        <f t="shared" ref="CB75" si="75">(((BV75*2)+(BX75*1)+(BZ75*0)))/COUNTA($BE75:$BU75)</f>
        <v>1.8666666666666667</v>
      </c>
      <c r="CC75" s="207" t="str">
        <f t="shared" ref="CC75" si="76">IF(CB75&gt;=1.6,"Đạt mục tiêu",IF(CB75&gt;=1,"Cần cố gắng","Chưa đạt"))</f>
        <v>Đạt mục tiêu</v>
      </c>
      <c r="CD75" s="1"/>
    </row>
    <row r="76" spans="1:82" s="234" customFormat="1" ht="89.25" customHeight="1">
      <c r="A76" s="11">
        <v>61</v>
      </c>
      <c r="B76" s="177">
        <v>61</v>
      </c>
      <c r="C76" s="114" t="s">
        <v>476</v>
      </c>
      <c r="D76" s="155" t="s">
        <v>11</v>
      </c>
      <c r="E76" s="62" t="s">
        <v>477</v>
      </c>
      <c r="F76" s="61" t="s">
        <v>14</v>
      </c>
      <c r="G76" s="62" t="s">
        <v>477</v>
      </c>
      <c r="H76" s="114" t="s">
        <v>496</v>
      </c>
      <c r="I76" s="242" t="s">
        <v>128</v>
      </c>
      <c r="J76" s="220" t="s">
        <v>8</v>
      </c>
      <c r="K76" s="12"/>
      <c r="L76" s="12"/>
      <c r="M76" s="12" t="s">
        <v>13</v>
      </c>
      <c r="N76" s="13"/>
      <c r="O76" s="12"/>
      <c r="P76" s="13"/>
      <c r="Q76" s="12"/>
      <c r="R76" s="12"/>
      <c r="S76" s="12"/>
      <c r="T76" s="12"/>
      <c r="U76" s="32">
        <f t="shared" si="28"/>
        <v>1</v>
      </c>
      <c r="V76" s="12"/>
      <c r="W76" s="12"/>
      <c r="X76" s="12"/>
      <c r="Y76" s="12"/>
      <c r="Z76" s="12"/>
      <c r="AA76" s="12"/>
      <c r="AB76" s="12"/>
      <c r="AC76" s="12"/>
      <c r="AD76" s="242" t="s">
        <v>571</v>
      </c>
      <c r="AE76" s="242" t="s">
        <v>571</v>
      </c>
      <c r="AF76" s="242" t="s">
        <v>571</v>
      </c>
      <c r="AG76" s="242" t="s">
        <v>571</v>
      </c>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v>2</v>
      </c>
      <c r="BF76" s="12">
        <v>1</v>
      </c>
      <c r="BG76" s="12">
        <v>2</v>
      </c>
      <c r="BH76" s="12">
        <v>2</v>
      </c>
      <c r="BI76" s="12">
        <v>2</v>
      </c>
      <c r="BJ76" s="12">
        <v>2</v>
      </c>
      <c r="BK76" s="12">
        <v>2</v>
      </c>
      <c r="BL76" s="12">
        <v>2</v>
      </c>
      <c r="BM76" s="12">
        <v>2</v>
      </c>
      <c r="BN76" s="12">
        <v>2</v>
      </c>
      <c r="BO76" s="12">
        <v>2</v>
      </c>
      <c r="BP76" s="12">
        <v>2</v>
      </c>
      <c r="BQ76" s="12">
        <v>2</v>
      </c>
      <c r="BR76" s="12">
        <v>2</v>
      </c>
      <c r="BS76" s="12">
        <v>2</v>
      </c>
      <c r="BT76" s="12">
        <v>2</v>
      </c>
      <c r="BU76" s="12">
        <v>1</v>
      </c>
      <c r="BV76" s="13">
        <f>COUNTIF($BE76:$BU76,2)</f>
        <v>15</v>
      </c>
      <c r="BW76" s="14">
        <f>BV76/COUNTA($BE76:$BU76)</f>
        <v>0.88235294117647056</v>
      </c>
      <c r="BX76" s="13">
        <f>COUNTIF($BE76:$BU76,1)</f>
        <v>2</v>
      </c>
      <c r="BY76" s="14">
        <f>BX76/COUNTA($BE76:$BU76)</f>
        <v>0.11764705882352941</v>
      </c>
      <c r="BZ76" s="13">
        <f>COUNTIF($BE76:$BU76,0)</f>
        <v>0</v>
      </c>
      <c r="CA76" s="14">
        <f>BZ76/COUNTA($BE76:$BU76)</f>
        <v>0</v>
      </c>
      <c r="CB76" s="13">
        <f>(((BV76*2)+(BX76*1)+(BZ76*0)))/COUNTA($BE76:$BU76)</f>
        <v>1.8823529411764706</v>
      </c>
      <c r="CC76" s="13" t="str">
        <f>IF(CB76&gt;=1.6,"Đạt mục tiêu",IF(CB76&gt;=1,"Cần cố gắng","Chưa đạt"))</f>
        <v>Đạt mục tiêu</v>
      </c>
    </row>
    <row r="77" spans="1:82" s="1" customFormat="1" ht="48" hidden="1">
      <c r="A77" s="11">
        <v>62</v>
      </c>
      <c r="B77" s="177">
        <v>62</v>
      </c>
      <c r="C77" s="62" t="s">
        <v>478</v>
      </c>
      <c r="D77" s="61" t="s">
        <v>11</v>
      </c>
      <c r="E77" s="62" t="s">
        <v>479</v>
      </c>
      <c r="F77" s="61" t="s">
        <v>14</v>
      </c>
      <c r="G77" s="62" t="s">
        <v>479</v>
      </c>
      <c r="H77" s="15" t="s">
        <v>161</v>
      </c>
      <c r="I77" s="12"/>
      <c r="J77" s="57" t="s">
        <v>8</v>
      </c>
      <c r="K77" s="12"/>
      <c r="L77" s="12"/>
      <c r="M77" s="12"/>
      <c r="N77" s="13"/>
      <c r="O77" s="12"/>
      <c r="P77" s="34" t="s">
        <v>13</v>
      </c>
      <c r="Q77" s="12"/>
      <c r="R77" s="12"/>
      <c r="S77" s="12"/>
      <c r="T77" s="12"/>
      <c r="U77" s="32">
        <f t="shared" si="28"/>
        <v>1</v>
      </c>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3"/>
      <c r="BW77" s="14"/>
      <c r="BX77" s="13"/>
      <c r="BY77" s="14"/>
      <c r="BZ77" s="13"/>
      <c r="CA77" s="14"/>
      <c r="CB77" s="13"/>
      <c r="CC77" s="13"/>
    </row>
    <row r="78" spans="1:82" s="1" customFormat="1" ht="60" hidden="1">
      <c r="A78" s="11">
        <v>63</v>
      </c>
      <c r="B78" s="177">
        <v>63</v>
      </c>
      <c r="C78" s="62" t="s">
        <v>480</v>
      </c>
      <c r="D78" s="61" t="s">
        <v>11</v>
      </c>
      <c r="E78" s="62" t="s">
        <v>481</v>
      </c>
      <c r="F78" s="61" t="s">
        <v>14</v>
      </c>
      <c r="G78" s="62" t="s">
        <v>481</v>
      </c>
      <c r="H78" s="15" t="s">
        <v>495</v>
      </c>
      <c r="I78" s="12"/>
      <c r="J78" s="57" t="s">
        <v>8</v>
      </c>
      <c r="K78" s="12"/>
      <c r="L78" s="12"/>
      <c r="M78" s="12"/>
      <c r="N78" s="13"/>
      <c r="O78" s="12"/>
      <c r="P78" s="13"/>
      <c r="Q78" s="12" t="s">
        <v>13</v>
      </c>
      <c r="R78" s="12"/>
      <c r="S78" s="12"/>
      <c r="T78" s="12"/>
      <c r="U78" s="32">
        <f t="shared" si="28"/>
        <v>1</v>
      </c>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3"/>
      <c r="BW78" s="14"/>
      <c r="BX78" s="13"/>
      <c r="BY78" s="14"/>
      <c r="BZ78" s="13"/>
      <c r="CA78" s="14"/>
      <c r="CB78" s="13"/>
      <c r="CC78" s="13"/>
    </row>
    <row r="79" spans="1:82" ht="75" hidden="1">
      <c r="A79" s="101">
        <v>64</v>
      </c>
      <c r="B79" s="177">
        <v>64</v>
      </c>
      <c r="C79" s="114" t="s">
        <v>482</v>
      </c>
      <c r="D79" s="61" t="s">
        <v>15</v>
      </c>
      <c r="E79" s="62" t="s">
        <v>483</v>
      </c>
      <c r="F79" s="155" t="s">
        <v>15</v>
      </c>
      <c r="G79" s="114" t="s">
        <v>483</v>
      </c>
      <c r="H79" s="134" t="s">
        <v>494</v>
      </c>
      <c r="I79" s="12"/>
      <c r="J79" s="57" t="s">
        <v>8</v>
      </c>
      <c r="K79" s="12"/>
      <c r="L79" s="193" t="s">
        <v>13</v>
      </c>
      <c r="M79" s="12"/>
      <c r="N79" s="13"/>
      <c r="O79" s="12"/>
      <c r="P79" s="13"/>
      <c r="Q79" s="12"/>
      <c r="R79" s="12"/>
      <c r="S79" s="12"/>
      <c r="T79" s="12"/>
      <c r="U79" s="32">
        <f t="shared" si="28"/>
        <v>1</v>
      </c>
      <c r="V79" s="12"/>
      <c r="W79" s="12"/>
      <c r="X79" s="12"/>
      <c r="Y79" s="12"/>
      <c r="Z79" s="193" t="s">
        <v>566</v>
      </c>
      <c r="AA79" s="193" t="s">
        <v>570</v>
      </c>
      <c r="AB79" s="193" t="s">
        <v>571</v>
      </c>
      <c r="AC79" s="193" t="s">
        <v>571</v>
      </c>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94"/>
      <c r="BF79" s="194"/>
      <c r="BG79" s="194"/>
      <c r="BH79" s="194"/>
      <c r="BI79" s="194"/>
      <c r="BJ79" s="194"/>
      <c r="BK79" s="194"/>
      <c r="BL79" s="194"/>
      <c r="BM79" s="194"/>
      <c r="BN79" s="194"/>
      <c r="BO79" s="194"/>
      <c r="BP79" s="194"/>
      <c r="BQ79" s="194"/>
      <c r="BR79" s="194"/>
      <c r="BS79" s="194"/>
      <c r="BT79" s="194"/>
      <c r="BU79" s="194"/>
      <c r="BV79" s="180"/>
      <c r="BW79" s="144"/>
      <c r="BX79" s="180"/>
      <c r="BY79" s="144"/>
      <c r="BZ79" s="180"/>
      <c r="CA79" s="144"/>
      <c r="CB79" s="180"/>
      <c r="CC79" s="180"/>
    </row>
    <row r="80" spans="1:82" s="1" customFormat="1" ht="48" hidden="1">
      <c r="A80" s="11">
        <v>65</v>
      </c>
      <c r="B80" s="177">
        <v>65</v>
      </c>
      <c r="C80" s="62" t="s">
        <v>484</v>
      </c>
      <c r="D80" s="61" t="s">
        <v>15</v>
      </c>
      <c r="E80" s="62" t="s">
        <v>485</v>
      </c>
      <c r="F80" s="61" t="s">
        <v>14</v>
      </c>
      <c r="G80" s="62" t="s">
        <v>485</v>
      </c>
      <c r="H80" s="15" t="s">
        <v>493</v>
      </c>
      <c r="I80" s="12"/>
      <c r="J80" s="57" t="s">
        <v>8</v>
      </c>
      <c r="K80" s="12"/>
      <c r="L80" s="12"/>
      <c r="M80" s="12"/>
      <c r="N80" s="34" t="s">
        <v>13</v>
      </c>
      <c r="O80" s="12"/>
      <c r="P80" s="13"/>
      <c r="Q80" s="12"/>
      <c r="R80" s="12"/>
      <c r="S80" s="12"/>
      <c r="T80" s="12"/>
      <c r="U80" s="32">
        <f t="shared" si="28"/>
        <v>1</v>
      </c>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3"/>
      <c r="BW80" s="14"/>
      <c r="BX80" s="13"/>
      <c r="BY80" s="14"/>
      <c r="BZ80" s="13"/>
      <c r="CA80" s="14"/>
      <c r="CB80" s="13"/>
      <c r="CC80" s="13"/>
    </row>
    <row r="81" spans="1:82" s="1" customFormat="1" ht="48" hidden="1">
      <c r="A81" s="11">
        <v>66</v>
      </c>
      <c r="B81" s="177">
        <v>66</v>
      </c>
      <c r="C81" s="62" t="s">
        <v>486</v>
      </c>
      <c r="D81" s="61" t="s">
        <v>14</v>
      </c>
      <c r="E81" s="62" t="s">
        <v>487</v>
      </c>
      <c r="F81" s="61" t="s">
        <v>14</v>
      </c>
      <c r="G81" s="62" t="s">
        <v>487</v>
      </c>
      <c r="H81" s="15" t="s">
        <v>162</v>
      </c>
      <c r="I81" s="12"/>
      <c r="J81" s="57" t="s">
        <v>8</v>
      </c>
      <c r="K81" s="12"/>
      <c r="L81" s="12"/>
      <c r="M81" s="12"/>
      <c r="N81" s="13"/>
      <c r="O81" s="12"/>
      <c r="P81" s="34" t="s">
        <v>13</v>
      </c>
      <c r="Q81" s="12"/>
      <c r="R81" s="12"/>
      <c r="S81" s="12"/>
      <c r="T81" s="12"/>
      <c r="U81" s="32">
        <f t="shared" si="28"/>
        <v>1</v>
      </c>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3"/>
      <c r="BW81" s="14"/>
      <c r="BX81" s="13"/>
      <c r="BY81" s="14"/>
      <c r="BZ81" s="13"/>
      <c r="CA81" s="14"/>
      <c r="CB81" s="13"/>
      <c r="CC81" s="13"/>
    </row>
    <row r="82" spans="1:82" ht="101.25" hidden="1" customHeight="1">
      <c r="A82" s="101">
        <v>67</v>
      </c>
      <c r="B82" s="177">
        <v>67</v>
      </c>
      <c r="C82" s="114" t="s">
        <v>488</v>
      </c>
      <c r="D82" s="61" t="s">
        <v>14</v>
      </c>
      <c r="E82" s="62" t="s">
        <v>489</v>
      </c>
      <c r="F82" s="155" t="s">
        <v>14</v>
      </c>
      <c r="G82" s="114" t="s">
        <v>489</v>
      </c>
      <c r="H82" s="134" t="s">
        <v>163</v>
      </c>
      <c r="I82" s="12"/>
      <c r="J82" s="57" t="s">
        <v>8</v>
      </c>
      <c r="K82" s="12"/>
      <c r="L82" s="193" t="s">
        <v>13</v>
      </c>
      <c r="M82" s="12"/>
      <c r="N82" s="13"/>
      <c r="O82" s="12"/>
      <c r="P82" s="13"/>
      <c r="Q82" s="12"/>
      <c r="R82" s="12"/>
      <c r="S82" s="12"/>
      <c r="T82" s="12"/>
      <c r="U82" s="32">
        <f t="shared" si="28"/>
        <v>1</v>
      </c>
      <c r="V82" s="12"/>
      <c r="W82" s="12"/>
      <c r="X82" s="12"/>
      <c r="Y82" s="12"/>
      <c r="Z82" s="193" t="s">
        <v>571</v>
      </c>
      <c r="AA82" s="193" t="s">
        <v>571</v>
      </c>
      <c r="AB82" s="193" t="s">
        <v>571</v>
      </c>
      <c r="AC82" s="193" t="s">
        <v>571</v>
      </c>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94"/>
      <c r="BF82" s="194"/>
      <c r="BG82" s="194"/>
      <c r="BH82" s="194"/>
      <c r="BI82" s="194"/>
      <c r="BJ82" s="194"/>
      <c r="BK82" s="194"/>
      <c r="BL82" s="194"/>
      <c r="BM82" s="194"/>
      <c r="BN82" s="194"/>
      <c r="BO82" s="194"/>
      <c r="BP82" s="194"/>
      <c r="BQ82" s="194"/>
      <c r="BR82" s="194"/>
      <c r="BS82" s="194"/>
      <c r="BT82" s="194"/>
      <c r="BU82" s="194"/>
      <c r="BV82" s="180"/>
      <c r="BW82" s="144"/>
      <c r="BX82" s="180"/>
      <c r="BY82" s="144"/>
      <c r="BZ82" s="180"/>
      <c r="CA82" s="144"/>
      <c r="CB82" s="180"/>
      <c r="CC82" s="180"/>
    </row>
    <row r="83" spans="1:82" s="1" customFormat="1" ht="48" hidden="1">
      <c r="A83" s="11">
        <v>68</v>
      </c>
      <c r="B83" s="177">
        <v>68</v>
      </c>
      <c r="C83" s="62" t="s">
        <v>490</v>
      </c>
      <c r="D83" s="61" t="s">
        <v>11</v>
      </c>
      <c r="E83" s="62" t="s">
        <v>491</v>
      </c>
      <c r="F83" s="61" t="s">
        <v>11</v>
      </c>
      <c r="G83" s="62" t="s">
        <v>491</v>
      </c>
      <c r="H83" s="15" t="s">
        <v>492</v>
      </c>
      <c r="I83" s="12"/>
      <c r="J83" s="57" t="s">
        <v>8</v>
      </c>
      <c r="K83" s="12"/>
      <c r="L83" s="12"/>
      <c r="M83" s="12"/>
      <c r="N83" s="13"/>
      <c r="O83" s="12"/>
      <c r="P83" s="13"/>
      <c r="Q83" s="12"/>
      <c r="R83" s="12"/>
      <c r="S83" s="12" t="s">
        <v>13</v>
      </c>
      <c r="T83" s="12"/>
      <c r="U83" s="32">
        <f t="shared" si="28"/>
        <v>1</v>
      </c>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3"/>
      <c r="BW83" s="14"/>
      <c r="BX83" s="13"/>
      <c r="BY83" s="14"/>
      <c r="BZ83" s="13"/>
      <c r="CA83" s="14"/>
      <c r="CB83" s="13"/>
      <c r="CC83" s="13"/>
    </row>
    <row r="84" spans="1:82" s="233" customFormat="1" ht="41.25" customHeight="1">
      <c r="A84" s="101">
        <v>69</v>
      </c>
      <c r="B84" s="177">
        <v>69</v>
      </c>
      <c r="C84" s="290" t="s">
        <v>164</v>
      </c>
      <c r="D84" s="291"/>
      <c r="E84" s="303"/>
      <c r="F84" s="4" t="s">
        <v>166</v>
      </c>
      <c r="G84" s="106" t="s">
        <v>166</v>
      </c>
      <c r="H84" s="151" t="s">
        <v>166</v>
      </c>
      <c r="I84" s="98" t="s">
        <v>166</v>
      </c>
      <c r="J84" s="98" t="s">
        <v>166</v>
      </c>
      <c r="K84" s="106" t="s">
        <v>166</v>
      </c>
      <c r="L84" s="4" t="s">
        <v>166</v>
      </c>
      <c r="M84" s="4" t="s">
        <v>166</v>
      </c>
      <c r="N84" s="4" t="s">
        <v>166</v>
      </c>
      <c r="O84" s="4" t="s">
        <v>166</v>
      </c>
      <c r="P84" s="4" t="s">
        <v>166</v>
      </c>
      <c r="Q84" s="4" t="s">
        <v>166</v>
      </c>
      <c r="R84" s="4"/>
      <c r="S84" s="4" t="s">
        <v>166</v>
      </c>
      <c r="T84" s="4" t="s">
        <v>166</v>
      </c>
      <c r="U84" s="4" t="s">
        <v>166</v>
      </c>
      <c r="V84" s="106" t="s">
        <v>166</v>
      </c>
      <c r="W84" s="106" t="s">
        <v>166</v>
      </c>
      <c r="X84" s="106" t="s">
        <v>166</v>
      </c>
      <c r="Y84" s="106" t="s">
        <v>166</v>
      </c>
      <c r="Z84" s="4" t="s">
        <v>166</v>
      </c>
      <c r="AA84" s="4" t="s">
        <v>166</v>
      </c>
      <c r="AB84" s="4" t="s">
        <v>166</v>
      </c>
      <c r="AC84" s="4" t="s">
        <v>166</v>
      </c>
      <c r="AD84" s="98" t="s">
        <v>166</v>
      </c>
      <c r="AE84" s="98" t="s">
        <v>166</v>
      </c>
      <c r="AF84" s="98" t="s">
        <v>166</v>
      </c>
      <c r="AG84" s="98" t="s">
        <v>166</v>
      </c>
      <c r="AH84" s="4" t="s">
        <v>166</v>
      </c>
      <c r="AI84" s="4" t="s">
        <v>166</v>
      </c>
      <c r="AJ84" s="4" t="s">
        <v>166</v>
      </c>
      <c r="AK84" s="4" t="s">
        <v>166</v>
      </c>
      <c r="AL84" s="4" t="s">
        <v>166</v>
      </c>
      <c r="AM84" s="4"/>
      <c r="AN84" s="4"/>
      <c r="AO84" s="4" t="s">
        <v>166</v>
      </c>
      <c r="AP84" s="4" t="s">
        <v>166</v>
      </c>
      <c r="AQ84" s="4" t="s">
        <v>166</v>
      </c>
      <c r="AR84" s="4" t="s">
        <v>166</v>
      </c>
      <c r="AS84" s="4" t="s">
        <v>166</v>
      </c>
      <c r="AT84" s="4" t="s">
        <v>166</v>
      </c>
      <c r="AU84" s="4" t="s">
        <v>166</v>
      </c>
      <c r="AV84" s="4" t="s">
        <v>166</v>
      </c>
      <c r="AW84" s="4" t="s">
        <v>166</v>
      </c>
      <c r="AX84" s="4"/>
      <c r="AY84" s="4"/>
      <c r="AZ84" s="4" t="s">
        <v>166</v>
      </c>
      <c r="BA84" s="4"/>
      <c r="BB84" s="4" t="s">
        <v>166</v>
      </c>
      <c r="BC84" s="4"/>
      <c r="BD84" s="4" t="s">
        <v>166</v>
      </c>
      <c r="BE84" s="4" t="s">
        <v>166</v>
      </c>
      <c r="BF84" s="4" t="s">
        <v>166</v>
      </c>
      <c r="BG84" s="4" t="s">
        <v>166</v>
      </c>
      <c r="BH84" s="4" t="s">
        <v>166</v>
      </c>
      <c r="BI84" s="4" t="s">
        <v>166</v>
      </c>
      <c r="BJ84" s="4" t="s">
        <v>166</v>
      </c>
      <c r="BK84" s="4" t="s">
        <v>166</v>
      </c>
      <c r="BL84" s="4" t="s">
        <v>166</v>
      </c>
      <c r="BM84" s="4" t="s">
        <v>166</v>
      </c>
      <c r="BN84" s="4" t="s">
        <v>166</v>
      </c>
      <c r="BO84" s="4" t="s">
        <v>166</v>
      </c>
      <c r="BP84" s="4" t="s">
        <v>166</v>
      </c>
      <c r="BQ84" s="4" t="s">
        <v>166</v>
      </c>
      <c r="BR84" s="4"/>
      <c r="BS84" s="4"/>
      <c r="BT84" s="4" t="s">
        <v>166</v>
      </c>
      <c r="BU84" s="4" t="s">
        <v>166</v>
      </c>
      <c r="BV84" s="4" t="s">
        <v>166</v>
      </c>
      <c r="BW84" s="4" t="s">
        <v>166</v>
      </c>
      <c r="BX84" s="4" t="s">
        <v>166</v>
      </c>
      <c r="BY84" s="4" t="s">
        <v>166</v>
      </c>
      <c r="BZ84" s="4" t="s">
        <v>166</v>
      </c>
      <c r="CA84" s="4" t="s">
        <v>166</v>
      </c>
      <c r="CB84" s="4" t="s">
        <v>166</v>
      </c>
      <c r="CC84" s="4" t="s">
        <v>166</v>
      </c>
      <c r="CD84" s="234"/>
    </row>
    <row r="85" spans="1:82" s="234" customFormat="1" ht="147.75" customHeight="1">
      <c r="A85" s="11">
        <v>70</v>
      </c>
      <c r="B85" s="177">
        <v>70</v>
      </c>
      <c r="C85" s="114" t="s">
        <v>502</v>
      </c>
      <c r="D85" s="155" t="s">
        <v>11</v>
      </c>
      <c r="E85" s="62" t="s">
        <v>500</v>
      </c>
      <c r="F85" s="61" t="s">
        <v>14</v>
      </c>
      <c r="G85" s="12" t="s">
        <v>549</v>
      </c>
      <c r="H85" s="134" t="s">
        <v>498</v>
      </c>
      <c r="I85" s="242" t="s">
        <v>83</v>
      </c>
      <c r="J85" s="220" t="s">
        <v>8</v>
      </c>
      <c r="K85" s="12"/>
      <c r="L85" s="12"/>
      <c r="M85" s="12" t="s">
        <v>13</v>
      </c>
      <c r="N85" s="12"/>
      <c r="O85" s="12"/>
      <c r="P85" s="12"/>
      <c r="Q85" s="30"/>
      <c r="R85" s="30" t="s">
        <v>13</v>
      </c>
      <c r="S85" s="12"/>
      <c r="T85" s="34"/>
      <c r="U85" s="32">
        <f t="shared" si="28"/>
        <v>2</v>
      </c>
      <c r="V85" s="12"/>
      <c r="W85" s="12"/>
      <c r="X85" s="12"/>
      <c r="Y85" s="12"/>
      <c r="Z85" s="12"/>
      <c r="AA85" s="12"/>
      <c r="AB85" s="12"/>
      <c r="AC85" s="12"/>
      <c r="AD85" s="242" t="s">
        <v>566</v>
      </c>
      <c r="AE85" s="242" t="s">
        <v>568</v>
      </c>
      <c r="AF85" s="242" t="s">
        <v>568</v>
      </c>
      <c r="AG85" s="242" t="s">
        <v>570</v>
      </c>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v>2</v>
      </c>
      <c r="BF85" s="12">
        <v>1</v>
      </c>
      <c r="BG85" s="12">
        <v>2</v>
      </c>
      <c r="BH85" s="12">
        <v>2</v>
      </c>
      <c r="BI85" s="12">
        <v>2</v>
      </c>
      <c r="BJ85" s="12">
        <v>1</v>
      </c>
      <c r="BK85" s="12">
        <v>2</v>
      </c>
      <c r="BL85" s="12">
        <v>2</v>
      </c>
      <c r="BM85" s="12">
        <v>2</v>
      </c>
      <c r="BN85" s="12">
        <v>2</v>
      </c>
      <c r="BO85" s="12">
        <v>2</v>
      </c>
      <c r="BP85" s="12">
        <v>2</v>
      </c>
      <c r="BQ85" s="12">
        <v>2</v>
      </c>
      <c r="BR85" s="12">
        <v>2</v>
      </c>
      <c r="BS85" s="12">
        <v>2</v>
      </c>
      <c r="BT85" s="12">
        <v>2</v>
      </c>
      <c r="BU85" s="12">
        <v>1</v>
      </c>
      <c r="BV85" s="13">
        <f>COUNTIF($BE85:$BU85,2)</f>
        <v>14</v>
      </c>
      <c r="BW85" s="14">
        <f>BV85/COUNTA($BE85:$BU85)</f>
        <v>0.82352941176470584</v>
      </c>
      <c r="BX85" s="13">
        <f>COUNTIF($BE85:$BU85,1)</f>
        <v>3</v>
      </c>
      <c r="BY85" s="14">
        <f>BX85/COUNTA($BE85:$BU85)</f>
        <v>0.17647058823529413</v>
      </c>
      <c r="BZ85" s="13">
        <f>COUNTIF($BE85:$BU85,0)</f>
        <v>0</v>
      </c>
      <c r="CA85" s="14">
        <f>BZ85/COUNTA($BE85:$BU85)</f>
        <v>0</v>
      </c>
      <c r="CB85" s="13">
        <f>(((BV85*2)+(BX85*1)+(BZ85*0)))/COUNTA($BE85:$BU85)</f>
        <v>1.8235294117647058</v>
      </c>
      <c r="CC85" s="13" t="str">
        <f>IF(CB85&gt;=1.6,"Đạt mục tiêu",IF(CB85&gt;=1,"Cần cố gắng","Chưa đạt"))</f>
        <v>Đạt mục tiêu</v>
      </c>
    </row>
    <row r="86" spans="1:82" ht="138" hidden="1" customHeight="1">
      <c r="A86" s="101">
        <v>71</v>
      </c>
      <c r="B86" s="177">
        <v>71</v>
      </c>
      <c r="C86" s="114" t="s">
        <v>501</v>
      </c>
      <c r="D86" s="61" t="s">
        <v>11</v>
      </c>
      <c r="E86" s="62" t="s">
        <v>499</v>
      </c>
      <c r="F86" s="155" t="s">
        <v>14</v>
      </c>
      <c r="G86" s="193" t="s">
        <v>37</v>
      </c>
      <c r="H86" s="134" t="s">
        <v>165</v>
      </c>
      <c r="I86" s="12" t="s">
        <v>83</v>
      </c>
      <c r="J86" s="57" t="s">
        <v>8</v>
      </c>
      <c r="K86" s="12"/>
      <c r="L86" s="193" t="s">
        <v>13</v>
      </c>
      <c r="M86" s="12"/>
      <c r="N86" s="12"/>
      <c r="O86" s="12"/>
      <c r="P86" s="12"/>
      <c r="Q86" s="12"/>
      <c r="R86" s="12" t="s">
        <v>13</v>
      </c>
      <c r="S86" s="13"/>
      <c r="T86" s="12"/>
      <c r="U86" s="32">
        <f t="shared" si="28"/>
        <v>2</v>
      </c>
      <c r="V86" s="12"/>
      <c r="W86" s="12"/>
      <c r="X86" s="12"/>
      <c r="Y86" s="12"/>
      <c r="Z86" s="193" t="s">
        <v>570</v>
      </c>
      <c r="AA86" s="193" t="s">
        <v>568</v>
      </c>
      <c r="AB86" s="193" t="s">
        <v>570</v>
      </c>
      <c r="AC86" s="193" t="s">
        <v>568</v>
      </c>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94">
        <v>2</v>
      </c>
      <c r="BF86" s="194">
        <v>2</v>
      </c>
      <c r="BG86" s="194">
        <v>2</v>
      </c>
      <c r="BH86" s="194">
        <v>1</v>
      </c>
      <c r="BI86" s="194">
        <v>2</v>
      </c>
      <c r="BJ86" s="194">
        <v>2</v>
      </c>
      <c r="BK86" s="194">
        <v>2</v>
      </c>
      <c r="BL86" s="194">
        <v>2</v>
      </c>
      <c r="BM86" s="194">
        <v>1</v>
      </c>
      <c r="BN86" s="194">
        <v>2</v>
      </c>
      <c r="BO86" s="194">
        <v>2</v>
      </c>
      <c r="BP86" s="194">
        <v>1</v>
      </c>
      <c r="BQ86" s="194">
        <v>2</v>
      </c>
      <c r="BR86" s="194"/>
      <c r="BS86" s="194"/>
      <c r="BT86" s="194">
        <v>1</v>
      </c>
      <c r="BU86" s="194">
        <v>1</v>
      </c>
      <c r="BV86" s="180">
        <f>COUNTIF($BE86:$BU86,2)</f>
        <v>10</v>
      </c>
      <c r="BW86" s="144">
        <f>BV86/COUNTA($BE86:$BU86)</f>
        <v>0.66666666666666663</v>
      </c>
      <c r="BX86" s="180">
        <f>COUNTIF($BE86:$BU86,1)</f>
        <v>5</v>
      </c>
      <c r="BY86" s="144">
        <f>BX86/COUNTA($BE86:$BU86)</f>
        <v>0.33333333333333331</v>
      </c>
      <c r="BZ86" s="180">
        <f>COUNTIF($BE86:$BU86,0)</f>
        <v>0</v>
      </c>
      <c r="CA86" s="144">
        <f>BZ86/COUNTA($BE86:$BU86)</f>
        <v>0</v>
      </c>
      <c r="CB86" s="180">
        <f>(((BV86*2)+(BX86*1)+(BZ86*0)))/COUNTA($BE86:$BU86)</f>
        <v>1.6666666666666667</v>
      </c>
      <c r="CC86" s="180" t="str">
        <f>IF(CB86&gt;=1.6,"Đạt mục tiêu",IF(CB86&gt;=1,"Cần cố gắng","Chưa đạt"))</f>
        <v>Đạt mục tiêu</v>
      </c>
    </row>
    <row r="87" spans="1:82" s="233" customFormat="1" ht="61.5" customHeight="1">
      <c r="A87" s="101">
        <v>72</v>
      </c>
      <c r="B87" s="177">
        <v>72</v>
      </c>
      <c r="C87" s="301" t="s">
        <v>19</v>
      </c>
      <c r="D87" s="301"/>
      <c r="E87" s="302"/>
      <c r="F87" s="151" t="s">
        <v>166</v>
      </c>
      <c r="G87" s="151" t="s">
        <v>166</v>
      </c>
      <c r="H87" s="151" t="s">
        <v>166</v>
      </c>
      <c r="I87" s="7" t="s">
        <v>166</v>
      </c>
      <c r="J87" s="7" t="s">
        <v>166</v>
      </c>
      <c r="K87" s="111" t="s">
        <v>166</v>
      </c>
      <c r="L87" s="151" t="s">
        <v>166</v>
      </c>
      <c r="M87" s="5" t="s">
        <v>166</v>
      </c>
      <c r="N87" s="5" t="s">
        <v>166</v>
      </c>
      <c r="O87" s="5" t="s">
        <v>166</v>
      </c>
      <c r="P87" s="5" t="s">
        <v>166</v>
      </c>
      <c r="Q87" s="5" t="s">
        <v>166</v>
      </c>
      <c r="R87" s="5"/>
      <c r="S87" s="5" t="s">
        <v>166</v>
      </c>
      <c r="T87" s="5" t="s">
        <v>166</v>
      </c>
      <c r="U87" s="5" t="s">
        <v>166</v>
      </c>
      <c r="V87" s="111" t="s">
        <v>166</v>
      </c>
      <c r="W87" s="111" t="s">
        <v>166</v>
      </c>
      <c r="X87" s="111" t="s">
        <v>166</v>
      </c>
      <c r="Y87" s="111" t="s">
        <v>166</v>
      </c>
      <c r="Z87" s="151" t="s">
        <v>166</v>
      </c>
      <c r="AA87" s="151" t="s">
        <v>166</v>
      </c>
      <c r="AB87" s="151" t="s">
        <v>166</v>
      </c>
      <c r="AC87" s="151" t="s">
        <v>166</v>
      </c>
      <c r="AD87" s="7" t="s">
        <v>166</v>
      </c>
      <c r="AE87" s="7" t="s">
        <v>166</v>
      </c>
      <c r="AF87" s="7" t="s">
        <v>166</v>
      </c>
      <c r="AG87" s="7" t="s">
        <v>166</v>
      </c>
      <c r="AH87" s="5" t="s">
        <v>166</v>
      </c>
      <c r="AI87" s="5" t="s">
        <v>166</v>
      </c>
      <c r="AJ87" s="5" t="s">
        <v>166</v>
      </c>
      <c r="AK87" s="5" t="s">
        <v>166</v>
      </c>
      <c r="AL87" s="5" t="s">
        <v>166</v>
      </c>
      <c r="AM87" s="5"/>
      <c r="AN87" s="5"/>
      <c r="AO87" s="5" t="s">
        <v>166</v>
      </c>
      <c r="AP87" s="5" t="s">
        <v>166</v>
      </c>
      <c r="AQ87" s="5" t="s">
        <v>166</v>
      </c>
      <c r="AR87" s="5" t="s">
        <v>166</v>
      </c>
      <c r="AS87" s="5" t="s">
        <v>166</v>
      </c>
      <c r="AT87" s="5" t="s">
        <v>166</v>
      </c>
      <c r="AU87" s="5" t="s">
        <v>166</v>
      </c>
      <c r="AV87" s="5" t="s">
        <v>166</v>
      </c>
      <c r="AW87" s="5" t="s">
        <v>166</v>
      </c>
      <c r="AX87" s="5"/>
      <c r="AY87" s="5"/>
      <c r="AZ87" s="5" t="s">
        <v>166</v>
      </c>
      <c r="BA87" s="5"/>
      <c r="BB87" s="5" t="s">
        <v>166</v>
      </c>
      <c r="BC87" s="5"/>
      <c r="BD87" s="5" t="s">
        <v>166</v>
      </c>
      <c r="BE87" s="7" t="s">
        <v>166</v>
      </c>
      <c r="BF87" s="7" t="s">
        <v>166</v>
      </c>
      <c r="BG87" s="7" t="s">
        <v>166</v>
      </c>
      <c r="BH87" s="7" t="s">
        <v>166</v>
      </c>
      <c r="BI87" s="7" t="s">
        <v>166</v>
      </c>
      <c r="BJ87" s="7" t="s">
        <v>166</v>
      </c>
      <c r="BK87" s="7" t="s">
        <v>166</v>
      </c>
      <c r="BL87" s="7" t="s">
        <v>166</v>
      </c>
      <c r="BM87" s="7" t="s">
        <v>166</v>
      </c>
      <c r="BN87" s="7" t="s">
        <v>166</v>
      </c>
      <c r="BO87" s="7" t="s">
        <v>166</v>
      </c>
      <c r="BP87" s="7" t="s">
        <v>166</v>
      </c>
      <c r="BQ87" s="7" t="s">
        <v>166</v>
      </c>
      <c r="BR87" s="7" t="s">
        <v>166</v>
      </c>
      <c r="BS87" s="7" t="s">
        <v>166</v>
      </c>
      <c r="BT87" s="7" t="s">
        <v>166</v>
      </c>
      <c r="BU87" s="7" t="s">
        <v>166</v>
      </c>
      <c r="BV87" s="7" t="s">
        <v>166</v>
      </c>
      <c r="BW87" s="7" t="s">
        <v>166</v>
      </c>
      <c r="BX87" s="7" t="s">
        <v>166</v>
      </c>
      <c r="BY87" s="7" t="s">
        <v>166</v>
      </c>
      <c r="BZ87" s="7" t="s">
        <v>166</v>
      </c>
      <c r="CA87" s="7" t="s">
        <v>166</v>
      </c>
      <c r="CB87" s="7" t="s">
        <v>166</v>
      </c>
      <c r="CC87" s="147" t="s">
        <v>166</v>
      </c>
    </row>
    <row r="88" spans="1:82" s="103" customFormat="1" hidden="1">
      <c r="A88" s="101">
        <v>73</v>
      </c>
      <c r="B88" s="177">
        <v>73</v>
      </c>
      <c r="C88" s="304" t="s">
        <v>38</v>
      </c>
      <c r="D88" s="306"/>
      <c r="E88" s="303"/>
      <c r="F88" s="5" t="s">
        <v>166</v>
      </c>
      <c r="G88" s="106" t="s">
        <v>166</v>
      </c>
      <c r="H88" s="106" t="s">
        <v>166</v>
      </c>
      <c r="I88" s="56" t="s">
        <v>166</v>
      </c>
      <c r="J88" s="56" t="s">
        <v>166</v>
      </c>
      <c r="K88" s="106" t="s">
        <v>166</v>
      </c>
      <c r="L88" s="5" t="s">
        <v>166</v>
      </c>
      <c r="M88" s="5" t="s">
        <v>166</v>
      </c>
      <c r="N88" s="5" t="s">
        <v>166</v>
      </c>
      <c r="O88" s="5" t="s">
        <v>166</v>
      </c>
      <c r="P88" s="5" t="s">
        <v>166</v>
      </c>
      <c r="Q88" s="5" t="s">
        <v>166</v>
      </c>
      <c r="R88" s="5"/>
      <c r="S88" s="5" t="s">
        <v>166</v>
      </c>
      <c r="T88" s="5" t="s">
        <v>166</v>
      </c>
      <c r="U88" s="5" t="s">
        <v>166</v>
      </c>
      <c r="V88" s="106" t="s">
        <v>166</v>
      </c>
      <c r="W88" s="106" t="s">
        <v>166</v>
      </c>
      <c r="X88" s="106" t="s">
        <v>166</v>
      </c>
      <c r="Y88" s="106" t="s">
        <v>166</v>
      </c>
      <c r="Z88" s="5" t="s">
        <v>166</v>
      </c>
      <c r="AA88" s="5" t="s">
        <v>166</v>
      </c>
      <c r="AB88" s="5" t="s">
        <v>166</v>
      </c>
      <c r="AC88" s="5" t="s">
        <v>166</v>
      </c>
      <c r="AD88" s="5" t="s">
        <v>166</v>
      </c>
      <c r="AE88" s="5" t="s">
        <v>166</v>
      </c>
      <c r="AF88" s="5" t="s">
        <v>166</v>
      </c>
      <c r="AG88" s="5" t="s">
        <v>166</v>
      </c>
      <c r="AH88" s="5" t="s">
        <v>166</v>
      </c>
      <c r="AI88" s="5" t="s">
        <v>166</v>
      </c>
      <c r="AJ88" s="5" t="s">
        <v>166</v>
      </c>
      <c r="AK88" s="5" t="s">
        <v>166</v>
      </c>
      <c r="AL88" s="5" t="s">
        <v>166</v>
      </c>
      <c r="AM88" s="5"/>
      <c r="AN88" s="5"/>
      <c r="AO88" s="5" t="s">
        <v>166</v>
      </c>
      <c r="AP88" s="5" t="s">
        <v>166</v>
      </c>
      <c r="AQ88" s="5" t="s">
        <v>166</v>
      </c>
      <c r="AR88" s="5" t="s">
        <v>166</v>
      </c>
      <c r="AS88" s="5" t="s">
        <v>166</v>
      </c>
      <c r="AT88" s="5" t="s">
        <v>166</v>
      </c>
      <c r="AU88" s="5" t="s">
        <v>166</v>
      </c>
      <c r="AV88" s="5" t="s">
        <v>166</v>
      </c>
      <c r="AW88" s="5" t="s">
        <v>166</v>
      </c>
      <c r="AX88" s="5"/>
      <c r="AY88" s="5"/>
      <c r="AZ88" s="5" t="s">
        <v>166</v>
      </c>
      <c r="BA88" s="5"/>
      <c r="BB88" s="5" t="s">
        <v>166</v>
      </c>
      <c r="BC88" s="5"/>
      <c r="BD88" s="5" t="s">
        <v>166</v>
      </c>
      <c r="BE88" s="5" t="s">
        <v>166</v>
      </c>
      <c r="BF88" s="5" t="s">
        <v>166</v>
      </c>
      <c r="BG88" s="5" t="s">
        <v>166</v>
      </c>
      <c r="BH88" s="5" t="s">
        <v>166</v>
      </c>
      <c r="BI88" s="5" t="s">
        <v>166</v>
      </c>
      <c r="BJ88" s="5" t="s">
        <v>166</v>
      </c>
      <c r="BK88" s="5" t="s">
        <v>166</v>
      </c>
      <c r="BL88" s="5" t="s">
        <v>166</v>
      </c>
      <c r="BM88" s="5" t="s">
        <v>166</v>
      </c>
      <c r="BN88" s="5" t="s">
        <v>166</v>
      </c>
      <c r="BO88" s="5" t="s">
        <v>166</v>
      </c>
      <c r="BP88" s="5" t="s">
        <v>166</v>
      </c>
      <c r="BQ88" s="5" t="s">
        <v>166</v>
      </c>
      <c r="BR88" s="5"/>
      <c r="BS88" s="5"/>
      <c r="BT88" s="5" t="s">
        <v>166</v>
      </c>
      <c r="BU88" s="5" t="s">
        <v>166</v>
      </c>
      <c r="BV88" s="5" t="s">
        <v>166</v>
      </c>
      <c r="BW88" s="5" t="s">
        <v>166</v>
      </c>
      <c r="BX88" s="5" t="s">
        <v>166</v>
      </c>
      <c r="BY88" s="5" t="s">
        <v>166</v>
      </c>
      <c r="BZ88" s="5" t="s">
        <v>166</v>
      </c>
      <c r="CA88" s="5" t="s">
        <v>166</v>
      </c>
      <c r="CB88" s="5" t="s">
        <v>166</v>
      </c>
      <c r="CC88" s="5" t="s">
        <v>166</v>
      </c>
      <c r="CD88" s="1"/>
    </row>
    <row r="89" spans="1:82" s="1" customFormat="1" ht="63" hidden="1">
      <c r="A89" s="11">
        <v>74</v>
      </c>
      <c r="B89" s="177">
        <v>74</v>
      </c>
      <c r="C89" s="188" t="s">
        <v>40</v>
      </c>
      <c r="D89" s="6" t="s">
        <v>14</v>
      </c>
      <c r="E89" s="188" t="s">
        <v>167</v>
      </c>
      <c r="F89" s="6" t="s">
        <v>14</v>
      </c>
      <c r="G89" s="12" t="s">
        <v>39</v>
      </c>
      <c r="H89" s="92" t="s">
        <v>575</v>
      </c>
      <c r="I89" s="12" t="s">
        <v>128</v>
      </c>
      <c r="J89" s="229" t="s">
        <v>20</v>
      </c>
      <c r="K89" s="12"/>
      <c r="L89" s="12"/>
      <c r="M89" s="12"/>
      <c r="N89" s="12"/>
      <c r="O89" s="12"/>
      <c r="P89" s="12"/>
      <c r="Q89" s="12" t="s">
        <v>13</v>
      </c>
      <c r="R89" s="12"/>
      <c r="S89" s="13"/>
      <c r="T89" s="12"/>
      <c r="U89" s="32">
        <f t="shared" si="28"/>
        <v>1</v>
      </c>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v>1</v>
      </c>
      <c r="BF89" s="12">
        <v>2</v>
      </c>
      <c r="BG89" s="12">
        <v>1</v>
      </c>
      <c r="BH89" s="12">
        <v>2</v>
      </c>
      <c r="BI89" s="12">
        <v>2</v>
      </c>
      <c r="BJ89" s="12">
        <v>2</v>
      </c>
      <c r="BK89" s="12">
        <v>2</v>
      </c>
      <c r="BL89" s="12">
        <v>2</v>
      </c>
      <c r="BM89" s="12">
        <v>1</v>
      </c>
      <c r="BN89" s="12">
        <v>2</v>
      </c>
      <c r="BO89" s="12">
        <v>2</v>
      </c>
      <c r="BP89" s="12">
        <v>2</v>
      </c>
      <c r="BQ89" s="12">
        <v>1</v>
      </c>
      <c r="BR89" s="12"/>
      <c r="BS89" s="12"/>
      <c r="BT89" s="37">
        <v>1</v>
      </c>
      <c r="BU89" s="37">
        <v>2</v>
      </c>
      <c r="BV89" s="13">
        <f>COUNTIF($BE89:$BU89,2)</f>
        <v>10</v>
      </c>
      <c r="BW89" s="14">
        <f>BV89/COUNTA($BE89:$BU89)</f>
        <v>0.66666666666666663</v>
      </c>
      <c r="BX89" s="13">
        <f>COUNTIF($BE89:$BU89,1)</f>
        <v>5</v>
      </c>
      <c r="BY89" s="14">
        <f>BX89/COUNTA($BE89:$BU89)</f>
        <v>0.33333333333333331</v>
      </c>
      <c r="BZ89" s="13">
        <f>COUNTIF($BE89:$BU89,0)</f>
        <v>0</v>
      </c>
      <c r="CA89" s="14">
        <f>BZ89/COUNTA($BE89:$BU89)</f>
        <v>0</v>
      </c>
      <c r="CB89" s="13">
        <f>(((BV89*2)+(BX89*1)+(BZ89*0)))/COUNTA($BE89:$BU89)</f>
        <v>1.6666666666666667</v>
      </c>
      <c r="CC89" s="13" t="str">
        <f>IF(CB89&gt;=1.6,"Đạt mục tiêu",IF(CB89&gt;=1,"Cần cố gắng","Chưa đạt"))</f>
        <v>Đạt mục tiêu</v>
      </c>
    </row>
    <row r="90" spans="1:82" s="1" customFormat="1" ht="48" hidden="1">
      <c r="A90" s="11">
        <v>75</v>
      </c>
      <c r="B90" s="177">
        <v>75</v>
      </c>
      <c r="C90" s="67" t="s">
        <v>503</v>
      </c>
      <c r="D90" s="68" t="s">
        <v>14</v>
      </c>
      <c r="E90" s="67" t="s">
        <v>504</v>
      </c>
      <c r="F90" s="68" t="s">
        <v>14</v>
      </c>
      <c r="G90" s="12" t="s">
        <v>168</v>
      </c>
      <c r="H90" s="92" t="s">
        <v>177</v>
      </c>
      <c r="I90" s="12" t="s">
        <v>83</v>
      </c>
      <c r="J90" s="229" t="s">
        <v>20</v>
      </c>
      <c r="K90" s="12"/>
      <c r="L90" s="12"/>
      <c r="M90" s="12"/>
      <c r="N90" s="12"/>
      <c r="O90" s="12"/>
      <c r="P90" s="12"/>
      <c r="Q90" s="12" t="s">
        <v>13</v>
      </c>
      <c r="R90" s="12"/>
      <c r="S90" s="13"/>
      <c r="T90" s="12"/>
      <c r="U90" s="32">
        <f t="shared" si="28"/>
        <v>1</v>
      </c>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37"/>
      <c r="BU90" s="37"/>
      <c r="BV90" s="13"/>
      <c r="BW90" s="14"/>
      <c r="BX90" s="13"/>
      <c r="BY90" s="14"/>
      <c r="BZ90" s="13"/>
      <c r="CA90" s="14"/>
      <c r="CB90" s="13"/>
      <c r="CC90" s="13"/>
    </row>
    <row r="91" spans="1:82" s="1" customFormat="1" ht="48" hidden="1">
      <c r="A91" s="11">
        <v>76</v>
      </c>
      <c r="B91" s="177">
        <v>76</v>
      </c>
      <c r="C91" s="67" t="s">
        <v>505</v>
      </c>
      <c r="D91" s="68" t="s">
        <v>14</v>
      </c>
      <c r="E91" s="67" t="s">
        <v>506</v>
      </c>
      <c r="F91" s="68" t="s">
        <v>14</v>
      </c>
      <c r="G91" s="12" t="s">
        <v>169</v>
      </c>
      <c r="H91" s="92" t="s">
        <v>178</v>
      </c>
      <c r="I91" s="12" t="s">
        <v>83</v>
      </c>
      <c r="J91" s="229" t="s">
        <v>20</v>
      </c>
      <c r="K91" s="12"/>
      <c r="L91" s="12"/>
      <c r="M91" s="12"/>
      <c r="N91" s="12" t="s">
        <v>13</v>
      </c>
      <c r="O91" s="12"/>
      <c r="P91" s="12"/>
      <c r="Q91" s="12"/>
      <c r="R91" s="12"/>
      <c r="S91" s="13"/>
      <c r="T91" s="12"/>
      <c r="U91" s="32">
        <f t="shared" si="28"/>
        <v>1</v>
      </c>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37"/>
      <c r="BU91" s="37"/>
      <c r="BV91" s="13"/>
      <c r="BW91" s="14"/>
      <c r="BX91" s="13"/>
      <c r="BY91" s="14"/>
      <c r="BZ91" s="13"/>
      <c r="CA91" s="14"/>
      <c r="CB91" s="13"/>
      <c r="CC91" s="13"/>
    </row>
    <row r="92" spans="1:82" s="1" customFormat="1" ht="60" hidden="1">
      <c r="A92" s="11">
        <v>77</v>
      </c>
      <c r="B92" s="177">
        <v>77</v>
      </c>
      <c r="C92" s="67" t="s">
        <v>507</v>
      </c>
      <c r="D92" s="68" t="s">
        <v>14</v>
      </c>
      <c r="E92" s="67" t="s">
        <v>508</v>
      </c>
      <c r="F92" s="68" t="s">
        <v>14</v>
      </c>
      <c r="G92" s="12" t="s">
        <v>176</v>
      </c>
      <c r="H92" s="92" t="s">
        <v>513</v>
      </c>
      <c r="I92" s="12"/>
      <c r="J92" s="229" t="s">
        <v>20</v>
      </c>
      <c r="K92" s="12"/>
      <c r="L92" s="12"/>
      <c r="M92" s="12"/>
      <c r="N92" s="12"/>
      <c r="O92" s="12"/>
      <c r="P92" s="12" t="s">
        <v>13</v>
      </c>
      <c r="Q92" s="12"/>
      <c r="R92" s="12"/>
      <c r="S92" s="13"/>
      <c r="T92" s="12"/>
      <c r="U92" s="32">
        <f t="shared" si="28"/>
        <v>1</v>
      </c>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37"/>
      <c r="BU92" s="37"/>
      <c r="BV92" s="13"/>
      <c r="BW92" s="14"/>
      <c r="BX92" s="13"/>
      <c r="BY92" s="14"/>
      <c r="BZ92" s="13"/>
      <c r="CA92" s="14"/>
      <c r="CB92" s="13"/>
      <c r="CC92" s="13"/>
    </row>
    <row r="93" spans="1:82" ht="90.75" hidden="1" customHeight="1">
      <c r="A93" s="101">
        <v>78</v>
      </c>
      <c r="B93" s="177">
        <v>78</v>
      </c>
      <c r="C93" s="114" t="s">
        <v>509</v>
      </c>
      <c r="D93" s="68" t="s">
        <v>14</v>
      </c>
      <c r="E93" s="67" t="s">
        <v>510</v>
      </c>
      <c r="F93" s="155" t="s">
        <v>14</v>
      </c>
      <c r="G93" s="193" t="s">
        <v>170</v>
      </c>
      <c r="H93" s="134" t="s">
        <v>179</v>
      </c>
      <c r="I93" s="12"/>
      <c r="J93" s="229" t="s">
        <v>20</v>
      </c>
      <c r="K93" s="12"/>
      <c r="L93" s="209" t="s">
        <v>13</v>
      </c>
      <c r="M93" s="12"/>
      <c r="N93" s="12"/>
      <c r="O93" s="12"/>
      <c r="P93" s="12"/>
      <c r="Q93" s="12"/>
      <c r="R93" s="12"/>
      <c r="S93" s="13"/>
      <c r="T93" s="12"/>
      <c r="U93" s="32">
        <f t="shared" si="28"/>
        <v>1</v>
      </c>
      <c r="V93" s="12"/>
      <c r="W93" s="12"/>
      <c r="X93" s="12"/>
      <c r="Y93" s="12"/>
      <c r="Z93" s="193" t="s">
        <v>570</v>
      </c>
      <c r="AA93" s="193" t="s">
        <v>566</v>
      </c>
      <c r="AB93" s="193" t="s">
        <v>569</v>
      </c>
      <c r="AC93" s="193" t="s">
        <v>567</v>
      </c>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94"/>
      <c r="BF93" s="194"/>
      <c r="BG93" s="194"/>
      <c r="BH93" s="194"/>
      <c r="BI93" s="194"/>
      <c r="BJ93" s="194"/>
      <c r="BK93" s="194"/>
      <c r="BL93" s="194"/>
      <c r="BM93" s="194"/>
      <c r="BN93" s="194"/>
      <c r="BO93" s="194"/>
      <c r="BP93" s="194"/>
      <c r="BQ93" s="194"/>
      <c r="BR93" s="194"/>
      <c r="BS93" s="194"/>
      <c r="BT93" s="164"/>
      <c r="BU93" s="164"/>
      <c r="BV93" s="180"/>
      <c r="BW93" s="144"/>
      <c r="BX93" s="180"/>
      <c r="BY93" s="144"/>
      <c r="BZ93" s="180"/>
      <c r="CA93" s="144"/>
      <c r="CB93" s="180"/>
      <c r="CC93" s="180"/>
    </row>
    <row r="94" spans="1:82" s="1" customFormat="1" ht="48" hidden="1">
      <c r="A94" s="11">
        <v>79</v>
      </c>
      <c r="B94" s="177">
        <v>79</v>
      </c>
      <c r="C94" s="67" t="s">
        <v>511</v>
      </c>
      <c r="D94" s="68" t="s">
        <v>14</v>
      </c>
      <c r="E94" s="67" t="s">
        <v>512</v>
      </c>
      <c r="F94" s="68" t="s">
        <v>14</v>
      </c>
      <c r="G94" s="12" t="s">
        <v>171</v>
      </c>
      <c r="H94" s="15" t="s">
        <v>180</v>
      </c>
      <c r="I94" s="12"/>
      <c r="J94" s="229" t="s">
        <v>20</v>
      </c>
      <c r="K94" s="12"/>
      <c r="L94" s="12"/>
      <c r="M94" s="12"/>
      <c r="N94" s="12"/>
      <c r="O94" s="12" t="s">
        <v>13</v>
      </c>
      <c r="P94" s="12"/>
      <c r="Q94" s="12"/>
      <c r="R94" s="12"/>
      <c r="S94" s="13"/>
      <c r="T94" s="12"/>
      <c r="U94" s="32">
        <f t="shared" si="28"/>
        <v>1</v>
      </c>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37"/>
      <c r="BU94" s="37"/>
      <c r="BV94" s="13"/>
      <c r="BW94" s="14"/>
      <c r="BX94" s="13"/>
      <c r="BY94" s="14"/>
      <c r="BZ94" s="13"/>
      <c r="CA94" s="14"/>
      <c r="CB94" s="13"/>
      <c r="CC94" s="13"/>
    </row>
    <row r="95" spans="1:82" s="122" customFormat="1" hidden="1">
      <c r="A95" s="101">
        <v>80</v>
      </c>
      <c r="B95" s="177">
        <v>80</v>
      </c>
      <c r="C95" s="304" t="s">
        <v>41</v>
      </c>
      <c r="D95" s="292"/>
      <c r="E95" s="295"/>
      <c r="F95" s="4" t="s">
        <v>166</v>
      </c>
      <c r="G95" s="106" t="s">
        <v>166</v>
      </c>
      <c r="H95" s="106" t="s">
        <v>166</v>
      </c>
      <c r="I95" s="83" t="s">
        <v>166</v>
      </c>
      <c r="J95" s="83" t="s">
        <v>166</v>
      </c>
      <c r="K95" s="106" t="s">
        <v>166</v>
      </c>
      <c r="L95" s="4" t="s">
        <v>166</v>
      </c>
      <c r="M95" s="4" t="s">
        <v>166</v>
      </c>
      <c r="N95" s="4" t="s">
        <v>166</v>
      </c>
      <c r="O95" s="4" t="s">
        <v>166</v>
      </c>
      <c r="P95" s="4" t="s">
        <v>166</v>
      </c>
      <c r="Q95" s="4" t="s">
        <v>166</v>
      </c>
      <c r="R95" s="4"/>
      <c r="S95" s="4" t="s">
        <v>166</v>
      </c>
      <c r="T95" s="4" t="s">
        <v>166</v>
      </c>
      <c r="U95" s="4" t="s">
        <v>166</v>
      </c>
      <c r="V95" s="106" t="s">
        <v>166</v>
      </c>
      <c r="W95" s="106" t="s">
        <v>166</v>
      </c>
      <c r="X95" s="106" t="s">
        <v>166</v>
      </c>
      <c r="Y95" s="106" t="s">
        <v>166</v>
      </c>
      <c r="Z95" s="4" t="s">
        <v>166</v>
      </c>
      <c r="AA95" s="4" t="s">
        <v>166</v>
      </c>
      <c r="AB95" s="4" t="s">
        <v>166</v>
      </c>
      <c r="AC95" s="4" t="s">
        <v>166</v>
      </c>
      <c r="AD95" s="4" t="s">
        <v>166</v>
      </c>
      <c r="AE95" s="4" t="s">
        <v>166</v>
      </c>
      <c r="AF95" s="4" t="s">
        <v>166</v>
      </c>
      <c r="AG95" s="4" t="s">
        <v>166</v>
      </c>
      <c r="AH95" s="4" t="s">
        <v>166</v>
      </c>
      <c r="AI95" s="4" t="s">
        <v>166</v>
      </c>
      <c r="AJ95" s="4" t="s">
        <v>166</v>
      </c>
      <c r="AK95" s="4" t="s">
        <v>166</v>
      </c>
      <c r="AL95" s="4" t="s">
        <v>166</v>
      </c>
      <c r="AM95" s="4"/>
      <c r="AN95" s="4"/>
      <c r="AO95" s="4" t="s">
        <v>166</v>
      </c>
      <c r="AP95" s="4" t="s">
        <v>166</v>
      </c>
      <c r="AQ95" s="4" t="s">
        <v>166</v>
      </c>
      <c r="AR95" s="4" t="s">
        <v>166</v>
      </c>
      <c r="AS95" s="4" t="s">
        <v>166</v>
      </c>
      <c r="AT95" s="4" t="s">
        <v>166</v>
      </c>
      <c r="AU95" s="4" t="s">
        <v>166</v>
      </c>
      <c r="AV95" s="4" t="s">
        <v>166</v>
      </c>
      <c r="AW95" s="4" t="s">
        <v>166</v>
      </c>
      <c r="AX95" s="4"/>
      <c r="AY95" s="4"/>
      <c r="AZ95" s="4" t="s">
        <v>166</v>
      </c>
      <c r="BA95" s="4"/>
      <c r="BB95" s="4" t="s">
        <v>166</v>
      </c>
      <c r="BC95" s="4"/>
      <c r="BD95" s="4" t="s">
        <v>166</v>
      </c>
      <c r="BE95" s="4" t="s">
        <v>166</v>
      </c>
      <c r="BF95" s="4" t="s">
        <v>166</v>
      </c>
      <c r="BG95" s="4" t="s">
        <v>166</v>
      </c>
      <c r="BH95" s="4" t="s">
        <v>166</v>
      </c>
      <c r="BI95" s="4" t="s">
        <v>166</v>
      </c>
      <c r="BJ95" s="4" t="s">
        <v>166</v>
      </c>
      <c r="BK95" s="4" t="s">
        <v>166</v>
      </c>
      <c r="BL95" s="4" t="s">
        <v>166</v>
      </c>
      <c r="BM95" s="4" t="s">
        <v>166</v>
      </c>
      <c r="BN95" s="4" t="s">
        <v>166</v>
      </c>
      <c r="BO95" s="4" t="s">
        <v>166</v>
      </c>
      <c r="BP95" s="4" t="s">
        <v>166</v>
      </c>
      <c r="BQ95" s="4" t="s">
        <v>166</v>
      </c>
      <c r="BR95" s="4"/>
      <c r="BS95" s="4"/>
      <c r="BT95" s="4" t="s">
        <v>166</v>
      </c>
      <c r="BU95" s="4" t="s">
        <v>166</v>
      </c>
      <c r="BV95" s="4" t="s">
        <v>166</v>
      </c>
      <c r="BW95" s="4" t="s">
        <v>166</v>
      </c>
      <c r="BX95" s="4" t="s">
        <v>166</v>
      </c>
      <c r="BY95" s="4" t="s">
        <v>166</v>
      </c>
      <c r="BZ95" s="4" t="s">
        <v>166</v>
      </c>
      <c r="CA95" s="4" t="s">
        <v>166</v>
      </c>
      <c r="CB95" s="4" t="s">
        <v>166</v>
      </c>
      <c r="CC95" s="4" t="s">
        <v>166</v>
      </c>
      <c r="CD95" s="90"/>
    </row>
    <row r="96" spans="1:82" s="122" customFormat="1" hidden="1">
      <c r="A96" s="101">
        <v>81</v>
      </c>
      <c r="B96" s="177">
        <v>81</v>
      </c>
      <c r="C96" s="304" t="s">
        <v>514</v>
      </c>
      <c r="D96" s="292"/>
      <c r="E96" s="295"/>
      <c r="F96" s="4" t="s">
        <v>166</v>
      </c>
      <c r="G96" s="106" t="s">
        <v>166</v>
      </c>
      <c r="H96" s="106" t="s">
        <v>166</v>
      </c>
      <c r="I96" s="83" t="s">
        <v>166</v>
      </c>
      <c r="J96" s="83" t="s">
        <v>166</v>
      </c>
      <c r="K96" s="106" t="s">
        <v>166</v>
      </c>
      <c r="L96" s="4" t="s">
        <v>166</v>
      </c>
      <c r="M96" s="4" t="s">
        <v>166</v>
      </c>
      <c r="N96" s="4" t="s">
        <v>166</v>
      </c>
      <c r="O96" s="4" t="s">
        <v>166</v>
      </c>
      <c r="P96" s="4" t="s">
        <v>166</v>
      </c>
      <c r="Q96" s="4" t="s">
        <v>166</v>
      </c>
      <c r="R96" s="4"/>
      <c r="S96" s="4" t="s">
        <v>166</v>
      </c>
      <c r="T96" s="4" t="s">
        <v>166</v>
      </c>
      <c r="U96" s="4" t="s">
        <v>166</v>
      </c>
      <c r="V96" s="106" t="s">
        <v>166</v>
      </c>
      <c r="W96" s="106" t="s">
        <v>166</v>
      </c>
      <c r="X96" s="106" t="s">
        <v>166</v>
      </c>
      <c r="Y96" s="106" t="s">
        <v>166</v>
      </c>
      <c r="Z96" s="4" t="s">
        <v>166</v>
      </c>
      <c r="AA96" s="4" t="s">
        <v>166</v>
      </c>
      <c r="AB96" s="4" t="s">
        <v>166</v>
      </c>
      <c r="AC96" s="4" t="s">
        <v>166</v>
      </c>
      <c r="AD96" s="4" t="s">
        <v>166</v>
      </c>
      <c r="AE96" s="4" t="s">
        <v>166</v>
      </c>
      <c r="AF96" s="4" t="s">
        <v>166</v>
      </c>
      <c r="AG96" s="4" t="s">
        <v>166</v>
      </c>
      <c r="AH96" s="4" t="s">
        <v>166</v>
      </c>
      <c r="AI96" s="4" t="s">
        <v>166</v>
      </c>
      <c r="AJ96" s="4" t="s">
        <v>166</v>
      </c>
      <c r="AK96" s="4" t="s">
        <v>166</v>
      </c>
      <c r="AL96" s="4" t="s">
        <v>166</v>
      </c>
      <c r="AM96" s="4"/>
      <c r="AN96" s="4"/>
      <c r="AO96" s="4" t="s">
        <v>166</v>
      </c>
      <c r="AP96" s="4" t="s">
        <v>166</v>
      </c>
      <c r="AQ96" s="4" t="s">
        <v>166</v>
      </c>
      <c r="AR96" s="4" t="s">
        <v>166</v>
      </c>
      <c r="AS96" s="4" t="s">
        <v>166</v>
      </c>
      <c r="AT96" s="4" t="s">
        <v>166</v>
      </c>
      <c r="AU96" s="4" t="s">
        <v>166</v>
      </c>
      <c r="AV96" s="4" t="s">
        <v>166</v>
      </c>
      <c r="AW96" s="4" t="s">
        <v>166</v>
      </c>
      <c r="AX96" s="4"/>
      <c r="AY96" s="4"/>
      <c r="AZ96" s="4" t="s">
        <v>166</v>
      </c>
      <c r="BA96" s="4"/>
      <c r="BB96" s="4" t="s">
        <v>166</v>
      </c>
      <c r="BC96" s="4"/>
      <c r="BD96" s="4" t="s">
        <v>166</v>
      </c>
      <c r="BE96" s="4" t="s">
        <v>166</v>
      </c>
      <c r="BF96" s="4" t="s">
        <v>166</v>
      </c>
      <c r="BG96" s="4" t="s">
        <v>166</v>
      </c>
      <c r="BH96" s="4" t="s">
        <v>166</v>
      </c>
      <c r="BI96" s="4" t="s">
        <v>166</v>
      </c>
      <c r="BJ96" s="4" t="s">
        <v>166</v>
      </c>
      <c r="BK96" s="4" t="s">
        <v>166</v>
      </c>
      <c r="BL96" s="4" t="s">
        <v>166</v>
      </c>
      <c r="BM96" s="4" t="s">
        <v>166</v>
      </c>
      <c r="BN96" s="4" t="s">
        <v>166</v>
      </c>
      <c r="BO96" s="4" t="s">
        <v>166</v>
      </c>
      <c r="BP96" s="4" t="s">
        <v>166</v>
      </c>
      <c r="BQ96" s="4" t="s">
        <v>166</v>
      </c>
      <c r="BR96" s="4"/>
      <c r="BS96" s="4"/>
      <c r="BT96" s="4" t="s">
        <v>166</v>
      </c>
      <c r="BU96" s="4" t="s">
        <v>166</v>
      </c>
      <c r="BV96" s="4" t="s">
        <v>166</v>
      </c>
      <c r="BW96" s="4" t="s">
        <v>166</v>
      </c>
      <c r="BX96" s="4" t="s">
        <v>166</v>
      </c>
      <c r="BY96" s="4" t="s">
        <v>166</v>
      </c>
      <c r="BZ96" s="4" t="s">
        <v>166</v>
      </c>
      <c r="CA96" s="4" t="s">
        <v>166</v>
      </c>
      <c r="CB96" s="4" t="s">
        <v>166</v>
      </c>
      <c r="CC96" s="4" t="s">
        <v>166</v>
      </c>
      <c r="CD96" s="90"/>
    </row>
    <row r="97" spans="1:82" s="103" customFormat="1" ht="64.5" hidden="1" customHeight="1">
      <c r="A97" s="139">
        <v>82</v>
      </c>
      <c r="B97" s="177">
        <v>82</v>
      </c>
      <c r="C97" s="116" t="s">
        <v>515</v>
      </c>
      <c r="D97" s="68" t="s">
        <v>11</v>
      </c>
      <c r="E97" s="67" t="s">
        <v>516</v>
      </c>
      <c r="F97" s="68" t="s">
        <v>14</v>
      </c>
      <c r="G97" s="116" t="s">
        <v>516</v>
      </c>
      <c r="H97" s="117" t="s">
        <v>607</v>
      </c>
      <c r="I97" s="13"/>
      <c r="J97" s="229" t="s">
        <v>20</v>
      </c>
      <c r="K97" s="121" t="s">
        <v>13</v>
      </c>
      <c r="L97" s="32"/>
      <c r="M97" s="12"/>
      <c r="N97" s="12"/>
      <c r="O97" s="12"/>
      <c r="P97" s="12"/>
      <c r="Q97" s="12"/>
      <c r="R97" s="12"/>
      <c r="S97" s="12"/>
      <c r="T97" s="12"/>
      <c r="U97" s="32">
        <f t="shared" si="28"/>
        <v>1</v>
      </c>
      <c r="V97" s="208" t="s">
        <v>569</v>
      </c>
      <c r="W97" s="208" t="s">
        <v>566</v>
      </c>
      <c r="X97" s="208" t="s">
        <v>566</v>
      </c>
      <c r="Y97" s="208" t="s">
        <v>567</v>
      </c>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v>2</v>
      </c>
      <c r="BF97" s="12">
        <v>2</v>
      </c>
      <c r="BG97" s="12">
        <v>2</v>
      </c>
      <c r="BH97" s="12">
        <v>2</v>
      </c>
      <c r="BI97" s="12">
        <v>2</v>
      </c>
      <c r="BJ97" s="12">
        <v>2</v>
      </c>
      <c r="BK97" s="12">
        <v>2</v>
      </c>
      <c r="BL97" s="12">
        <v>2</v>
      </c>
      <c r="BM97" s="12">
        <v>2</v>
      </c>
      <c r="BN97" s="12">
        <v>2</v>
      </c>
      <c r="BO97" s="12">
        <v>1</v>
      </c>
      <c r="BP97" s="12">
        <v>2</v>
      </c>
      <c r="BQ97" s="12">
        <v>2</v>
      </c>
      <c r="BR97" s="12"/>
      <c r="BS97" s="12"/>
      <c r="BT97" s="12">
        <v>1</v>
      </c>
      <c r="BU97" s="12">
        <v>1</v>
      </c>
      <c r="BV97" s="13">
        <f t="shared" ref="BV97:BV98" si="77">COUNTIF($BE97:$BU97,2)</f>
        <v>12</v>
      </c>
      <c r="BW97" s="14">
        <f t="shared" ref="BW97:BW98" si="78">BV97/COUNTA($BE97:$BU97)</f>
        <v>0.8</v>
      </c>
      <c r="BX97" s="13">
        <f t="shared" ref="BX97:BX98" si="79">COUNTIF($BE97:$BU97,1)</f>
        <v>3</v>
      </c>
      <c r="BY97" s="14">
        <f t="shared" ref="BY97:BY98" si="80">BX97/COUNTA($BE97:$BU97)</f>
        <v>0.2</v>
      </c>
      <c r="BZ97" s="13">
        <f t="shared" ref="BZ97:BZ98" si="81">COUNTIF($BE97:$BU97,0)</f>
        <v>0</v>
      </c>
      <c r="CA97" s="14">
        <f t="shared" ref="CA97:CA98" si="82">BZ97/COUNTA($BE97:$BU97)</f>
        <v>0</v>
      </c>
      <c r="CB97" s="13">
        <f t="shared" ref="CB97:CB98" si="83">(((BV97*2)+(BX97*1)+(BZ97*0)))/COUNTA($BE97:$BU97)</f>
        <v>1.8</v>
      </c>
      <c r="CC97" s="207" t="str">
        <f t="shared" ref="CC97:CC98" si="84">IF(CB97&gt;=1.6,"Đạt mục tiêu",IF(CB97&gt;=1,"Cần cố gắng","Chưa đạt"))</f>
        <v>Đạt mục tiêu</v>
      </c>
      <c r="CD97" s="1"/>
    </row>
    <row r="98" spans="1:82" s="103" customFormat="1" ht="74.25" hidden="1" customHeight="1">
      <c r="A98" s="139">
        <v>83</v>
      </c>
      <c r="B98" s="177">
        <v>83</v>
      </c>
      <c r="C98" s="110" t="s">
        <v>517</v>
      </c>
      <c r="D98" s="68" t="s">
        <v>11</v>
      </c>
      <c r="E98" s="67" t="s">
        <v>518</v>
      </c>
      <c r="F98" s="68" t="s">
        <v>14</v>
      </c>
      <c r="G98" s="208" t="s">
        <v>172</v>
      </c>
      <c r="H98" s="117" t="s">
        <v>608</v>
      </c>
      <c r="I98" s="13"/>
      <c r="J98" s="229" t="s">
        <v>20</v>
      </c>
      <c r="K98" s="169" t="s">
        <v>13</v>
      </c>
      <c r="L98" s="32"/>
      <c r="M98" s="12"/>
      <c r="N98" s="12"/>
      <c r="O98" s="12"/>
      <c r="P98" s="12"/>
      <c r="Q98" s="12"/>
      <c r="R98" s="12"/>
      <c r="S98" s="12"/>
      <c r="T98" s="12"/>
      <c r="U98" s="32">
        <f t="shared" si="28"/>
        <v>1</v>
      </c>
      <c r="V98" s="208" t="s">
        <v>570</v>
      </c>
      <c r="W98" s="208" t="s">
        <v>567</v>
      </c>
      <c r="X98" s="208" t="s">
        <v>570</v>
      </c>
      <c r="Y98" s="208" t="s">
        <v>566</v>
      </c>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v>2</v>
      </c>
      <c r="BF98" s="12">
        <v>2</v>
      </c>
      <c r="BG98" s="12">
        <v>2</v>
      </c>
      <c r="BH98" s="12">
        <v>2</v>
      </c>
      <c r="BI98" s="12">
        <v>2</v>
      </c>
      <c r="BJ98" s="12">
        <v>2</v>
      </c>
      <c r="BK98" s="12">
        <v>1</v>
      </c>
      <c r="BL98" s="12">
        <v>2</v>
      </c>
      <c r="BM98" s="12">
        <v>2</v>
      </c>
      <c r="BN98" s="12">
        <v>2</v>
      </c>
      <c r="BO98" s="12">
        <v>2</v>
      </c>
      <c r="BP98" s="12">
        <v>2</v>
      </c>
      <c r="BQ98" s="12">
        <v>2</v>
      </c>
      <c r="BR98" s="12"/>
      <c r="BS98" s="12"/>
      <c r="BT98" s="12">
        <v>2</v>
      </c>
      <c r="BU98" s="12">
        <v>1</v>
      </c>
      <c r="BV98" s="13">
        <f t="shared" si="77"/>
        <v>13</v>
      </c>
      <c r="BW98" s="14">
        <f t="shared" si="78"/>
        <v>0.8666666666666667</v>
      </c>
      <c r="BX98" s="13">
        <f t="shared" si="79"/>
        <v>2</v>
      </c>
      <c r="BY98" s="14">
        <f t="shared" si="80"/>
        <v>0.13333333333333333</v>
      </c>
      <c r="BZ98" s="13">
        <f t="shared" si="81"/>
        <v>0</v>
      </c>
      <c r="CA98" s="14">
        <f t="shared" si="82"/>
        <v>0</v>
      </c>
      <c r="CB98" s="13">
        <f t="shared" si="83"/>
        <v>1.8666666666666667</v>
      </c>
      <c r="CC98" s="207" t="str">
        <f t="shared" si="84"/>
        <v>Đạt mục tiêu</v>
      </c>
      <c r="CD98" s="1"/>
    </row>
    <row r="99" spans="1:82" s="103" customFormat="1" hidden="1">
      <c r="A99" s="101">
        <v>84</v>
      </c>
      <c r="B99" s="177">
        <v>84</v>
      </c>
      <c r="C99" s="304" t="s">
        <v>519</v>
      </c>
      <c r="D99" s="292"/>
      <c r="E99" s="295"/>
      <c r="F99" s="4" t="s">
        <v>166</v>
      </c>
      <c r="G99" s="106" t="s">
        <v>166</v>
      </c>
      <c r="H99" s="106" t="s">
        <v>166</v>
      </c>
      <c r="I99" s="83" t="s">
        <v>166</v>
      </c>
      <c r="J99" s="83" t="s">
        <v>166</v>
      </c>
      <c r="K99" s="106" t="s">
        <v>166</v>
      </c>
      <c r="L99" s="4" t="s">
        <v>166</v>
      </c>
      <c r="M99" s="4" t="s">
        <v>166</v>
      </c>
      <c r="N99" s="4" t="s">
        <v>166</v>
      </c>
      <c r="O99" s="4" t="s">
        <v>166</v>
      </c>
      <c r="P99" s="4" t="s">
        <v>166</v>
      </c>
      <c r="Q99" s="4" t="s">
        <v>166</v>
      </c>
      <c r="R99" s="4"/>
      <c r="S99" s="4" t="s">
        <v>166</v>
      </c>
      <c r="T99" s="4" t="s">
        <v>166</v>
      </c>
      <c r="U99" s="4" t="s">
        <v>166</v>
      </c>
      <c r="V99" s="106" t="s">
        <v>166</v>
      </c>
      <c r="W99" s="106" t="s">
        <v>166</v>
      </c>
      <c r="X99" s="106" t="s">
        <v>166</v>
      </c>
      <c r="Y99" s="106" t="s">
        <v>166</v>
      </c>
      <c r="Z99" s="4" t="s">
        <v>166</v>
      </c>
      <c r="AA99" s="4" t="s">
        <v>166</v>
      </c>
      <c r="AB99" s="4" t="s">
        <v>166</v>
      </c>
      <c r="AC99" s="4" t="s">
        <v>166</v>
      </c>
      <c r="AD99" s="4" t="s">
        <v>166</v>
      </c>
      <c r="AE99" s="4" t="s">
        <v>166</v>
      </c>
      <c r="AF99" s="4" t="s">
        <v>166</v>
      </c>
      <c r="AG99" s="4" t="s">
        <v>166</v>
      </c>
      <c r="AH99" s="4" t="s">
        <v>166</v>
      </c>
      <c r="AI99" s="4" t="s">
        <v>166</v>
      </c>
      <c r="AJ99" s="4" t="s">
        <v>166</v>
      </c>
      <c r="AK99" s="4" t="s">
        <v>166</v>
      </c>
      <c r="AL99" s="4" t="s">
        <v>166</v>
      </c>
      <c r="AM99" s="4"/>
      <c r="AN99" s="4"/>
      <c r="AO99" s="4" t="s">
        <v>166</v>
      </c>
      <c r="AP99" s="4" t="s">
        <v>166</v>
      </c>
      <c r="AQ99" s="4" t="s">
        <v>166</v>
      </c>
      <c r="AR99" s="4" t="s">
        <v>166</v>
      </c>
      <c r="AS99" s="4" t="s">
        <v>166</v>
      </c>
      <c r="AT99" s="4" t="s">
        <v>166</v>
      </c>
      <c r="AU99" s="4" t="s">
        <v>166</v>
      </c>
      <c r="AV99" s="4" t="s">
        <v>166</v>
      </c>
      <c r="AW99" s="4" t="s">
        <v>166</v>
      </c>
      <c r="AX99" s="4"/>
      <c r="AY99" s="4"/>
      <c r="AZ99" s="4" t="s">
        <v>166</v>
      </c>
      <c r="BA99" s="4"/>
      <c r="BB99" s="4" t="s">
        <v>166</v>
      </c>
      <c r="BC99" s="4"/>
      <c r="BD99" s="4" t="s">
        <v>166</v>
      </c>
      <c r="BE99" s="4" t="s">
        <v>166</v>
      </c>
      <c r="BF99" s="4" t="s">
        <v>166</v>
      </c>
      <c r="BG99" s="4" t="s">
        <v>166</v>
      </c>
      <c r="BH99" s="4" t="s">
        <v>166</v>
      </c>
      <c r="BI99" s="4" t="s">
        <v>166</v>
      </c>
      <c r="BJ99" s="4" t="s">
        <v>166</v>
      </c>
      <c r="BK99" s="4" t="s">
        <v>166</v>
      </c>
      <c r="BL99" s="4" t="s">
        <v>166</v>
      </c>
      <c r="BM99" s="4" t="s">
        <v>166</v>
      </c>
      <c r="BN99" s="4" t="s">
        <v>166</v>
      </c>
      <c r="BO99" s="4" t="s">
        <v>166</v>
      </c>
      <c r="BP99" s="4" t="s">
        <v>166</v>
      </c>
      <c r="BQ99" s="4" t="s">
        <v>166</v>
      </c>
      <c r="BR99" s="4"/>
      <c r="BS99" s="4"/>
      <c r="BT99" s="4" t="s">
        <v>166</v>
      </c>
      <c r="BU99" s="4" t="s">
        <v>166</v>
      </c>
      <c r="BV99" s="4" t="s">
        <v>166</v>
      </c>
      <c r="BW99" s="4" t="s">
        <v>166</v>
      </c>
      <c r="BX99" s="4" t="s">
        <v>166</v>
      </c>
      <c r="BY99" s="4" t="s">
        <v>166</v>
      </c>
      <c r="BZ99" s="4" t="s">
        <v>166</v>
      </c>
      <c r="CA99" s="4" t="s">
        <v>166</v>
      </c>
      <c r="CB99" s="4" t="s">
        <v>166</v>
      </c>
      <c r="CC99" s="4" t="s">
        <v>166</v>
      </c>
      <c r="CD99" s="1"/>
    </row>
    <row r="100" spans="1:82" s="1" customFormat="1" ht="60" hidden="1">
      <c r="A100" s="11"/>
      <c r="B100" s="177"/>
      <c r="C100" s="62" t="s">
        <v>520</v>
      </c>
      <c r="D100" s="186"/>
      <c r="E100" s="187"/>
      <c r="F100" s="4"/>
      <c r="G100" s="4"/>
      <c r="H100" s="15" t="s">
        <v>638</v>
      </c>
      <c r="I100" s="83"/>
      <c r="J100" s="83"/>
      <c r="K100" s="98"/>
      <c r="L100" s="98"/>
      <c r="M100" s="98"/>
      <c r="N100" s="98"/>
      <c r="O100" s="98"/>
      <c r="P100" s="98"/>
      <c r="Q100" s="98"/>
      <c r="R100" s="98" t="s">
        <v>13</v>
      </c>
      <c r="S100" s="98"/>
      <c r="T100" s="98"/>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row>
    <row r="101" spans="1:82" ht="132" hidden="1" customHeight="1">
      <c r="A101" s="101">
        <v>85</v>
      </c>
      <c r="B101" s="177">
        <v>85</v>
      </c>
      <c r="C101" s="114" t="s">
        <v>520</v>
      </c>
      <c r="D101" s="61" t="s">
        <v>14</v>
      </c>
      <c r="E101" s="62" t="s">
        <v>521</v>
      </c>
      <c r="F101" s="155" t="s">
        <v>14</v>
      </c>
      <c r="G101" s="193" t="s">
        <v>173</v>
      </c>
      <c r="H101" s="134" t="s">
        <v>522</v>
      </c>
      <c r="I101" s="12" t="s">
        <v>128</v>
      </c>
      <c r="J101" s="57" t="s">
        <v>20</v>
      </c>
      <c r="K101" s="32"/>
      <c r="L101" s="149" t="s">
        <v>13</v>
      </c>
      <c r="M101" s="12"/>
      <c r="N101" s="12"/>
      <c r="O101" s="12"/>
      <c r="P101" s="12"/>
      <c r="Q101" s="12"/>
      <c r="R101" s="12"/>
      <c r="S101" s="12"/>
      <c r="T101" s="12"/>
      <c r="U101" s="32">
        <f t="shared" si="28"/>
        <v>1</v>
      </c>
      <c r="V101" s="12"/>
      <c r="W101" s="12"/>
      <c r="X101" s="12"/>
      <c r="Y101" s="12"/>
      <c r="Z101" s="193" t="s">
        <v>569</v>
      </c>
      <c r="AA101" s="193" t="s">
        <v>570</v>
      </c>
      <c r="AB101" s="193" t="s">
        <v>566</v>
      </c>
      <c r="AC101" s="193" t="s">
        <v>570</v>
      </c>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94">
        <v>1</v>
      </c>
      <c r="BF101" s="194">
        <v>2</v>
      </c>
      <c r="BG101" s="194">
        <v>2</v>
      </c>
      <c r="BH101" s="194">
        <v>2</v>
      </c>
      <c r="BI101" s="194">
        <v>2</v>
      </c>
      <c r="BJ101" s="194">
        <v>2</v>
      </c>
      <c r="BK101" s="194">
        <v>2</v>
      </c>
      <c r="BL101" s="194">
        <v>2</v>
      </c>
      <c r="BM101" s="194">
        <v>2</v>
      </c>
      <c r="BN101" s="194">
        <v>2</v>
      </c>
      <c r="BO101" s="194">
        <v>2</v>
      </c>
      <c r="BP101" s="194">
        <v>2</v>
      </c>
      <c r="BQ101" s="194">
        <v>1</v>
      </c>
      <c r="BR101" s="194"/>
      <c r="BS101" s="194"/>
      <c r="BT101" s="194">
        <v>1</v>
      </c>
      <c r="BU101" s="194">
        <v>2</v>
      </c>
      <c r="BV101" s="180">
        <f>COUNTIF($BE101:$BU101,2)</f>
        <v>12</v>
      </c>
      <c r="BW101" s="144">
        <f>BV101/COUNTA($BE101:$BU101)</f>
        <v>0.8</v>
      </c>
      <c r="BX101" s="180">
        <f>COUNTIF($BE101:$BU101,1)</f>
        <v>3</v>
      </c>
      <c r="BY101" s="144">
        <f>BX101/COUNTA($BE101:$BU101)</f>
        <v>0.2</v>
      </c>
      <c r="BZ101" s="180">
        <f>COUNTIF($BE101:$BU101,0)</f>
        <v>0</v>
      </c>
      <c r="CA101" s="144">
        <f>BZ101/COUNTA($BE101:$BU101)</f>
        <v>0</v>
      </c>
      <c r="CB101" s="180">
        <f>(((BV101*2)+(BX101*1)+(BZ101*0)))/COUNTA($BE101:$BU101)</f>
        <v>1.8</v>
      </c>
      <c r="CC101" s="180" t="str">
        <f>IF(CB101&gt;=1.6,"Đạt mục tiêu",IF(CB101&gt;=1,"Cần cố gắng","Chưa đạt"))</f>
        <v>Đạt mục tiêu</v>
      </c>
    </row>
    <row r="102" spans="1:82" s="1" customFormat="1" ht="60" hidden="1">
      <c r="A102" s="11">
        <v>86</v>
      </c>
      <c r="B102" s="177">
        <v>86</v>
      </c>
      <c r="C102" s="62" t="s">
        <v>520</v>
      </c>
      <c r="D102" s="61" t="s">
        <v>14</v>
      </c>
      <c r="E102" s="62" t="s">
        <v>521</v>
      </c>
      <c r="F102" s="61" t="s">
        <v>14</v>
      </c>
      <c r="G102" s="12" t="s">
        <v>555</v>
      </c>
      <c r="H102" s="15" t="s">
        <v>640</v>
      </c>
      <c r="I102" s="12"/>
      <c r="J102" s="57" t="s">
        <v>20</v>
      </c>
      <c r="K102" s="32"/>
      <c r="L102" s="32"/>
      <c r="M102" s="12"/>
      <c r="N102" s="12"/>
      <c r="O102" s="13" t="s">
        <v>13</v>
      </c>
      <c r="P102" s="12"/>
      <c r="Q102" s="12"/>
      <c r="R102" s="12"/>
      <c r="S102" s="12"/>
      <c r="T102" s="12"/>
      <c r="U102" s="32">
        <f t="shared" si="28"/>
        <v>1</v>
      </c>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3"/>
      <c r="BW102" s="14"/>
      <c r="BX102" s="13"/>
      <c r="BY102" s="14"/>
      <c r="BZ102" s="13"/>
      <c r="CA102" s="14"/>
      <c r="CB102" s="13"/>
      <c r="CC102" s="13"/>
    </row>
    <row r="103" spans="1:82" s="1" customFormat="1" ht="60" hidden="1">
      <c r="A103" s="11"/>
      <c r="B103" s="177"/>
      <c r="C103" s="62" t="s">
        <v>520</v>
      </c>
      <c r="D103" s="61"/>
      <c r="E103" s="62"/>
      <c r="F103" s="61"/>
      <c r="G103" s="12"/>
      <c r="H103" s="15" t="s">
        <v>639</v>
      </c>
      <c r="I103" s="12"/>
      <c r="J103" s="57"/>
      <c r="K103" s="32"/>
      <c r="L103" s="32"/>
      <c r="M103" s="12"/>
      <c r="N103" s="12"/>
      <c r="O103" s="13"/>
      <c r="P103" s="12"/>
      <c r="Q103" s="12"/>
      <c r="R103" s="13" t="s">
        <v>13</v>
      </c>
      <c r="S103" s="12"/>
      <c r="T103" s="12"/>
      <c r="U103" s="3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3"/>
      <c r="BW103" s="14"/>
      <c r="BX103" s="13"/>
      <c r="BY103" s="14"/>
      <c r="BZ103" s="13"/>
      <c r="CA103" s="14"/>
      <c r="CB103" s="13"/>
      <c r="CC103" s="13"/>
    </row>
    <row r="104" spans="1:82" s="1" customFormat="1" ht="60" hidden="1">
      <c r="A104" s="11">
        <v>87</v>
      </c>
      <c r="B104" s="177">
        <v>87</v>
      </c>
      <c r="C104" s="62" t="s">
        <v>520</v>
      </c>
      <c r="D104" s="61" t="s">
        <v>14</v>
      </c>
      <c r="E104" s="62" t="s">
        <v>521</v>
      </c>
      <c r="F104" s="61" t="s">
        <v>14</v>
      </c>
      <c r="G104" s="12" t="s">
        <v>556</v>
      </c>
      <c r="H104" s="15" t="s">
        <v>647</v>
      </c>
      <c r="I104" s="12"/>
      <c r="J104" s="57" t="s">
        <v>20</v>
      </c>
      <c r="K104" s="32"/>
      <c r="L104" s="32"/>
      <c r="M104" s="12"/>
      <c r="N104" s="12"/>
      <c r="O104" s="12"/>
      <c r="P104" s="12"/>
      <c r="Q104" s="12"/>
      <c r="R104" s="12"/>
      <c r="S104" s="13" t="s">
        <v>13</v>
      </c>
      <c r="T104" s="12"/>
      <c r="U104" s="32">
        <f t="shared" si="28"/>
        <v>1</v>
      </c>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3"/>
      <c r="BW104" s="14"/>
      <c r="BX104" s="13"/>
      <c r="BY104" s="14"/>
      <c r="BZ104" s="13"/>
      <c r="CA104" s="14"/>
      <c r="CB104" s="13"/>
      <c r="CC104" s="13"/>
    </row>
    <row r="105" spans="1:82" s="103" customFormat="1" hidden="1">
      <c r="A105" s="101">
        <v>88</v>
      </c>
      <c r="B105" s="177">
        <v>88</v>
      </c>
      <c r="C105" s="304" t="s">
        <v>523</v>
      </c>
      <c r="D105" s="292"/>
      <c r="E105" s="295"/>
      <c r="F105" s="4" t="s">
        <v>166</v>
      </c>
      <c r="G105" s="106" t="s">
        <v>166</v>
      </c>
      <c r="H105" s="106" t="s">
        <v>166</v>
      </c>
      <c r="I105" s="83" t="s">
        <v>166</v>
      </c>
      <c r="J105" s="83" t="s">
        <v>166</v>
      </c>
      <c r="K105" s="106" t="s">
        <v>166</v>
      </c>
      <c r="L105" s="4" t="s">
        <v>166</v>
      </c>
      <c r="M105" s="4" t="s">
        <v>166</v>
      </c>
      <c r="N105" s="4" t="s">
        <v>166</v>
      </c>
      <c r="O105" s="4" t="s">
        <v>166</v>
      </c>
      <c r="P105" s="4" t="s">
        <v>166</v>
      </c>
      <c r="Q105" s="4" t="s">
        <v>166</v>
      </c>
      <c r="R105" s="4"/>
      <c r="S105" s="4" t="s">
        <v>166</v>
      </c>
      <c r="T105" s="4" t="s">
        <v>166</v>
      </c>
      <c r="U105" s="4" t="s">
        <v>166</v>
      </c>
      <c r="V105" s="106" t="s">
        <v>166</v>
      </c>
      <c r="W105" s="106" t="s">
        <v>166</v>
      </c>
      <c r="X105" s="106" t="s">
        <v>166</v>
      </c>
      <c r="Y105" s="106" t="s">
        <v>166</v>
      </c>
      <c r="Z105" s="4" t="s">
        <v>166</v>
      </c>
      <c r="AA105" s="4" t="s">
        <v>166</v>
      </c>
      <c r="AB105" s="4" t="s">
        <v>166</v>
      </c>
      <c r="AC105" s="4" t="s">
        <v>166</v>
      </c>
      <c r="AD105" s="4" t="s">
        <v>166</v>
      </c>
      <c r="AE105" s="4" t="s">
        <v>166</v>
      </c>
      <c r="AF105" s="4" t="s">
        <v>166</v>
      </c>
      <c r="AG105" s="4" t="s">
        <v>166</v>
      </c>
      <c r="AH105" s="4" t="s">
        <v>166</v>
      </c>
      <c r="AI105" s="4" t="s">
        <v>166</v>
      </c>
      <c r="AJ105" s="4" t="s">
        <v>166</v>
      </c>
      <c r="AK105" s="4" t="s">
        <v>166</v>
      </c>
      <c r="AL105" s="4" t="s">
        <v>166</v>
      </c>
      <c r="AM105" s="4"/>
      <c r="AN105" s="4"/>
      <c r="AO105" s="4" t="s">
        <v>166</v>
      </c>
      <c r="AP105" s="4" t="s">
        <v>166</v>
      </c>
      <c r="AQ105" s="4" t="s">
        <v>166</v>
      </c>
      <c r="AR105" s="4" t="s">
        <v>166</v>
      </c>
      <c r="AS105" s="4" t="s">
        <v>166</v>
      </c>
      <c r="AT105" s="4" t="s">
        <v>166</v>
      </c>
      <c r="AU105" s="4" t="s">
        <v>166</v>
      </c>
      <c r="AV105" s="4" t="s">
        <v>166</v>
      </c>
      <c r="AW105" s="4" t="s">
        <v>166</v>
      </c>
      <c r="AX105" s="4"/>
      <c r="AY105" s="4"/>
      <c r="AZ105" s="4" t="s">
        <v>166</v>
      </c>
      <c r="BA105" s="4"/>
      <c r="BB105" s="4" t="s">
        <v>166</v>
      </c>
      <c r="BC105" s="4"/>
      <c r="BD105" s="4" t="s">
        <v>166</v>
      </c>
      <c r="BE105" s="4" t="s">
        <v>166</v>
      </c>
      <c r="BF105" s="4" t="s">
        <v>166</v>
      </c>
      <c r="BG105" s="4" t="s">
        <v>166</v>
      </c>
      <c r="BH105" s="4" t="s">
        <v>166</v>
      </c>
      <c r="BI105" s="4" t="s">
        <v>166</v>
      </c>
      <c r="BJ105" s="4" t="s">
        <v>166</v>
      </c>
      <c r="BK105" s="4" t="s">
        <v>166</v>
      </c>
      <c r="BL105" s="4" t="s">
        <v>166</v>
      </c>
      <c r="BM105" s="4" t="s">
        <v>166</v>
      </c>
      <c r="BN105" s="4" t="s">
        <v>166</v>
      </c>
      <c r="BO105" s="4" t="s">
        <v>166</v>
      </c>
      <c r="BP105" s="4" t="s">
        <v>166</v>
      </c>
      <c r="BQ105" s="4" t="s">
        <v>166</v>
      </c>
      <c r="BR105" s="4"/>
      <c r="BS105" s="4"/>
      <c r="BT105" s="4" t="s">
        <v>166</v>
      </c>
      <c r="BU105" s="4" t="s">
        <v>166</v>
      </c>
      <c r="BV105" s="4" t="s">
        <v>166</v>
      </c>
      <c r="BW105" s="4" t="s">
        <v>166</v>
      </c>
      <c r="BX105" s="4" t="s">
        <v>166</v>
      </c>
      <c r="BY105" s="4" t="s">
        <v>166</v>
      </c>
      <c r="BZ105" s="4" t="s">
        <v>166</v>
      </c>
      <c r="CA105" s="4" t="s">
        <v>166</v>
      </c>
      <c r="CB105" s="4" t="s">
        <v>166</v>
      </c>
      <c r="CC105" s="4" t="s">
        <v>166</v>
      </c>
      <c r="CD105" s="1"/>
    </row>
    <row r="106" spans="1:82" s="1" customFormat="1" ht="63" hidden="1">
      <c r="A106" s="11">
        <v>89</v>
      </c>
      <c r="B106" s="177">
        <v>89</v>
      </c>
      <c r="C106" s="188" t="s">
        <v>42</v>
      </c>
      <c r="D106" s="6" t="s">
        <v>14</v>
      </c>
      <c r="E106" s="188" t="s">
        <v>174</v>
      </c>
      <c r="F106" s="6" t="s">
        <v>14</v>
      </c>
      <c r="G106" s="15" t="s">
        <v>181</v>
      </c>
      <c r="H106" s="15" t="s">
        <v>524</v>
      </c>
      <c r="I106" s="12" t="s">
        <v>128</v>
      </c>
      <c r="J106" s="57" t="s">
        <v>20</v>
      </c>
      <c r="K106" s="12"/>
      <c r="L106" s="12"/>
      <c r="M106" s="12"/>
      <c r="N106" s="12"/>
      <c r="O106" s="12"/>
      <c r="P106" s="12"/>
      <c r="Q106" s="32" t="s">
        <v>13</v>
      </c>
      <c r="R106" s="32"/>
      <c r="S106" s="12"/>
      <c r="T106" s="12"/>
      <c r="U106" s="32">
        <f t="shared" ref="U106:U176" si="85">COUNTIF(K106:T106,"x")</f>
        <v>1</v>
      </c>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v>2</v>
      </c>
      <c r="BF106" s="12">
        <v>2</v>
      </c>
      <c r="BG106" s="12">
        <v>2</v>
      </c>
      <c r="BH106" s="12">
        <v>2</v>
      </c>
      <c r="BI106" s="12">
        <v>1</v>
      </c>
      <c r="BJ106" s="12">
        <v>2</v>
      </c>
      <c r="BK106" s="12">
        <v>2</v>
      </c>
      <c r="BL106" s="12">
        <v>2</v>
      </c>
      <c r="BM106" s="12">
        <v>2</v>
      </c>
      <c r="BN106" s="12">
        <v>2</v>
      </c>
      <c r="BO106" s="12">
        <v>1</v>
      </c>
      <c r="BP106" s="12">
        <v>2</v>
      </c>
      <c r="BQ106" s="12">
        <v>2</v>
      </c>
      <c r="BR106" s="12"/>
      <c r="BS106" s="12"/>
      <c r="BT106" s="12">
        <v>1</v>
      </c>
      <c r="BU106" s="12">
        <v>1</v>
      </c>
      <c r="BV106" s="13">
        <f>COUNTIF($BE106:$BU106,2)</f>
        <v>11</v>
      </c>
      <c r="BW106" s="14">
        <f>BV106/COUNTA($BE106:$BU106)</f>
        <v>0.73333333333333328</v>
      </c>
      <c r="BX106" s="13">
        <f>COUNTIF($BE106:$BU106,1)</f>
        <v>4</v>
      </c>
      <c r="BY106" s="14">
        <f>BX106/COUNTA($BE106:$BU106)</f>
        <v>0.26666666666666666</v>
      </c>
      <c r="BZ106" s="13">
        <f>COUNTIF($BE106:$BU106,0)</f>
        <v>0</v>
      </c>
      <c r="CA106" s="14">
        <f>BZ106/COUNTA($BE106:$BU106)</f>
        <v>0</v>
      </c>
      <c r="CB106" s="13">
        <f>(((BV106*2)+(BX106*1)+(BZ106*0)))/COUNTA($BE106:$BU106)</f>
        <v>1.7333333333333334</v>
      </c>
      <c r="CC106" s="13" t="str">
        <f>IF(CB106&gt;=1.6,"Đạt mục tiêu",IF(CB106&gt;=1,"Cần cố gắng","Chưa đạt"))</f>
        <v>Đạt mục tiêu</v>
      </c>
    </row>
    <row r="107" spans="1:82" s="103" customFormat="1" hidden="1">
      <c r="A107" s="101">
        <v>90</v>
      </c>
      <c r="B107" s="177">
        <v>90</v>
      </c>
      <c r="C107" s="304" t="s">
        <v>525</v>
      </c>
      <c r="D107" s="292"/>
      <c r="E107" s="295"/>
      <c r="F107" s="4" t="s">
        <v>166</v>
      </c>
      <c r="G107" s="106" t="s">
        <v>166</v>
      </c>
      <c r="H107" s="171" t="s">
        <v>166</v>
      </c>
      <c r="I107" s="83" t="s">
        <v>166</v>
      </c>
      <c r="J107" s="83" t="s">
        <v>166</v>
      </c>
      <c r="K107" s="106" t="s">
        <v>166</v>
      </c>
      <c r="L107" s="4" t="s">
        <v>166</v>
      </c>
      <c r="M107" s="4" t="s">
        <v>166</v>
      </c>
      <c r="N107" s="4" t="s">
        <v>166</v>
      </c>
      <c r="O107" s="4" t="s">
        <v>166</v>
      </c>
      <c r="P107" s="4" t="s">
        <v>166</v>
      </c>
      <c r="Q107" s="4" t="s">
        <v>166</v>
      </c>
      <c r="R107" s="4"/>
      <c r="S107" s="4" t="s">
        <v>166</v>
      </c>
      <c r="T107" s="4" t="s">
        <v>166</v>
      </c>
      <c r="U107" s="4" t="s">
        <v>166</v>
      </c>
      <c r="V107" s="106" t="s">
        <v>166</v>
      </c>
      <c r="W107" s="106" t="s">
        <v>166</v>
      </c>
      <c r="X107" s="106" t="s">
        <v>166</v>
      </c>
      <c r="Y107" s="106" t="s">
        <v>166</v>
      </c>
      <c r="Z107" s="4" t="s">
        <v>166</v>
      </c>
      <c r="AA107" s="4" t="s">
        <v>166</v>
      </c>
      <c r="AB107" s="4" t="s">
        <v>166</v>
      </c>
      <c r="AC107" s="4" t="s">
        <v>166</v>
      </c>
      <c r="AD107" s="4" t="s">
        <v>166</v>
      </c>
      <c r="AE107" s="4" t="s">
        <v>166</v>
      </c>
      <c r="AF107" s="4" t="s">
        <v>166</v>
      </c>
      <c r="AG107" s="4" t="s">
        <v>166</v>
      </c>
      <c r="AH107" s="4" t="s">
        <v>166</v>
      </c>
      <c r="AI107" s="4" t="s">
        <v>166</v>
      </c>
      <c r="AJ107" s="4" t="s">
        <v>166</v>
      </c>
      <c r="AK107" s="4" t="s">
        <v>166</v>
      </c>
      <c r="AL107" s="4" t="s">
        <v>166</v>
      </c>
      <c r="AM107" s="4"/>
      <c r="AN107" s="4"/>
      <c r="AO107" s="4" t="s">
        <v>166</v>
      </c>
      <c r="AP107" s="4" t="s">
        <v>166</v>
      </c>
      <c r="AQ107" s="4" t="s">
        <v>166</v>
      </c>
      <c r="AR107" s="4" t="s">
        <v>166</v>
      </c>
      <c r="AS107" s="4" t="s">
        <v>166</v>
      </c>
      <c r="AT107" s="4" t="s">
        <v>166</v>
      </c>
      <c r="AU107" s="4" t="s">
        <v>166</v>
      </c>
      <c r="AV107" s="4" t="s">
        <v>166</v>
      </c>
      <c r="AW107" s="4" t="s">
        <v>166</v>
      </c>
      <c r="AX107" s="4"/>
      <c r="AY107" s="4"/>
      <c r="AZ107" s="4" t="s">
        <v>166</v>
      </c>
      <c r="BA107" s="4"/>
      <c r="BB107" s="4" t="s">
        <v>166</v>
      </c>
      <c r="BC107" s="4"/>
      <c r="BD107" s="4" t="s">
        <v>166</v>
      </c>
      <c r="BE107" s="4" t="s">
        <v>166</v>
      </c>
      <c r="BF107" s="4" t="s">
        <v>166</v>
      </c>
      <c r="BG107" s="4" t="s">
        <v>166</v>
      </c>
      <c r="BH107" s="4" t="s">
        <v>166</v>
      </c>
      <c r="BI107" s="4" t="s">
        <v>166</v>
      </c>
      <c r="BJ107" s="4" t="s">
        <v>166</v>
      </c>
      <c r="BK107" s="4" t="s">
        <v>166</v>
      </c>
      <c r="BL107" s="4" t="s">
        <v>166</v>
      </c>
      <c r="BM107" s="4" t="s">
        <v>166</v>
      </c>
      <c r="BN107" s="4" t="s">
        <v>166</v>
      </c>
      <c r="BO107" s="4" t="s">
        <v>166</v>
      </c>
      <c r="BP107" s="4" t="s">
        <v>166</v>
      </c>
      <c r="BQ107" s="4" t="s">
        <v>166</v>
      </c>
      <c r="BR107" s="4"/>
      <c r="BS107" s="4"/>
      <c r="BT107" s="4" t="s">
        <v>166</v>
      </c>
      <c r="BU107" s="4" t="s">
        <v>166</v>
      </c>
      <c r="BV107" s="4" t="s">
        <v>166</v>
      </c>
      <c r="BW107" s="4" t="s">
        <v>166</v>
      </c>
      <c r="BX107" s="4" t="s">
        <v>166</v>
      </c>
      <c r="BY107" s="4" t="s">
        <v>166</v>
      </c>
      <c r="BZ107" s="4" t="s">
        <v>166</v>
      </c>
      <c r="CA107" s="4" t="s">
        <v>166</v>
      </c>
      <c r="CB107" s="4" t="s">
        <v>166</v>
      </c>
      <c r="CC107" s="4" t="s">
        <v>166</v>
      </c>
      <c r="CD107" s="1"/>
    </row>
    <row r="108" spans="1:82" s="1" customFormat="1" ht="75" hidden="1">
      <c r="A108" s="11">
        <v>91</v>
      </c>
      <c r="B108" s="177">
        <v>91</v>
      </c>
      <c r="C108" s="67" t="s">
        <v>526</v>
      </c>
      <c r="D108" s="68" t="s">
        <v>11</v>
      </c>
      <c r="E108" s="67" t="s">
        <v>527</v>
      </c>
      <c r="F108" s="68" t="s">
        <v>14</v>
      </c>
      <c r="G108" s="12" t="s">
        <v>43</v>
      </c>
      <c r="H108" s="15" t="s">
        <v>597</v>
      </c>
      <c r="I108" s="12"/>
      <c r="J108" s="57" t="s">
        <v>20</v>
      </c>
      <c r="K108" s="12"/>
      <c r="L108" s="12"/>
      <c r="M108" s="12"/>
      <c r="N108" s="13" t="s">
        <v>13</v>
      </c>
      <c r="O108" s="12"/>
      <c r="P108" s="32"/>
      <c r="Q108" s="12"/>
      <c r="R108" s="12"/>
      <c r="S108" s="12"/>
      <c r="T108" s="12"/>
      <c r="U108" s="32">
        <f t="shared" si="85"/>
        <v>1</v>
      </c>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3"/>
      <c r="BW108" s="14"/>
      <c r="BX108" s="13"/>
      <c r="BY108" s="14"/>
      <c r="BZ108" s="13"/>
      <c r="CA108" s="14"/>
      <c r="CB108" s="13"/>
      <c r="CC108" s="13"/>
    </row>
    <row r="109" spans="1:82" s="103" customFormat="1" hidden="1">
      <c r="A109" s="101">
        <v>92</v>
      </c>
      <c r="B109" s="177">
        <v>92</v>
      </c>
      <c r="C109" s="304" t="s">
        <v>528</v>
      </c>
      <c r="D109" s="292"/>
      <c r="E109" s="295"/>
      <c r="F109" s="4" t="s">
        <v>166</v>
      </c>
      <c r="G109" s="106" t="s">
        <v>166</v>
      </c>
      <c r="H109" s="106" t="s">
        <v>166</v>
      </c>
      <c r="I109" s="83" t="s">
        <v>166</v>
      </c>
      <c r="J109" s="83" t="s">
        <v>166</v>
      </c>
      <c r="K109" s="106" t="s">
        <v>166</v>
      </c>
      <c r="L109" s="4" t="s">
        <v>166</v>
      </c>
      <c r="M109" s="4" t="s">
        <v>166</v>
      </c>
      <c r="N109" s="4" t="s">
        <v>166</v>
      </c>
      <c r="O109" s="4" t="s">
        <v>166</v>
      </c>
      <c r="P109" s="4" t="s">
        <v>166</v>
      </c>
      <c r="Q109" s="4" t="s">
        <v>166</v>
      </c>
      <c r="R109" s="4"/>
      <c r="S109" s="4" t="s">
        <v>166</v>
      </c>
      <c r="T109" s="4" t="s">
        <v>166</v>
      </c>
      <c r="U109" s="4" t="s">
        <v>166</v>
      </c>
      <c r="V109" s="106" t="s">
        <v>166</v>
      </c>
      <c r="W109" s="106" t="s">
        <v>166</v>
      </c>
      <c r="X109" s="106" t="s">
        <v>166</v>
      </c>
      <c r="Y109" s="106" t="s">
        <v>166</v>
      </c>
      <c r="Z109" s="4" t="s">
        <v>166</v>
      </c>
      <c r="AA109" s="4" t="s">
        <v>166</v>
      </c>
      <c r="AB109" s="4" t="s">
        <v>166</v>
      </c>
      <c r="AC109" s="4" t="s">
        <v>166</v>
      </c>
      <c r="AD109" s="4" t="s">
        <v>166</v>
      </c>
      <c r="AE109" s="4" t="s">
        <v>166</v>
      </c>
      <c r="AF109" s="4" t="s">
        <v>166</v>
      </c>
      <c r="AG109" s="4" t="s">
        <v>166</v>
      </c>
      <c r="AH109" s="4" t="s">
        <v>166</v>
      </c>
      <c r="AI109" s="4" t="s">
        <v>166</v>
      </c>
      <c r="AJ109" s="4" t="s">
        <v>166</v>
      </c>
      <c r="AK109" s="4" t="s">
        <v>166</v>
      </c>
      <c r="AL109" s="4" t="s">
        <v>166</v>
      </c>
      <c r="AM109" s="4"/>
      <c r="AN109" s="4"/>
      <c r="AO109" s="4" t="s">
        <v>166</v>
      </c>
      <c r="AP109" s="4" t="s">
        <v>166</v>
      </c>
      <c r="AQ109" s="4" t="s">
        <v>166</v>
      </c>
      <c r="AR109" s="4" t="s">
        <v>166</v>
      </c>
      <c r="AS109" s="4" t="s">
        <v>166</v>
      </c>
      <c r="AT109" s="4" t="s">
        <v>166</v>
      </c>
      <c r="AU109" s="4" t="s">
        <v>166</v>
      </c>
      <c r="AV109" s="4" t="s">
        <v>166</v>
      </c>
      <c r="AW109" s="4" t="s">
        <v>166</v>
      </c>
      <c r="AX109" s="4"/>
      <c r="AY109" s="4"/>
      <c r="AZ109" s="4" t="s">
        <v>166</v>
      </c>
      <c r="BA109" s="4"/>
      <c r="BB109" s="4" t="s">
        <v>166</v>
      </c>
      <c r="BC109" s="4"/>
      <c r="BD109" s="4" t="s">
        <v>166</v>
      </c>
      <c r="BE109" s="4" t="s">
        <v>166</v>
      </c>
      <c r="BF109" s="4" t="s">
        <v>166</v>
      </c>
      <c r="BG109" s="4" t="s">
        <v>166</v>
      </c>
      <c r="BH109" s="4" t="s">
        <v>166</v>
      </c>
      <c r="BI109" s="4" t="s">
        <v>166</v>
      </c>
      <c r="BJ109" s="4" t="s">
        <v>166</v>
      </c>
      <c r="BK109" s="4" t="s">
        <v>166</v>
      </c>
      <c r="BL109" s="4" t="s">
        <v>166</v>
      </c>
      <c r="BM109" s="4" t="s">
        <v>166</v>
      </c>
      <c r="BN109" s="4" t="s">
        <v>166</v>
      </c>
      <c r="BO109" s="4" t="s">
        <v>166</v>
      </c>
      <c r="BP109" s="4" t="s">
        <v>166</v>
      </c>
      <c r="BQ109" s="4" t="s">
        <v>166</v>
      </c>
      <c r="BR109" s="4"/>
      <c r="BS109" s="4"/>
      <c r="BT109" s="4" t="s">
        <v>166</v>
      </c>
      <c r="BU109" s="4" t="s">
        <v>166</v>
      </c>
      <c r="BV109" s="4" t="s">
        <v>166</v>
      </c>
      <c r="BW109" s="4" t="s">
        <v>166</v>
      </c>
      <c r="BX109" s="4" t="s">
        <v>166</v>
      </c>
      <c r="BY109" s="4" t="s">
        <v>166</v>
      </c>
      <c r="BZ109" s="4" t="s">
        <v>166</v>
      </c>
      <c r="CA109" s="4" t="s">
        <v>166</v>
      </c>
      <c r="CB109" s="4" t="s">
        <v>166</v>
      </c>
      <c r="CC109" s="4" t="s">
        <v>166</v>
      </c>
      <c r="CD109" s="1"/>
    </row>
    <row r="110" spans="1:82" s="1" customFormat="1" ht="90" hidden="1">
      <c r="A110" s="11">
        <v>93</v>
      </c>
      <c r="B110" s="177">
        <v>93</v>
      </c>
      <c r="C110" s="67" t="s">
        <v>529</v>
      </c>
      <c r="D110" s="68" t="s">
        <v>11</v>
      </c>
      <c r="E110" s="67" t="s">
        <v>530</v>
      </c>
      <c r="F110" s="68" t="s">
        <v>14</v>
      </c>
      <c r="G110" s="12" t="s">
        <v>175</v>
      </c>
      <c r="H110" s="92" t="s">
        <v>625</v>
      </c>
      <c r="I110" s="12"/>
      <c r="J110" s="57" t="s">
        <v>20</v>
      </c>
      <c r="K110" s="12"/>
      <c r="L110" s="12"/>
      <c r="M110" s="12"/>
      <c r="N110" s="12"/>
      <c r="O110" s="12"/>
      <c r="P110" s="32" t="s">
        <v>13</v>
      </c>
      <c r="Q110" s="12"/>
      <c r="R110" s="12"/>
      <c r="S110" s="12"/>
      <c r="T110" s="12"/>
      <c r="U110" s="32">
        <f t="shared" si="85"/>
        <v>1</v>
      </c>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3"/>
      <c r="BW110" s="14"/>
      <c r="BX110" s="13"/>
      <c r="BY110" s="14"/>
      <c r="BZ110" s="13"/>
      <c r="CA110" s="14"/>
      <c r="CB110" s="13"/>
      <c r="CC110" s="13"/>
    </row>
    <row r="111" spans="1:82" s="233" customFormat="1" ht="42.75" customHeight="1">
      <c r="A111" s="101">
        <v>94</v>
      </c>
      <c r="B111" s="177">
        <v>94</v>
      </c>
      <c r="C111" s="296" t="s">
        <v>531</v>
      </c>
      <c r="D111" s="297"/>
      <c r="E111" s="305"/>
      <c r="F111" s="305"/>
      <c r="G111" s="123"/>
      <c r="H111" s="238" t="s">
        <v>166</v>
      </c>
      <c r="I111" s="244" t="s">
        <v>166</v>
      </c>
      <c r="J111" s="244" t="s">
        <v>166</v>
      </c>
      <c r="K111" s="171" t="s">
        <v>166</v>
      </c>
      <c r="L111" s="73" t="s">
        <v>166</v>
      </c>
      <c r="M111" s="73" t="s">
        <v>166</v>
      </c>
      <c r="N111" s="73" t="s">
        <v>166</v>
      </c>
      <c r="O111" s="73" t="s">
        <v>166</v>
      </c>
      <c r="P111" s="73" t="s">
        <v>166</v>
      </c>
      <c r="Q111" s="73" t="s">
        <v>166</v>
      </c>
      <c r="R111" s="73"/>
      <c r="S111" s="73" t="s">
        <v>166</v>
      </c>
      <c r="T111" s="73" t="s">
        <v>166</v>
      </c>
      <c r="U111" s="73" t="s">
        <v>166</v>
      </c>
      <c r="V111" s="171" t="s">
        <v>166</v>
      </c>
      <c r="W111" s="171" t="s">
        <v>166</v>
      </c>
      <c r="X111" s="171" t="s">
        <v>166</v>
      </c>
      <c r="Y111" s="171" t="s">
        <v>166</v>
      </c>
      <c r="Z111" s="73" t="s">
        <v>166</v>
      </c>
      <c r="AA111" s="73" t="s">
        <v>166</v>
      </c>
      <c r="AB111" s="73" t="s">
        <v>166</v>
      </c>
      <c r="AC111" s="73" t="s">
        <v>166</v>
      </c>
      <c r="AD111" s="244" t="s">
        <v>166</v>
      </c>
      <c r="AE111" s="244" t="s">
        <v>166</v>
      </c>
      <c r="AF111" s="244" t="s">
        <v>166</v>
      </c>
      <c r="AG111" s="244" t="s">
        <v>166</v>
      </c>
      <c r="AH111" s="73" t="s">
        <v>166</v>
      </c>
      <c r="AI111" s="73" t="s">
        <v>166</v>
      </c>
      <c r="AJ111" s="73" t="s">
        <v>166</v>
      </c>
      <c r="AK111" s="73" t="s">
        <v>166</v>
      </c>
      <c r="AL111" s="73" t="s">
        <v>166</v>
      </c>
      <c r="AM111" s="73"/>
      <c r="AN111" s="73"/>
      <c r="AO111" s="73" t="s">
        <v>166</v>
      </c>
      <c r="AP111" s="73" t="s">
        <v>166</v>
      </c>
      <c r="AQ111" s="73" t="s">
        <v>166</v>
      </c>
      <c r="AR111" s="73" t="s">
        <v>166</v>
      </c>
      <c r="AS111" s="73" t="s">
        <v>166</v>
      </c>
      <c r="AT111" s="73" t="s">
        <v>166</v>
      </c>
      <c r="AU111" s="73" t="s">
        <v>166</v>
      </c>
      <c r="AV111" s="73" t="s">
        <v>166</v>
      </c>
      <c r="AW111" s="73" t="s">
        <v>166</v>
      </c>
      <c r="AX111" s="73"/>
      <c r="AY111" s="73"/>
      <c r="AZ111" s="73" t="s">
        <v>166</v>
      </c>
      <c r="BA111" s="73"/>
      <c r="BB111" s="73" t="s">
        <v>166</v>
      </c>
      <c r="BC111" s="73"/>
      <c r="BD111" s="73" t="s">
        <v>166</v>
      </c>
      <c r="BE111" s="73" t="s">
        <v>166</v>
      </c>
      <c r="BF111" s="73" t="s">
        <v>166</v>
      </c>
      <c r="BG111" s="73" t="s">
        <v>166</v>
      </c>
      <c r="BH111" s="73" t="s">
        <v>166</v>
      </c>
      <c r="BI111" s="73" t="s">
        <v>166</v>
      </c>
      <c r="BJ111" s="73" t="s">
        <v>166</v>
      </c>
      <c r="BK111" s="73" t="s">
        <v>166</v>
      </c>
      <c r="BL111" s="73" t="s">
        <v>166</v>
      </c>
      <c r="BM111" s="73" t="s">
        <v>166</v>
      </c>
      <c r="BN111" s="73" t="s">
        <v>166</v>
      </c>
      <c r="BO111" s="73" t="s">
        <v>166</v>
      </c>
      <c r="BP111" s="73" t="s">
        <v>166</v>
      </c>
      <c r="BQ111" s="73" t="s">
        <v>166</v>
      </c>
      <c r="BR111" s="73"/>
      <c r="BS111" s="73"/>
      <c r="BT111" s="73" t="s">
        <v>166</v>
      </c>
      <c r="BU111" s="73" t="s">
        <v>166</v>
      </c>
      <c r="BV111" s="73" t="s">
        <v>166</v>
      </c>
      <c r="BW111" s="73" t="s">
        <v>166</v>
      </c>
      <c r="BX111" s="73" t="s">
        <v>166</v>
      </c>
      <c r="BY111" s="73" t="s">
        <v>166</v>
      </c>
      <c r="BZ111" s="73" t="s">
        <v>166</v>
      </c>
      <c r="CA111" s="73" t="s">
        <v>166</v>
      </c>
      <c r="CB111" s="73" t="s">
        <v>166</v>
      </c>
      <c r="CC111" s="73" t="s">
        <v>166</v>
      </c>
      <c r="CD111" s="234"/>
    </row>
    <row r="112" spans="1:82" s="234" customFormat="1" ht="63.75" customHeight="1">
      <c r="A112" s="11">
        <v>95</v>
      </c>
      <c r="B112" s="177">
        <v>95</v>
      </c>
      <c r="C112" s="114" t="s">
        <v>534</v>
      </c>
      <c r="D112" s="159" t="s">
        <v>11</v>
      </c>
      <c r="E112" s="62" t="s">
        <v>535</v>
      </c>
      <c r="F112" s="224" t="s">
        <v>14</v>
      </c>
      <c r="G112" s="85" t="s">
        <v>550</v>
      </c>
      <c r="H112" s="230" t="s">
        <v>618</v>
      </c>
      <c r="I112" s="225" t="s">
        <v>128</v>
      </c>
      <c r="J112" s="220" t="s">
        <v>20</v>
      </c>
      <c r="K112" s="84"/>
      <c r="L112" s="88"/>
      <c r="M112" s="84" t="s">
        <v>13</v>
      </c>
      <c r="N112" s="84"/>
      <c r="O112" s="85"/>
      <c r="P112" s="85"/>
      <c r="Q112" s="85"/>
      <c r="R112" s="85"/>
      <c r="S112" s="85"/>
      <c r="T112" s="85"/>
      <c r="U112" s="32">
        <f t="shared" si="85"/>
        <v>1</v>
      </c>
      <c r="V112" s="85"/>
      <c r="W112" s="85"/>
      <c r="X112" s="85"/>
      <c r="Y112" s="85"/>
      <c r="Z112" s="85"/>
      <c r="AA112" s="85"/>
      <c r="AB112" s="85"/>
      <c r="AC112" s="85"/>
      <c r="AD112" s="225" t="s">
        <v>567</v>
      </c>
      <c r="AE112" s="225" t="s">
        <v>569</v>
      </c>
      <c r="AF112" s="225" t="s">
        <v>569</v>
      </c>
      <c r="AG112" s="225" t="s">
        <v>566</v>
      </c>
      <c r="AH112" s="85"/>
      <c r="AI112" s="85"/>
      <c r="AJ112" s="85"/>
      <c r="AK112" s="85"/>
      <c r="AL112" s="85"/>
      <c r="AM112" s="85"/>
      <c r="AN112" s="85"/>
      <c r="AO112" s="85"/>
      <c r="AP112" s="85"/>
      <c r="AQ112" s="85"/>
      <c r="AR112" s="85"/>
      <c r="AS112" s="85"/>
      <c r="AT112" s="85"/>
      <c r="AU112" s="85"/>
      <c r="AV112" s="85"/>
      <c r="AW112" s="85"/>
      <c r="AX112" s="85"/>
      <c r="AY112" s="85"/>
      <c r="AZ112" s="85"/>
      <c r="BA112" s="85"/>
      <c r="BB112" s="85"/>
      <c r="BC112" s="85"/>
      <c r="BD112" s="85"/>
      <c r="BE112" s="85">
        <v>2</v>
      </c>
      <c r="BF112" s="85">
        <v>2</v>
      </c>
      <c r="BG112" s="85">
        <v>2</v>
      </c>
      <c r="BH112" s="85">
        <v>2</v>
      </c>
      <c r="BI112" s="85">
        <v>2</v>
      </c>
      <c r="BJ112" s="85">
        <v>2</v>
      </c>
      <c r="BK112" s="85">
        <v>2</v>
      </c>
      <c r="BL112" s="85">
        <v>2</v>
      </c>
      <c r="BM112" s="85">
        <v>1</v>
      </c>
      <c r="BN112" s="85">
        <v>2</v>
      </c>
      <c r="BO112" s="85">
        <v>2</v>
      </c>
      <c r="BP112" s="85">
        <v>2</v>
      </c>
      <c r="BQ112" s="85">
        <v>2</v>
      </c>
      <c r="BR112" s="85">
        <v>2</v>
      </c>
      <c r="BS112" s="85">
        <v>2</v>
      </c>
      <c r="BT112" s="85">
        <v>1</v>
      </c>
      <c r="BU112" s="85">
        <v>2</v>
      </c>
      <c r="BV112" s="88">
        <f>COUNTIF($BE112:$BU112,2)</f>
        <v>15</v>
      </c>
      <c r="BW112" s="89">
        <f>BV112/COUNTA($BE112:$BU112)</f>
        <v>0.88235294117647056</v>
      </c>
      <c r="BX112" s="88">
        <f>COUNTIF($BE112:$BU112,1)</f>
        <v>2</v>
      </c>
      <c r="BY112" s="89">
        <f>BX112/COUNTA($BE112:$BU112)</f>
        <v>0.11764705882352941</v>
      </c>
      <c r="BZ112" s="88">
        <f>COUNTIF($BE112:$BU112,0)</f>
        <v>0</v>
      </c>
      <c r="CA112" s="89">
        <f>BZ112/COUNTA($BE112:$BU112)</f>
        <v>0</v>
      </c>
      <c r="CB112" s="88">
        <f>(((BV112*2)+(BX112*1)+(BZ112*0)))/COUNTA($BE112:$BU112)</f>
        <v>1.8823529411764706</v>
      </c>
      <c r="CC112" s="88" t="str">
        <f t="shared" ref="CC112:CC122" si="86">IF(CB112&gt;=1.6,"Đạt mục tiêu",IF(CB112&gt;=1,"Cần cố gắng","Chưa đạt"))</f>
        <v>Đạt mục tiêu</v>
      </c>
    </row>
    <row r="113" spans="1:82" s="1" customFormat="1" ht="48" hidden="1">
      <c r="A113" s="11">
        <v>96</v>
      </c>
      <c r="B113" s="177">
        <v>96</v>
      </c>
      <c r="C113" s="67" t="s">
        <v>534</v>
      </c>
      <c r="D113" s="86" t="s">
        <v>11</v>
      </c>
      <c r="E113" s="67" t="s">
        <v>535</v>
      </c>
      <c r="F113" s="86" t="s">
        <v>14</v>
      </c>
      <c r="G113" s="85" t="s">
        <v>551</v>
      </c>
      <c r="H113" s="87" t="s">
        <v>598</v>
      </c>
      <c r="I113" s="85"/>
      <c r="J113" s="57" t="s">
        <v>20</v>
      </c>
      <c r="K113" s="84"/>
      <c r="L113" s="88"/>
      <c r="M113" s="84"/>
      <c r="N113" s="84" t="s">
        <v>13</v>
      </c>
      <c r="O113" s="85"/>
      <c r="P113" s="85"/>
      <c r="Q113" s="85"/>
      <c r="R113" s="85"/>
      <c r="S113" s="85"/>
      <c r="T113" s="85"/>
      <c r="U113" s="32">
        <f t="shared" si="85"/>
        <v>1</v>
      </c>
      <c r="V113" s="85"/>
      <c r="W113" s="85"/>
      <c r="X113" s="85"/>
      <c r="Y113" s="85"/>
      <c r="Z113" s="85"/>
      <c r="AA113" s="85"/>
      <c r="AB113" s="85"/>
      <c r="AC113" s="85"/>
      <c r="AD113" s="85"/>
      <c r="AE113" s="85"/>
      <c r="AF113" s="85"/>
      <c r="AG113" s="85"/>
      <c r="AH113" s="85"/>
      <c r="AI113" s="85"/>
      <c r="AJ113" s="85"/>
      <c r="AK113" s="85"/>
      <c r="AL113" s="85"/>
      <c r="AM113" s="85"/>
      <c r="AN113" s="85"/>
      <c r="AO113" s="85"/>
      <c r="AP113" s="85"/>
      <c r="AQ113" s="85"/>
      <c r="AR113" s="85"/>
      <c r="AS113" s="85"/>
      <c r="AT113" s="85"/>
      <c r="AU113" s="85"/>
      <c r="AV113" s="85"/>
      <c r="AW113" s="85"/>
      <c r="AX113" s="85"/>
      <c r="AY113" s="85"/>
      <c r="AZ113" s="85"/>
      <c r="BA113" s="85"/>
      <c r="BB113" s="85"/>
      <c r="BC113" s="85"/>
      <c r="BD113" s="85"/>
      <c r="BE113" s="85"/>
      <c r="BF113" s="85"/>
      <c r="BG113" s="85"/>
      <c r="BH113" s="85"/>
      <c r="BI113" s="85"/>
      <c r="BJ113" s="85"/>
      <c r="BK113" s="85"/>
      <c r="BL113" s="85"/>
      <c r="BM113" s="85"/>
      <c r="BN113" s="85"/>
      <c r="BO113" s="85"/>
      <c r="BP113" s="85"/>
      <c r="BQ113" s="85"/>
      <c r="BR113" s="85"/>
      <c r="BS113" s="85"/>
      <c r="BT113" s="85"/>
      <c r="BU113" s="85"/>
      <c r="BV113" s="88"/>
      <c r="BW113" s="89"/>
      <c r="BX113" s="88"/>
      <c r="BY113" s="89"/>
      <c r="BZ113" s="88"/>
      <c r="CA113" s="89"/>
      <c r="CB113" s="88"/>
      <c r="CC113" s="88"/>
    </row>
    <row r="114" spans="1:82" ht="75" hidden="1">
      <c r="A114" s="101">
        <v>97</v>
      </c>
      <c r="B114" s="177">
        <v>97</v>
      </c>
      <c r="C114" s="114" t="s">
        <v>534</v>
      </c>
      <c r="D114" s="86" t="s">
        <v>11</v>
      </c>
      <c r="E114" s="67" t="s">
        <v>535</v>
      </c>
      <c r="F114" s="159" t="s">
        <v>14</v>
      </c>
      <c r="G114" s="193" t="s">
        <v>46</v>
      </c>
      <c r="H114" s="152" t="s">
        <v>612</v>
      </c>
      <c r="I114" s="12" t="s">
        <v>128</v>
      </c>
      <c r="J114" s="57" t="s">
        <v>20</v>
      </c>
      <c r="K114" s="12"/>
      <c r="L114" s="149" t="s">
        <v>13</v>
      </c>
      <c r="M114" s="12"/>
      <c r="N114" s="13"/>
      <c r="O114" s="12"/>
      <c r="P114" s="12" t="s">
        <v>13</v>
      </c>
      <c r="Q114" s="12"/>
      <c r="R114" s="12"/>
      <c r="S114" s="12"/>
      <c r="T114" s="12"/>
      <c r="U114" s="32">
        <f t="shared" si="85"/>
        <v>2</v>
      </c>
      <c r="V114" s="12"/>
      <c r="W114" s="12"/>
      <c r="X114" s="12"/>
      <c r="Y114" s="12"/>
      <c r="Z114" s="193" t="s">
        <v>570</v>
      </c>
      <c r="AA114" s="193" t="s">
        <v>569</v>
      </c>
      <c r="AB114" s="193" t="s">
        <v>567</v>
      </c>
      <c r="AC114" s="193" t="s">
        <v>570</v>
      </c>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94">
        <v>1</v>
      </c>
      <c r="BF114" s="194">
        <v>2</v>
      </c>
      <c r="BG114" s="194">
        <v>2</v>
      </c>
      <c r="BH114" s="194">
        <v>1</v>
      </c>
      <c r="BI114" s="194">
        <v>1</v>
      </c>
      <c r="BJ114" s="194">
        <v>2</v>
      </c>
      <c r="BK114" s="194">
        <v>2</v>
      </c>
      <c r="BL114" s="194">
        <v>2</v>
      </c>
      <c r="BM114" s="194">
        <v>2</v>
      </c>
      <c r="BN114" s="194">
        <v>1</v>
      </c>
      <c r="BO114" s="194">
        <v>1</v>
      </c>
      <c r="BP114" s="194">
        <v>2</v>
      </c>
      <c r="BQ114" s="194">
        <v>2</v>
      </c>
      <c r="BR114" s="194"/>
      <c r="BS114" s="194"/>
      <c r="BT114" s="194">
        <v>1</v>
      </c>
      <c r="BU114" s="194">
        <v>2</v>
      </c>
      <c r="BV114" s="180">
        <f>COUNTIF($BE114:$BU114,2)</f>
        <v>9</v>
      </c>
      <c r="BW114" s="144">
        <f>BV114/COUNTA($BE114:$BU114)</f>
        <v>0.6</v>
      </c>
      <c r="BX114" s="180">
        <f>COUNTIF($BE114:$BU114,1)</f>
        <v>6</v>
      </c>
      <c r="BY114" s="144">
        <f>BX114/COUNTA($BE114:$BU114)</f>
        <v>0.4</v>
      </c>
      <c r="BZ114" s="180">
        <f>COUNTIF($BE114:$BU114,0)</f>
        <v>0</v>
      </c>
      <c r="CA114" s="144">
        <f>BZ114/COUNTA($BE114:$BU114)</f>
        <v>0</v>
      </c>
      <c r="CB114" s="180">
        <f>(((BV114*2)+(BX114*1)+(BZ114*0)))/COUNTA($BE114:$BU114)</f>
        <v>1.6</v>
      </c>
      <c r="CC114" s="180" t="str">
        <f t="shared" si="86"/>
        <v>Đạt mục tiêu</v>
      </c>
    </row>
    <row r="115" spans="1:82" s="1" customFormat="1" ht="48" hidden="1">
      <c r="A115" s="11">
        <v>98</v>
      </c>
      <c r="B115" s="177">
        <v>98</v>
      </c>
      <c r="C115" s="67" t="s">
        <v>534</v>
      </c>
      <c r="D115" s="86" t="s">
        <v>11</v>
      </c>
      <c r="E115" s="67" t="s">
        <v>535</v>
      </c>
      <c r="F115" s="86" t="s">
        <v>14</v>
      </c>
      <c r="G115" s="12" t="s">
        <v>47</v>
      </c>
      <c r="H115" s="15" t="s">
        <v>552</v>
      </c>
      <c r="I115" s="12" t="s">
        <v>128</v>
      </c>
      <c r="J115" s="57" t="s">
        <v>20</v>
      </c>
      <c r="K115" s="12"/>
      <c r="L115" s="12"/>
      <c r="M115" s="12"/>
      <c r="N115" s="13"/>
      <c r="O115" s="12"/>
      <c r="P115" s="32"/>
      <c r="Q115" s="12" t="s">
        <v>13</v>
      </c>
      <c r="R115" s="12"/>
      <c r="S115" s="12"/>
      <c r="T115" s="12"/>
      <c r="U115" s="32">
        <f t="shared" si="85"/>
        <v>1</v>
      </c>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v>2</v>
      </c>
      <c r="BF115" s="12">
        <v>1</v>
      </c>
      <c r="BG115" s="12">
        <v>2</v>
      </c>
      <c r="BH115" s="12">
        <v>1</v>
      </c>
      <c r="BI115" s="12">
        <v>2</v>
      </c>
      <c r="BJ115" s="12">
        <v>1</v>
      </c>
      <c r="BK115" s="12">
        <v>2</v>
      </c>
      <c r="BL115" s="12">
        <v>2</v>
      </c>
      <c r="BM115" s="12">
        <v>2</v>
      </c>
      <c r="BN115" s="12">
        <v>2</v>
      </c>
      <c r="BO115" s="12">
        <v>2</v>
      </c>
      <c r="BP115" s="12">
        <v>1</v>
      </c>
      <c r="BQ115" s="12">
        <v>2</v>
      </c>
      <c r="BR115" s="12"/>
      <c r="BS115" s="12"/>
      <c r="BT115" s="12">
        <v>2</v>
      </c>
      <c r="BU115" s="12">
        <v>2</v>
      </c>
      <c r="BV115" s="13">
        <f>COUNTIF($BE115:$BU115,2)</f>
        <v>11</v>
      </c>
      <c r="BW115" s="14">
        <f>BV115/COUNTA($BE115:$BU115)</f>
        <v>0.73333333333333328</v>
      </c>
      <c r="BX115" s="13">
        <f>COUNTIF($BE115:$BU115,1)</f>
        <v>4</v>
      </c>
      <c r="BY115" s="14">
        <f>BX115/COUNTA($BE115:$BU115)</f>
        <v>0.26666666666666666</v>
      </c>
      <c r="BZ115" s="13">
        <f>COUNTIF($BE115:$BU115,0)</f>
        <v>0</v>
      </c>
      <c r="CA115" s="14">
        <f>BZ115/COUNTA($BE115:$BU115)</f>
        <v>0</v>
      </c>
      <c r="CB115" s="13">
        <f>(((BV115*2)+(BX115*1)+(BZ115*0)))/COUNTA($BE115:$BU115)</f>
        <v>1.7333333333333334</v>
      </c>
      <c r="CC115" s="13" t="str">
        <f t="shared" si="86"/>
        <v>Đạt mục tiêu</v>
      </c>
    </row>
    <row r="116" spans="1:82" s="1" customFormat="1" ht="48" hidden="1">
      <c r="A116" s="11">
        <v>99</v>
      </c>
      <c r="B116" s="177">
        <v>99</v>
      </c>
      <c r="C116" s="67" t="s">
        <v>534</v>
      </c>
      <c r="D116" s="86" t="s">
        <v>11</v>
      </c>
      <c r="E116" s="67" t="s">
        <v>535</v>
      </c>
      <c r="F116" s="86" t="s">
        <v>14</v>
      </c>
      <c r="G116" s="12" t="s">
        <v>47</v>
      </c>
      <c r="H116" s="15" t="s">
        <v>648</v>
      </c>
      <c r="I116" s="12"/>
      <c r="J116" s="57" t="s">
        <v>20</v>
      </c>
      <c r="K116" s="12"/>
      <c r="L116" s="12"/>
      <c r="M116" s="12"/>
      <c r="N116" s="13"/>
      <c r="O116" s="12"/>
      <c r="P116" s="32"/>
      <c r="Q116" s="12"/>
      <c r="R116" s="12"/>
      <c r="S116" s="12" t="s">
        <v>13</v>
      </c>
      <c r="T116" s="12"/>
      <c r="U116" s="32">
        <f t="shared" si="85"/>
        <v>1</v>
      </c>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3"/>
      <c r="BW116" s="14"/>
      <c r="BX116" s="13"/>
      <c r="BY116" s="14"/>
      <c r="BZ116" s="13"/>
      <c r="CA116" s="14"/>
      <c r="CB116" s="13"/>
      <c r="CC116" s="13"/>
    </row>
    <row r="117" spans="1:82" s="1" customFormat="1" ht="48" hidden="1">
      <c r="A117" s="11">
        <v>100</v>
      </c>
      <c r="B117" s="177">
        <v>100</v>
      </c>
      <c r="C117" s="69" t="s">
        <v>540</v>
      </c>
      <c r="D117" s="68" t="s">
        <v>14</v>
      </c>
      <c r="E117" s="67" t="s">
        <v>541</v>
      </c>
      <c r="F117" s="68" t="s">
        <v>14</v>
      </c>
      <c r="G117" s="12" t="s">
        <v>48</v>
      </c>
      <c r="H117" s="15" t="s">
        <v>182</v>
      </c>
      <c r="I117" s="12" t="s">
        <v>128</v>
      </c>
      <c r="J117" s="57" t="s">
        <v>20</v>
      </c>
      <c r="K117" s="12"/>
      <c r="L117" s="12"/>
      <c r="M117" s="12"/>
      <c r="N117" s="12"/>
      <c r="O117" s="12"/>
      <c r="P117" s="12"/>
      <c r="Q117" s="32" t="s">
        <v>13</v>
      </c>
      <c r="R117" s="32"/>
      <c r="S117" s="13"/>
      <c r="T117" s="12"/>
      <c r="U117" s="32">
        <f t="shared" si="85"/>
        <v>1</v>
      </c>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v>2</v>
      </c>
      <c r="BF117" s="12">
        <v>1</v>
      </c>
      <c r="BG117" s="12">
        <v>2</v>
      </c>
      <c r="BH117" s="12">
        <v>2</v>
      </c>
      <c r="BI117" s="12">
        <v>2</v>
      </c>
      <c r="BJ117" s="12">
        <v>2</v>
      </c>
      <c r="BK117" s="12">
        <v>2</v>
      </c>
      <c r="BL117" s="12">
        <v>2</v>
      </c>
      <c r="BM117" s="12">
        <v>2</v>
      </c>
      <c r="BN117" s="12">
        <v>1</v>
      </c>
      <c r="BO117" s="12">
        <v>1</v>
      </c>
      <c r="BP117" s="12">
        <v>2</v>
      </c>
      <c r="BQ117" s="12">
        <v>2</v>
      </c>
      <c r="BR117" s="12"/>
      <c r="BS117" s="12"/>
      <c r="BT117" s="12">
        <v>1</v>
      </c>
      <c r="BU117" s="12">
        <v>2</v>
      </c>
      <c r="BV117" s="13">
        <f>COUNTIF($BE117:$BU117,2)</f>
        <v>11</v>
      </c>
      <c r="BW117" s="14">
        <f>BV117/COUNTA($BE117:$BU117)</f>
        <v>0.73333333333333328</v>
      </c>
      <c r="BX117" s="13">
        <f>COUNTIF($BE117:$BU117,1)</f>
        <v>4</v>
      </c>
      <c r="BY117" s="14">
        <f>BX117/COUNTA($BE117:$BU117)</f>
        <v>0.26666666666666666</v>
      </c>
      <c r="BZ117" s="13">
        <f>COUNTIF($BE117:$BU117,0)</f>
        <v>0</v>
      </c>
      <c r="CA117" s="14">
        <f>BZ117/COUNTA($BE117:$BU117)</f>
        <v>0</v>
      </c>
      <c r="CB117" s="13">
        <f>(((BV117*2)+(BX117*1)+(BZ117*0)))/COUNTA($BE117:$BU117)</f>
        <v>1.7333333333333334</v>
      </c>
      <c r="CC117" s="13" t="str">
        <f t="shared" si="86"/>
        <v>Đạt mục tiêu</v>
      </c>
    </row>
    <row r="118" spans="1:82" s="1" customFormat="1" ht="30" hidden="1">
      <c r="A118" s="11"/>
      <c r="B118" s="177"/>
      <c r="C118" s="69" t="s">
        <v>536</v>
      </c>
      <c r="D118" s="68"/>
      <c r="E118" s="67"/>
      <c r="F118" s="68"/>
      <c r="G118" s="12"/>
      <c r="H118" s="15" t="s">
        <v>183</v>
      </c>
      <c r="I118" s="12"/>
      <c r="J118" s="57"/>
      <c r="K118" s="12"/>
      <c r="L118" s="12"/>
      <c r="M118" s="12"/>
      <c r="N118" s="12"/>
      <c r="O118" s="12"/>
      <c r="P118" s="12"/>
      <c r="Q118" s="32"/>
      <c r="R118" s="32"/>
      <c r="S118" s="13"/>
      <c r="T118" s="13" t="s">
        <v>13</v>
      </c>
      <c r="U118" s="3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3"/>
      <c r="BW118" s="14"/>
      <c r="BX118" s="13"/>
      <c r="BY118" s="14"/>
      <c r="BZ118" s="13"/>
      <c r="CA118" s="14"/>
      <c r="CB118" s="13"/>
      <c r="CC118" s="13"/>
    </row>
    <row r="119" spans="1:82" s="1" customFormat="1" ht="48" hidden="1">
      <c r="A119" s="11">
        <v>101</v>
      </c>
      <c r="B119" s="177">
        <v>101</v>
      </c>
      <c r="C119" s="69" t="s">
        <v>536</v>
      </c>
      <c r="D119" s="68" t="s">
        <v>14</v>
      </c>
      <c r="E119" s="67" t="s">
        <v>537</v>
      </c>
      <c r="F119" s="68" t="s">
        <v>14</v>
      </c>
      <c r="G119" s="12" t="s">
        <v>49</v>
      </c>
      <c r="H119" s="15" t="s">
        <v>183</v>
      </c>
      <c r="I119" s="12" t="s">
        <v>128</v>
      </c>
      <c r="J119" s="57" t="s">
        <v>20</v>
      </c>
      <c r="K119" s="12"/>
      <c r="L119" s="12"/>
      <c r="M119" s="12"/>
      <c r="N119" s="12"/>
      <c r="O119" s="13"/>
      <c r="P119" s="12"/>
      <c r="Q119" s="32"/>
      <c r="R119" s="32"/>
      <c r="S119" s="13" t="s">
        <v>13</v>
      </c>
      <c r="T119" s="12"/>
      <c r="U119" s="32">
        <f t="shared" si="85"/>
        <v>1</v>
      </c>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v>2</v>
      </c>
      <c r="BF119" s="12">
        <v>2</v>
      </c>
      <c r="BG119" s="12">
        <v>1</v>
      </c>
      <c r="BH119" s="12">
        <v>2</v>
      </c>
      <c r="BI119" s="12">
        <v>2</v>
      </c>
      <c r="BJ119" s="12">
        <v>2</v>
      </c>
      <c r="BK119" s="12">
        <v>1</v>
      </c>
      <c r="BL119" s="12">
        <v>2</v>
      </c>
      <c r="BM119" s="12">
        <v>2</v>
      </c>
      <c r="BN119" s="12">
        <v>2</v>
      </c>
      <c r="BO119" s="12">
        <v>2</v>
      </c>
      <c r="BP119" s="12">
        <v>2</v>
      </c>
      <c r="BQ119" s="12">
        <v>1</v>
      </c>
      <c r="BR119" s="12"/>
      <c r="BS119" s="12"/>
      <c r="BT119" s="12">
        <v>1</v>
      </c>
      <c r="BU119" s="12">
        <v>1</v>
      </c>
      <c r="BV119" s="13">
        <f>COUNTIF($BE119:$BU119,2)</f>
        <v>10</v>
      </c>
      <c r="BW119" s="14">
        <f>BV119/COUNTA($BE119:$BU119)</f>
        <v>0.66666666666666663</v>
      </c>
      <c r="BX119" s="13">
        <f>COUNTIF($BE119:$BU119,1)</f>
        <v>5</v>
      </c>
      <c r="BY119" s="14">
        <f>BX119/COUNTA($BE119:$BU119)</f>
        <v>0.33333333333333331</v>
      </c>
      <c r="BZ119" s="13">
        <f>COUNTIF($BE119:$BU119,0)</f>
        <v>0</v>
      </c>
      <c r="CA119" s="14">
        <f>BZ119/COUNTA($BE119:$BU119)</f>
        <v>0</v>
      </c>
      <c r="CB119" s="13">
        <f>(((BV119*2)+(BX119*1)+(BZ119*0)))/COUNTA($BE119:$BU119)</f>
        <v>1.6666666666666667</v>
      </c>
      <c r="CC119" s="13" t="str">
        <f t="shared" si="86"/>
        <v>Đạt mục tiêu</v>
      </c>
    </row>
    <row r="120" spans="1:82" s="1" customFormat="1" ht="48" hidden="1">
      <c r="A120" s="11">
        <v>102</v>
      </c>
      <c r="B120" s="177">
        <v>102</v>
      </c>
      <c r="C120" s="69" t="s">
        <v>536</v>
      </c>
      <c r="D120" s="68" t="s">
        <v>14</v>
      </c>
      <c r="E120" s="67" t="s">
        <v>537</v>
      </c>
      <c r="F120" s="68" t="s">
        <v>14</v>
      </c>
      <c r="G120" s="12" t="s">
        <v>50</v>
      </c>
      <c r="H120" s="15" t="s">
        <v>184</v>
      </c>
      <c r="I120" s="12" t="s">
        <v>128</v>
      </c>
      <c r="J120" s="57" t="s">
        <v>20</v>
      </c>
      <c r="K120" s="12"/>
      <c r="L120" s="12"/>
      <c r="M120" s="12"/>
      <c r="N120" s="12"/>
      <c r="O120" s="13" t="s">
        <v>13</v>
      </c>
      <c r="P120" s="12"/>
      <c r="Q120" s="32"/>
      <c r="R120" s="32"/>
      <c r="S120" s="12"/>
      <c r="T120" s="12"/>
      <c r="U120" s="32">
        <f t="shared" si="85"/>
        <v>1</v>
      </c>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v>2</v>
      </c>
      <c r="BF120" s="12">
        <v>2</v>
      </c>
      <c r="BG120" s="12">
        <v>1</v>
      </c>
      <c r="BH120" s="12">
        <v>2</v>
      </c>
      <c r="BI120" s="12">
        <v>2</v>
      </c>
      <c r="BJ120" s="12">
        <v>2</v>
      </c>
      <c r="BK120" s="12">
        <v>1</v>
      </c>
      <c r="BL120" s="12">
        <v>2</v>
      </c>
      <c r="BM120" s="12">
        <v>2</v>
      </c>
      <c r="BN120" s="12">
        <v>2</v>
      </c>
      <c r="BO120" s="12">
        <v>1</v>
      </c>
      <c r="BP120" s="12">
        <v>2</v>
      </c>
      <c r="BQ120" s="12">
        <v>2</v>
      </c>
      <c r="BR120" s="12"/>
      <c r="BS120" s="12"/>
      <c r="BT120" s="12">
        <v>1</v>
      </c>
      <c r="BU120" s="12">
        <v>1</v>
      </c>
      <c r="BV120" s="13">
        <f>COUNTIF($BE120:$BU120,2)</f>
        <v>10</v>
      </c>
      <c r="BW120" s="14">
        <f>BV120/COUNTA($BE120:$BU120)</f>
        <v>0.66666666666666663</v>
      </c>
      <c r="BX120" s="13">
        <f>COUNTIF($BE120:$BU120,1)</f>
        <v>5</v>
      </c>
      <c r="BY120" s="14">
        <f>BX120/COUNTA($BE120:$BU120)</f>
        <v>0.33333333333333331</v>
      </c>
      <c r="BZ120" s="13">
        <f>COUNTIF($BE120:$BU120,0)</f>
        <v>0</v>
      </c>
      <c r="CA120" s="14">
        <f>BZ120/COUNTA($BE120:$BU120)</f>
        <v>0</v>
      </c>
      <c r="CB120" s="13">
        <f>(((BV120*2)+(BX120*1)+(BZ120*0)))/COUNTA($BE120:$BU120)</f>
        <v>1.6666666666666667</v>
      </c>
      <c r="CC120" s="13" t="str">
        <f t="shared" si="86"/>
        <v>Đạt mục tiêu</v>
      </c>
    </row>
    <row r="121" spans="1:82" ht="85.5" hidden="1" customHeight="1">
      <c r="A121" s="101">
        <v>103</v>
      </c>
      <c r="B121" s="177">
        <v>103</v>
      </c>
      <c r="C121" s="113" t="s">
        <v>532</v>
      </c>
      <c r="D121" s="68" t="s">
        <v>11</v>
      </c>
      <c r="E121" s="67" t="s">
        <v>533</v>
      </c>
      <c r="F121" s="155" t="s">
        <v>14</v>
      </c>
      <c r="G121" s="193" t="s">
        <v>51</v>
      </c>
      <c r="H121" s="134" t="s">
        <v>185</v>
      </c>
      <c r="I121" s="12" t="s">
        <v>128</v>
      </c>
      <c r="J121" s="57" t="s">
        <v>20</v>
      </c>
      <c r="K121" s="12"/>
      <c r="L121" s="209" t="s">
        <v>13</v>
      </c>
      <c r="M121" s="12"/>
      <c r="N121" s="12"/>
      <c r="O121" s="12"/>
      <c r="P121" s="12"/>
      <c r="Q121" s="32"/>
      <c r="R121" s="32"/>
      <c r="S121" s="12"/>
      <c r="T121" s="12"/>
      <c r="U121" s="32">
        <f t="shared" si="85"/>
        <v>1</v>
      </c>
      <c r="V121" s="12"/>
      <c r="W121" s="12"/>
      <c r="X121" s="12"/>
      <c r="Y121" s="12"/>
      <c r="Z121" s="193"/>
      <c r="AA121" s="193" t="s">
        <v>566</v>
      </c>
      <c r="AB121" s="193" t="s">
        <v>570</v>
      </c>
      <c r="AC121" s="193" t="s">
        <v>569</v>
      </c>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94"/>
      <c r="BF121" s="194"/>
      <c r="BG121" s="194"/>
      <c r="BH121" s="194"/>
      <c r="BI121" s="194"/>
      <c r="BJ121" s="194"/>
      <c r="BK121" s="194"/>
      <c r="BL121" s="194"/>
      <c r="BM121" s="194"/>
      <c r="BN121" s="194"/>
      <c r="BO121" s="194"/>
      <c r="BP121" s="194"/>
      <c r="BQ121" s="194"/>
      <c r="BR121" s="194"/>
      <c r="BS121" s="194"/>
      <c r="BT121" s="194"/>
      <c r="BU121" s="194"/>
      <c r="BV121" s="180"/>
      <c r="BW121" s="144"/>
      <c r="BX121" s="180"/>
      <c r="BY121" s="144"/>
      <c r="BZ121" s="180"/>
      <c r="CA121" s="144"/>
      <c r="CB121" s="180"/>
      <c r="CC121" s="180"/>
    </row>
    <row r="122" spans="1:82" s="1" customFormat="1" ht="48" hidden="1">
      <c r="A122" s="11">
        <v>104</v>
      </c>
      <c r="B122" s="177">
        <v>104</v>
      </c>
      <c r="C122" s="52" t="s">
        <v>44</v>
      </c>
      <c r="D122" s="53" t="s">
        <v>11</v>
      </c>
      <c r="E122" s="52" t="s">
        <v>51</v>
      </c>
      <c r="F122" s="53" t="s">
        <v>14</v>
      </c>
      <c r="G122" s="12" t="s">
        <v>51</v>
      </c>
      <c r="H122" s="15" t="s">
        <v>185</v>
      </c>
      <c r="I122" s="12" t="s">
        <v>128</v>
      </c>
      <c r="J122" s="57" t="s">
        <v>20</v>
      </c>
      <c r="K122" s="12"/>
      <c r="L122" s="32"/>
      <c r="M122" s="12"/>
      <c r="N122" s="12"/>
      <c r="O122" s="13" t="s">
        <v>13</v>
      </c>
      <c r="P122" s="12"/>
      <c r="Q122" s="12"/>
      <c r="R122" s="12"/>
      <c r="S122" s="12"/>
      <c r="T122" s="12"/>
      <c r="U122" s="32">
        <f t="shared" si="85"/>
        <v>1</v>
      </c>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v>2</v>
      </c>
      <c r="BF122" s="12">
        <v>1</v>
      </c>
      <c r="BG122" s="12">
        <v>2</v>
      </c>
      <c r="BH122" s="12">
        <v>1</v>
      </c>
      <c r="BI122" s="12">
        <v>2</v>
      </c>
      <c r="BJ122" s="12">
        <v>1</v>
      </c>
      <c r="BK122" s="12">
        <v>2</v>
      </c>
      <c r="BL122" s="12">
        <v>2</v>
      </c>
      <c r="BM122" s="12">
        <v>2</v>
      </c>
      <c r="BN122" s="12">
        <v>2</v>
      </c>
      <c r="BO122" s="12">
        <v>2</v>
      </c>
      <c r="BP122" s="12">
        <v>2</v>
      </c>
      <c r="BQ122" s="12">
        <v>2</v>
      </c>
      <c r="BR122" s="12"/>
      <c r="BS122" s="12"/>
      <c r="BT122" s="12">
        <v>1</v>
      </c>
      <c r="BU122" s="12">
        <v>1</v>
      </c>
      <c r="BV122" s="13">
        <f>COUNTIF($BE122:$BU122,2)</f>
        <v>10</v>
      </c>
      <c r="BW122" s="14">
        <f>BV122/COUNTA($BE122:$BU122)</f>
        <v>0.66666666666666663</v>
      </c>
      <c r="BX122" s="13">
        <f>COUNTIF($BE122:$BU122,1)</f>
        <v>5</v>
      </c>
      <c r="BY122" s="14">
        <f>BX122/COUNTA($BE122:$BU122)</f>
        <v>0.33333333333333331</v>
      </c>
      <c r="BZ122" s="13">
        <f>COUNTIF($BE122:$BU122,0)</f>
        <v>0</v>
      </c>
      <c r="CA122" s="14">
        <f>BZ122/COUNTA($BE122:$BU122)</f>
        <v>0</v>
      </c>
      <c r="CB122" s="13">
        <f>(((BV122*2)+(BX122*1)+(BZ122*0)))/COUNTA($BE122:$BU122)</f>
        <v>1.6666666666666667</v>
      </c>
      <c r="CC122" s="13" t="str">
        <f t="shared" si="86"/>
        <v>Đạt mục tiêu</v>
      </c>
    </row>
    <row r="123" spans="1:82" s="1" customFormat="1" ht="48" hidden="1">
      <c r="A123" s="11">
        <v>105</v>
      </c>
      <c r="B123" s="177">
        <v>105</v>
      </c>
      <c r="C123" s="69" t="s">
        <v>538</v>
      </c>
      <c r="D123" s="68" t="s">
        <v>14</v>
      </c>
      <c r="E123" s="67" t="s">
        <v>539</v>
      </c>
      <c r="F123" s="68" t="s">
        <v>14</v>
      </c>
      <c r="G123" s="12" t="s">
        <v>52</v>
      </c>
      <c r="H123" s="15" t="s">
        <v>189</v>
      </c>
      <c r="I123" s="12" t="s">
        <v>128</v>
      </c>
      <c r="J123" s="57" t="s">
        <v>20</v>
      </c>
      <c r="K123" s="12"/>
      <c r="L123" s="32"/>
      <c r="M123" s="12"/>
      <c r="N123" s="13" t="s">
        <v>13</v>
      </c>
      <c r="O123" s="13"/>
      <c r="P123" s="12"/>
      <c r="Q123" s="12"/>
      <c r="R123" s="12"/>
      <c r="S123" s="12"/>
      <c r="T123" s="12"/>
      <c r="U123" s="32">
        <f t="shared" si="85"/>
        <v>1</v>
      </c>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3"/>
      <c r="BW123" s="14"/>
      <c r="BX123" s="13"/>
      <c r="BY123" s="14"/>
      <c r="BZ123" s="13"/>
      <c r="CA123" s="14"/>
      <c r="CB123" s="13"/>
      <c r="CC123" s="13"/>
    </row>
    <row r="124" spans="1:82" s="1" customFormat="1" ht="48" hidden="1">
      <c r="A124" s="11">
        <v>106</v>
      </c>
      <c r="B124" s="177">
        <v>106</v>
      </c>
      <c r="C124" s="69" t="s">
        <v>538</v>
      </c>
      <c r="D124" s="68" t="s">
        <v>14</v>
      </c>
      <c r="E124" s="67" t="s">
        <v>539</v>
      </c>
      <c r="F124" s="68" t="s">
        <v>14</v>
      </c>
      <c r="G124" s="12" t="s">
        <v>186</v>
      </c>
      <c r="H124" s="15" t="s">
        <v>190</v>
      </c>
      <c r="I124" s="12" t="s">
        <v>128</v>
      </c>
      <c r="J124" s="57" t="s">
        <v>20</v>
      </c>
      <c r="K124" s="12"/>
      <c r="L124" s="12"/>
      <c r="M124" s="12"/>
      <c r="N124" s="13"/>
      <c r="O124" s="12"/>
      <c r="P124" s="12"/>
      <c r="Q124" s="13" t="s">
        <v>13</v>
      </c>
      <c r="R124" s="13"/>
      <c r="S124" s="12"/>
      <c r="T124" s="32"/>
      <c r="U124" s="32">
        <f t="shared" si="85"/>
        <v>1</v>
      </c>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3"/>
      <c r="BW124" s="14"/>
      <c r="BX124" s="13"/>
      <c r="BY124" s="14"/>
      <c r="BZ124" s="13"/>
      <c r="CA124" s="14"/>
      <c r="CB124" s="13"/>
      <c r="CC124" s="13"/>
    </row>
    <row r="125" spans="1:82" s="233" customFormat="1" ht="50.25" customHeight="1">
      <c r="A125" s="101">
        <v>107</v>
      </c>
      <c r="B125" s="177">
        <v>107</v>
      </c>
      <c r="C125" s="290" t="s">
        <v>542</v>
      </c>
      <c r="D125" s="291"/>
      <c r="E125" s="295"/>
      <c r="F125" s="4" t="s">
        <v>166</v>
      </c>
      <c r="G125" s="106" t="s">
        <v>166</v>
      </c>
      <c r="H125" s="151" t="s">
        <v>166</v>
      </c>
      <c r="I125" s="98" t="s">
        <v>166</v>
      </c>
      <c r="J125" s="98" t="s">
        <v>166</v>
      </c>
      <c r="K125" s="106" t="s">
        <v>166</v>
      </c>
      <c r="L125" s="4" t="s">
        <v>166</v>
      </c>
      <c r="M125" s="4" t="s">
        <v>166</v>
      </c>
      <c r="N125" s="4" t="s">
        <v>166</v>
      </c>
      <c r="O125" s="4" t="s">
        <v>166</v>
      </c>
      <c r="P125" s="4" t="s">
        <v>166</v>
      </c>
      <c r="Q125" s="4" t="s">
        <v>166</v>
      </c>
      <c r="R125" s="4"/>
      <c r="S125" s="4" t="s">
        <v>166</v>
      </c>
      <c r="T125" s="4" t="s">
        <v>166</v>
      </c>
      <c r="U125" s="4" t="s">
        <v>166</v>
      </c>
      <c r="V125" s="106" t="s">
        <v>166</v>
      </c>
      <c r="W125" s="106" t="s">
        <v>166</v>
      </c>
      <c r="X125" s="106" t="s">
        <v>166</v>
      </c>
      <c r="Y125" s="106" t="s">
        <v>166</v>
      </c>
      <c r="Z125" s="4" t="s">
        <v>166</v>
      </c>
      <c r="AA125" s="4" t="s">
        <v>166</v>
      </c>
      <c r="AB125" s="4" t="s">
        <v>166</v>
      </c>
      <c r="AC125" s="4" t="s">
        <v>166</v>
      </c>
      <c r="AD125" s="98" t="s">
        <v>166</v>
      </c>
      <c r="AE125" s="98" t="s">
        <v>166</v>
      </c>
      <c r="AF125" s="98" t="s">
        <v>166</v>
      </c>
      <c r="AG125" s="98" t="s">
        <v>166</v>
      </c>
      <c r="AH125" s="4" t="s">
        <v>166</v>
      </c>
      <c r="AI125" s="4" t="s">
        <v>166</v>
      </c>
      <c r="AJ125" s="4" t="s">
        <v>166</v>
      </c>
      <c r="AK125" s="4" t="s">
        <v>166</v>
      </c>
      <c r="AL125" s="4" t="s">
        <v>166</v>
      </c>
      <c r="AM125" s="4"/>
      <c r="AN125" s="4"/>
      <c r="AO125" s="4" t="s">
        <v>166</v>
      </c>
      <c r="AP125" s="4" t="s">
        <v>166</v>
      </c>
      <c r="AQ125" s="4" t="s">
        <v>166</v>
      </c>
      <c r="AR125" s="4" t="s">
        <v>166</v>
      </c>
      <c r="AS125" s="4" t="s">
        <v>166</v>
      </c>
      <c r="AT125" s="4" t="s">
        <v>166</v>
      </c>
      <c r="AU125" s="4" t="s">
        <v>166</v>
      </c>
      <c r="AV125" s="4" t="s">
        <v>166</v>
      </c>
      <c r="AW125" s="4" t="s">
        <v>166</v>
      </c>
      <c r="AX125" s="4"/>
      <c r="AY125" s="4"/>
      <c r="AZ125" s="4" t="s">
        <v>166</v>
      </c>
      <c r="BA125" s="4"/>
      <c r="BB125" s="4" t="s">
        <v>166</v>
      </c>
      <c r="BC125" s="4"/>
      <c r="BD125" s="4" t="s">
        <v>166</v>
      </c>
      <c r="BE125" s="4" t="s">
        <v>166</v>
      </c>
      <c r="BF125" s="4" t="s">
        <v>166</v>
      </c>
      <c r="BG125" s="4" t="s">
        <v>166</v>
      </c>
      <c r="BH125" s="4" t="s">
        <v>166</v>
      </c>
      <c r="BI125" s="4" t="s">
        <v>166</v>
      </c>
      <c r="BJ125" s="4" t="s">
        <v>166</v>
      </c>
      <c r="BK125" s="4" t="s">
        <v>166</v>
      </c>
      <c r="BL125" s="4" t="s">
        <v>166</v>
      </c>
      <c r="BM125" s="4" t="s">
        <v>166</v>
      </c>
      <c r="BN125" s="4" t="s">
        <v>166</v>
      </c>
      <c r="BO125" s="4" t="s">
        <v>166</v>
      </c>
      <c r="BP125" s="4" t="s">
        <v>166</v>
      </c>
      <c r="BQ125" s="4" t="s">
        <v>166</v>
      </c>
      <c r="BR125" s="4"/>
      <c r="BS125" s="4"/>
      <c r="BT125" s="4" t="s">
        <v>166</v>
      </c>
      <c r="BU125" s="4" t="s">
        <v>166</v>
      </c>
      <c r="BV125" s="4" t="s">
        <v>166</v>
      </c>
      <c r="BW125" s="4" t="s">
        <v>166</v>
      </c>
      <c r="BX125" s="4" t="s">
        <v>166</v>
      </c>
      <c r="BY125" s="4" t="s">
        <v>166</v>
      </c>
      <c r="BZ125" s="4" t="s">
        <v>166</v>
      </c>
      <c r="CA125" s="4" t="s">
        <v>166</v>
      </c>
      <c r="CB125" s="4" t="s">
        <v>166</v>
      </c>
      <c r="CC125" s="4" t="s">
        <v>166</v>
      </c>
      <c r="CD125" s="234"/>
    </row>
    <row r="126" spans="1:82" s="103" customFormat="1" ht="62.25" hidden="1">
      <c r="A126" s="139">
        <v>108</v>
      </c>
      <c r="B126" s="177">
        <v>108</v>
      </c>
      <c r="C126" s="116" t="s">
        <v>543</v>
      </c>
      <c r="D126" s="68" t="s">
        <v>14</v>
      </c>
      <c r="E126" s="67" t="s">
        <v>544</v>
      </c>
      <c r="F126" s="68" t="s">
        <v>14</v>
      </c>
      <c r="G126" s="124" t="s">
        <v>187</v>
      </c>
      <c r="H126" s="110" t="s">
        <v>188</v>
      </c>
      <c r="I126" s="12" t="s">
        <v>128</v>
      </c>
      <c r="J126" s="57" t="s">
        <v>20</v>
      </c>
      <c r="K126" s="111" t="s">
        <v>13</v>
      </c>
      <c r="L126" s="56"/>
      <c r="M126" s="56"/>
      <c r="N126" s="56"/>
      <c r="O126" s="56"/>
      <c r="P126" s="56"/>
      <c r="Q126" s="56"/>
      <c r="R126" s="56"/>
      <c r="S126" s="56"/>
      <c r="T126" s="56"/>
      <c r="U126" s="32">
        <f t="shared" si="85"/>
        <v>1</v>
      </c>
      <c r="V126" s="112" t="s">
        <v>567</v>
      </c>
      <c r="W126" s="112" t="s">
        <v>570</v>
      </c>
      <c r="X126" s="112" t="s">
        <v>567</v>
      </c>
      <c r="Y126" s="112" t="s">
        <v>569</v>
      </c>
      <c r="Z126" s="56"/>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12">
        <v>2</v>
      </c>
      <c r="BF126" s="12">
        <v>2</v>
      </c>
      <c r="BG126" s="12">
        <v>2</v>
      </c>
      <c r="BH126" s="12">
        <v>2</v>
      </c>
      <c r="BI126" s="12">
        <v>2</v>
      </c>
      <c r="BJ126" s="12">
        <v>2</v>
      </c>
      <c r="BK126" s="12">
        <v>2</v>
      </c>
      <c r="BL126" s="12">
        <v>2</v>
      </c>
      <c r="BM126" s="12">
        <v>2</v>
      </c>
      <c r="BN126" s="12">
        <v>2</v>
      </c>
      <c r="BO126" s="12">
        <v>1</v>
      </c>
      <c r="BP126" s="12">
        <v>2</v>
      </c>
      <c r="BQ126" s="12">
        <v>2</v>
      </c>
      <c r="BR126" s="12"/>
      <c r="BS126" s="12"/>
      <c r="BT126" s="12">
        <v>1</v>
      </c>
      <c r="BU126" s="12">
        <v>1</v>
      </c>
      <c r="BV126" s="13">
        <f>COUNTIF($BE126:$BU126,2)</f>
        <v>12</v>
      </c>
      <c r="BW126" s="14">
        <f>BV126/COUNTA($BE126:$BU126)</f>
        <v>0.8</v>
      </c>
      <c r="BX126" s="13">
        <f>COUNTIF($BE126:$BU126,1)</f>
        <v>3</v>
      </c>
      <c r="BY126" s="14">
        <f>BX126/COUNTA($BE126:$BU126)</f>
        <v>0.2</v>
      </c>
      <c r="BZ126" s="13">
        <f>COUNTIF($BE126:$BU126,0)</f>
        <v>0</v>
      </c>
      <c r="CA126" s="14">
        <f>BZ126/COUNTA($BE126:$BU126)</f>
        <v>0</v>
      </c>
      <c r="CB126" s="13">
        <f>(((BV126*2)+(BX126*1)+(BZ126*0)))/COUNTA($BE126:$BU126)</f>
        <v>1.8</v>
      </c>
      <c r="CC126" s="207" t="str">
        <f>IF(CB126&gt;=1.6,"Đạt mục tiêu",IF(CB126&gt;=1,"Cần cố gắng","Chưa đạt"))</f>
        <v>Đạt mục tiêu</v>
      </c>
      <c r="CD126" s="1"/>
    </row>
    <row r="127" spans="1:82" s="1" customFormat="1" ht="30" hidden="1">
      <c r="A127" s="11"/>
      <c r="B127" s="177"/>
      <c r="C127" s="69" t="s">
        <v>545</v>
      </c>
      <c r="D127" s="68"/>
      <c r="E127" s="67"/>
      <c r="F127" s="68"/>
      <c r="G127" s="82"/>
      <c r="H127" s="15" t="s">
        <v>654</v>
      </c>
      <c r="I127" s="12"/>
      <c r="J127" s="57"/>
      <c r="K127" s="56"/>
      <c r="L127" s="56"/>
      <c r="M127" s="56"/>
      <c r="N127" s="56"/>
      <c r="O127" s="56"/>
      <c r="P127" s="56"/>
      <c r="Q127" s="56"/>
      <c r="R127" s="56"/>
      <c r="S127" s="56"/>
      <c r="T127" s="56" t="s">
        <v>13</v>
      </c>
      <c r="U127" s="32"/>
      <c r="V127" s="57"/>
      <c r="W127" s="57"/>
      <c r="X127" s="57"/>
      <c r="Y127" s="57"/>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c r="BJ127" s="56"/>
      <c r="BK127" s="56"/>
      <c r="BL127" s="56"/>
      <c r="BM127" s="56"/>
      <c r="BN127" s="56"/>
      <c r="BO127" s="56"/>
      <c r="BP127" s="56"/>
      <c r="BQ127" s="56"/>
      <c r="BR127" s="56"/>
      <c r="BS127" s="56"/>
      <c r="BT127" s="56"/>
      <c r="BU127" s="56"/>
      <c r="BV127" s="56"/>
      <c r="BW127" s="14"/>
      <c r="BX127" s="13"/>
      <c r="BY127" s="14"/>
      <c r="BZ127" s="13"/>
      <c r="CA127" s="14"/>
      <c r="CB127" s="13"/>
      <c r="CC127" s="13"/>
    </row>
    <row r="128" spans="1:82" s="103" customFormat="1" ht="34.5" hidden="1" customHeight="1">
      <c r="A128" s="139">
        <v>109</v>
      </c>
      <c r="B128" s="177">
        <v>109</v>
      </c>
      <c r="C128" s="110" t="s">
        <v>545</v>
      </c>
      <c r="D128" s="124" t="s">
        <v>14</v>
      </c>
      <c r="E128" s="67" t="s">
        <v>546</v>
      </c>
      <c r="F128" s="68" t="s">
        <v>14</v>
      </c>
      <c r="G128" s="208" t="s">
        <v>54</v>
      </c>
      <c r="H128" s="117" t="s">
        <v>609</v>
      </c>
      <c r="I128" s="12" t="s">
        <v>128</v>
      </c>
      <c r="J128" s="57" t="s">
        <v>20</v>
      </c>
      <c r="K128" s="111" t="s">
        <v>13</v>
      </c>
      <c r="L128" s="56"/>
      <c r="M128" s="56"/>
      <c r="N128" s="56"/>
      <c r="O128" s="56"/>
      <c r="P128" s="56"/>
      <c r="Q128" s="56"/>
      <c r="R128" s="56"/>
      <c r="S128" s="56"/>
      <c r="T128" s="56"/>
      <c r="U128" s="32">
        <f t="shared" si="85"/>
        <v>1</v>
      </c>
      <c r="V128" s="112" t="s">
        <v>566</v>
      </c>
      <c r="W128" s="112" t="s">
        <v>567</v>
      </c>
      <c r="X128" s="112" t="s">
        <v>569</v>
      </c>
      <c r="Y128" s="112" t="s">
        <v>567</v>
      </c>
      <c r="Z128" s="56"/>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12">
        <v>2</v>
      </c>
      <c r="BF128" s="12">
        <v>2</v>
      </c>
      <c r="BG128" s="12">
        <v>2</v>
      </c>
      <c r="BH128" s="12">
        <v>2</v>
      </c>
      <c r="BI128" s="12">
        <v>2</v>
      </c>
      <c r="BJ128" s="12">
        <v>2</v>
      </c>
      <c r="BK128" s="12">
        <v>1</v>
      </c>
      <c r="BL128" s="12">
        <v>2</v>
      </c>
      <c r="BM128" s="12">
        <v>2</v>
      </c>
      <c r="BN128" s="12">
        <v>2</v>
      </c>
      <c r="BO128" s="12">
        <v>2</v>
      </c>
      <c r="BP128" s="12">
        <v>2</v>
      </c>
      <c r="BQ128" s="12">
        <v>2</v>
      </c>
      <c r="BR128" s="12"/>
      <c r="BS128" s="12"/>
      <c r="BT128" s="12">
        <v>2</v>
      </c>
      <c r="BU128" s="12">
        <v>1</v>
      </c>
      <c r="BV128" s="13">
        <f>COUNTIF($BE128:$BU128,2)</f>
        <v>13</v>
      </c>
      <c r="BW128" s="14">
        <f>BV128/COUNTA($BE128:$BU128)</f>
        <v>0.8666666666666667</v>
      </c>
      <c r="BX128" s="13">
        <f>COUNTIF($BE128:$BU128,1)</f>
        <v>2</v>
      </c>
      <c r="BY128" s="14">
        <f>BX128/COUNTA($BE128:$BU128)</f>
        <v>0.13333333333333333</v>
      </c>
      <c r="BZ128" s="13">
        <f>COUNTIF($BE128:$BU128,0)</f>
        <v>0</v>
      </c>
      <c r="CA128" s="14">
        <f>BZ128/COUNTA($BE128:$BU128)</f>
        <v>0</v>
      </c>
      <c r="CB128" s="13">
        <f>(((BV128*2)+(BX128*1)+(BZ128*0)))/COUNTA($BE128:$BU128)</f>
        <v>1.8666666666666667</v>
      </c>
      <c r="CC128" s="207" t="str">
        <f>IF(CB128&gt;=1.6,"Đạt mục tiêu",IF(CB128&gt;=1,"Cần cố gắng","Chưa đạt"))</f>
        <v>Đạt mục tiêu</v>
      </c>
      <c r="CD128" s="1"/>
    </row>
    <row r="129" spans="1:82" s="234" customFormat="1" ht="81" customHeight="1">
      <c r="A129" s="11">
        <v>110</v>
      </c>
      <c r="B129" s="177">
        <v>110</v>
      </c>
      <c r="C129" s="231" t="s">
        <v>547</v>
      </c>
      <c r="D129" s="155" t="s">
        <v>11</v>
      </c>
      <c r="E129" s="62" t="s">
        <v>548</v>
      </c>
      <c r="F129" s="61" t="s">
        <v>14</v>
      </c>
      <c r="G129" s="82" t="s">
        <v>53</v>
      </c>
      <c r="H129" s="113" t="s">
        <v>617</v>
      </c>
      <c r="I129" s="242" t="s">
        <v>128</v>
      </c>
      <c r="J129" s="220" t="s">
        <v>20</v>
      </c>
      <c r="K129" s="56"/>
      <c r="L129" s="56"/>
      <c r="M129" s="56" t="s">
        <v>13</v>
      </c>
      <c r="N129" s="56"/>
      <c r="O129" s="56"/>
      <c r="P129" s="56"/>
      <c r="Q129" s="56"/>
      <c r="R129" s="56"/>
      <c r="S129" s="56"/>
      <c r="T129" s="56"/>
      <c r="U129" s="32">
        <f t="shared" si="85"/>
        <v>1</v>
      </c>
      <c r="V129" s="57"/>
      <c r="W129" s="57"/>
      <c r="X129" s="57"/>
      <c r="Y129" s="57"/>
      <c r="Z129" s="56"/>
      <c r="AA129" s="56"/>
      <c r="AB129" s="56"/>
      <c r="AC129" s="56"/>
      <c r="AD129" s="220" t="s">
        <v>569</v>
      </c>
      <c r="AE129" s="220" t="s">
        <v>570</v>
      </c>
      <c r="AF129" s="220" t="s">
        <v>570</v>
      </c>
      <c r="AG129" s="220" t="s">
        <v>569</v>
      </c>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85">
        <v>2</v>
      </c>
      <c r="BF129" s="85">
        <v>2</v>
      </c>
      <c r="BG129" s="85">
        <v>2</v>
      </c>
      <c r="BH129" s="85">
        <v>2</v>
      </c>
      <c r="BI129" s="85">
        <v>2</v>
      </c>
      <c r="BJ129" s="85">
        <v>2</v>
      </c>
      <c r="BK129" s="85">
        <v>2</v>
      </c>
      <c r="BL129" s="85">
        <v>1</v>
      </c>
      <c r="BM129" s="85">
        <v>2</v>
      </c>
      <c r="BN129" s="85">
        <v>2</v>
      </c>
      <c r="BO129" s="85">
        <v>2</v>
      </c>
      <c r="BP129" s="85">
        <v>2</v>
      </c>
      <c r="BQ129" s="85">
        <v>2</v>
      </c>
      <c r="BR129" s="85">
        <v>2</v>
      </c>
      <c r="BS129" s="85">
        <v>2</v>
      </c>
      <c r="BT129" s="85">
        <v>1</v>
      </c>
      <c r="BU129" s="88">
        <v>1</v>
      </c>
      <c r="BV129" s="88">
        <f>COUNTIF($BE129:$BU129,2)</f>
        <v>14</v>
      </c>
      <c r="BW129" s="89">
        <f>BV129/COUNTA($BE129:$BU129)</f>
        <v>0.82352941176470584</v>
      </c>
      <c r="BX129" s="88">
        <f>COUNTIF($BE129:$BU129,1)</f>
        <v>3</v>
      </c>
      <c r="BY129" s="89">
        <f>BX129/COUNTA($BE129:$BU129)</f>
        <v>0.17647058823529413</v>
      </c>
      <c r="BZ129" s="88">
        <f>COUNTIF($BE129:$BU129,0)</f>
        <v>0</v>
      </c>
      <c r="CA129" s="89">
        <f>BZ129/COUNTA($BE129:$BU129)</f>
        <v>0</v>
      </c>
      <c r="CB129" s="88">
        <f>(((BV129*2)+(BX129*1)+(BZ129*0)))/COUNTA($BE129:$BU129)</f>
        <v>1.8235294117647058</v>
      </c>
      <c r="CC129" s="88" t="str">
        <f t="shared" ref="CC129:CC132" si="87">IF(CB129&gt;=1.6,"Đạt mục tiêu",IF(CB129&gt;=1,"Cần cố gắng","Chưa đạt"))</f>
        <v>Đạt mục tiêu</v>
      </c>
    </row>
    <row r="130" spans="1:82" s="233" customFormat="1" ht="75" customHeight="1">
      <c r="A130" s="101">
        <v>111</v>
      </c>
      <c r="B130" s="177">
        <v>111</v>
      </c>
      <c r="C130" s="301" t="s">
        <v>21</v>
      </c>
      <c r="D130" s="301"/>
      <c r="E130" s="302"/>
      <c r="F130" s="151" t="s">
        <v>166</v>
      </c>
      <c r="G130" s="151" t="s">
        <v>166</v>
      </c>
      <c r="H130" s="238" t="s">
        <v>166</v>
      </c>
      <c r="I130" s="7" t="s">
        <v>166</v>
      </c>
      <c r="J130" s="7" t="s">
        <v>166</v>
      </c>
      <c r="K130" s="111" t="s">
        <v>166</v>
      </c>
      <c r="L130" s="151" t="s">
        <v>166</v>
      </c>
      <c r="M130" s="5" t="s">
        <v>166</v>
      </c>
      <c r="N130" s="5" t="s">
        <v>166</v>
      </c>
      <c r="O130" s="5" t="s">
        <v>166</v>
      </c>
      <c r="P130" s="5" t="s">
        <v>166</v>
      </c>
      <c r="Q130" s="5" t="s">
        <v>166</v>
      </c>
      <c r="R130" s="5"/>
      <c r="S130" s="5" t="s">
        <v>166</v>
      </c>
      <c r="T130" s="5" t="s">
        <v>166</v>
      </c>
      <c r="U130" s="5" t="s">
        <v>166</v>
      </c>
      <c r="V130" s="111" t="s">
        <v>166</v>
      </c>
      <c r="W130" s="111" t="s">
        <v>166</v>
      </c>
      <c r="X130" s="111" t="s">
        <v>166</v>
      </c>
      <c r="Y130" s="111" t="s">
        <v>166</v>
      </c>
      <c r="Z130" s="151" t="s">
        <v>166</v>
      </c>
      <c r="AA130" s="151" t="s">
        <v>166</v>
      </c>
      <c r="AB130" s="151" t="s">
        <v>166</v>
      </c>
      <c r="AC130" s="151" t="s">
        <v>166</v>
      </c>
      <c r="AD130" s="7" t="s">
        <v>166</v>
      </c>
      <c r="AE130" s="7" t="s">
        <v>166</v>
      </c>
      <c r="AF130" s="7" t="s">
        <v>166</v>
      </c>
      <c r="AG130" s="7" t="s">
        <v>166</v>
      </c>
      <c r="AH130" s="5" t="s">
        <v>166</v>
      </c>
      <c r="AI130" s="5" t="s">
        <v>166</v>
      </c>
      <c r="AJ130" s="5" t="s">
        <v>166</v>
      </c>
      <c r="AK130" s="5" t="s">
        <v>166</v>
      </c>
      <c r="AL130" s="5" t="s">
        <v>166</v>
      </c>
      <c r="AM130" s="5"/>
      <c r="AN130" s="5"/>
      <c r="AO130" s="5" t="s">
        <v>166</v>
      </c>
      <c r="AP130" s="5" t="s">
        <v>166</v>
      </c>
      <c r="AQ130" s="5" t="s">
        <v>166</v>
      </c>
      <c r="AR130" s="5" t="s">
        <v>166</v>
      </c>
      <c r="AS130" s="5" t="s">
        <v>166</v>
      </c>
      <c r="AT130" s="5" t="s">
        <v>166</v>
      </c>
      <c r="AU130" s="5" t="s">
        <v>166</v>
      </c>
      <c r="AV130" s="5" t="s">
        <v>166</v>
      </c>
      <c r="AW130" s="5" t="s">
        <v>166</v>
      </c>
      <c r="AX130" s="5"/>
      <c r="AY130" s="5"/>
      <c r="AZ130" s="5" t="s">
        <v>166</v>
      </c>
      <c r="BA130" s="5"/>
      <c r="BB130" s="5" t="s">
        <v>166</v>
      </c>
      <c r="BC130" s="5"/>
      <c r="BD130" s="5" t="s">
        <v>166</v>
      </c>
      <c r="BE130" s="7" t="s">
        <v>166</v>
      </c>
      <c r="BF130" s="7" t="s">
        <v>166</v>
      </c>
      <c r="BG130" s="7" t="s">
        <v>166</v>
      </c>
      <c r="BH130" s="7" t="s">
        <v>166</v>
      </c>
      <c r="BI130" s="7" t="s">
        <v>166</v>
      </c>
      <c r="BJ130" s="7" t="s">
        <v>166</v>
      </c>
      <c r="BK130" s="7" t="s">
        <v>166</v>
      </c>
      <c r="BL130" s="7" t="s">
        <v>166</v>
      </c>
      <c r="BM130" s="7" t="s">
        <v>166</v>
      </c>
      <c r="BN130" s="7" t="s">
        <v>166</v>
      </c>
      <c r="BO130" s="7" t="s">
        <v>166</v>
      </c>
      <c r="BP130" s="7" t="s">
        <v>166</v>
      </c>
      <c r="BQ130" s="7" t="s">
        <v>166</v>
      </c>
      <c r="BR130" s="7" t="s">
        <v>166</v>
      </c>
      <c r="BS130" s="7" t="s">
        <v>166</v>
      </c>
      <c r="BT130" s="7" t="s">
        <v>166</v>
      </c>
      <c r="BU130" s="7" t="s">
        <v>166</v>
      </c>
      <c r="BV130" s="7" t="s">
        <v>166</v>
      </c>
      <c r="BW130" s="7" t="s">
        <v>166</v>
      </c>
      <c r="BX130" s="7" t="s">
        <v>166</v>
      </c>
      <c r="BY130" s="7" t="s">
        <v>166</v>
      </c>
      <c r="BZ130" s="7" t="s">
        <v>166</v>
      </c>
      <c r="CA130" s="7" t="s">
        <v>166</v>
      </c>
      <c r="CB130" s="7" t="s">
        <v>166</v>
      </c>
      <c r="CC130" s="7" t="s">
        <v>166</v>
      </c>
    </row>
    <row r="131" spans="1:82" s="233" customFormat="1">
      <c r="A131" s="101">
        <v>112</v>
      </c>
      <c r="B131" s="177">
        <v>112</v>
      </c>
      <c r="C131" s="290" t="s">
        <v>45</v>
      </c>
      <c r="D131" s="291"/>
      <c r="E131" s="303"/>
      <c r="F131" s="5" t="s">
        <v>166</v>
      </c>
      <c r="G131" s="106" t="s">
        <v>166</v>
      </c>
      <c r="H131" s="238" t="s">
        <v>166</v>
      </c>
      <c r="I131" s="7" t="s">
        <v>166</v>
      </c>
      <c r="J131" s="7" t="s">
        <v>166</v>
      </c>
      <c r="K131" s="106" t="s">
        <v>166</v>
      </c>
      <c r="L131" s="5" t="s">
        <v>166</v>
      </c>
      <c r="M131" s="5" t="s">
        <v>166</v>
      </c>
      <c r="N131" s="5" t="s">
        <v>166</v>
      </c>
      <c r="O131" s="5" t="s">
        <v>166</v>
      </c>
      <c r="P131" s="5" t="s">
        <v>166</v>
      </c>
      <c r="Q131" s="5" t="s">
        <v>166</v>
      </c>
      <c r="R131" s="5"/>
      <c r="S131" s="5" t="s">
        <v>166</v>
      </c>
      <c r="T131" s="5" t="s">
        <v>166</v>
      </c>
      <c r="U131" s="5" t="s">
        <v>166</v>
      </c>
      <c r="V131" s="106" t="s">
        <v>166</v>
      </c>
      <c r="W131" s="106" t="s">
        <v>166</v>
      </c>
      <c r="X131" s="106" t="s">
        <v>166</v>
      </c>
      <c r="Y131" s="106" t="s">
        <v>166</v>
      </c>
      <c r="Z131" s="5" t="s">
        <v>166</v>
      </c>
      <c r="AA131" s="5" t="s">
        <v>166</v>
      </c>
      <c r="AB131" s="5" t="s">
        <v>166</v>
      </c>
      <c r="AC131" s="5" t="s">
        <v>166</v>
      </c>
      <c r="AD131" s="7" t="s">
        <v>166</v>
      </c>
      <c r="AE131" s="7" t="s">
        <v>166</v>
      </c>
      <c r="AF131" s="7" t="s">
        <v>166</v>
      </c>
      <c r="AG131" s="7" t="s">
        <v>166</v>
      </c>
      <c r="AH131" s="5" t="s">
        <v>166</v>
      </c>
      <c r="AI131" s="5" t="s">
        <v>166</v>
      </c>
      <c r="AJ131" s="5" t="s">
        <v>166</v>
      </c>
      <c r="AK131" s="5" t="s">
        <v>166</v>
      </c>
      <c r="AL131" s="5" t="s">
        <v>166</v>
      </c>
      <c r="AM131" s="5"/>
      <c r="AN131" s="5"/>
      <c r="AO131" s="5" t="s">
        <v>166</v>
      </c>
      <c r="AP131" s="5" t="s">
        <v>166</v>
      </c>
      <c r="AQ131" s="5" t="s">
        <v>166</v>
      </c>
      <c r="AR131" s="5" t="s">
        <v>166</v>
      </c>
      <c r="AS131" s="5" t="s">
        <v>166</v>
      </c>
      <c r="AT131" s="5" t="s">
        <v>166</v>
      </c>
      <c r="AU131" s="5" t="s">
        <v>166</v>
      </c>
      <c r="AV131" s="5" t="s">
        <v>166</v>
      </c>
      <c r="AW131" s="5" t="s">
        <v>166</v>
      </c>
      <c r="AX131" s="5"/>
      <c r="AY131" s="5"/>
      <c r="AZ131" s="5" t="s">
        <v>166</v>
      </c>
      <c r="BA131" s="5"/>
      <c r="BB131" s="5" t="s">
        <v>166</v>
      </c>
      <c r="BC131" s="5"/>
      <c r="BD131" s="5" t="s">
        <v>166</v>
      </c>
      <c r="BE131" s="5" t="s">
        <v>166</v>
      </c>
      <c r="BF131" s="5" t="s">
        <v>166</v>
      </c>
      <c r="BG131" s="5" t="s">
        <v>166</v>
      </c>
      <c r="BH131" s="5" t="s">
        <v>166</v>
      </c>
      <c r="BI131" s="5" t="s">
        <v>166</v>
      </c>
      <c r="BJ131" s="5" t="s">
        <v>166</v>
      </c>
      <c r="BK131" s="5" t="s">
        <v>166</v>
      </c>
      <c r="BL131" s="5" t="s">
        <v>166</v>
      </c>
      <c r="BM131" s="5" t="s">
        <v>166</v>
      </c>
      <c r="BN131" s="5" t="s">
        <v>166</v>
      </c>
      <c r="BO131" s="5" t="s">
        <v>166</v>
      </c>
      <c r="BP131" s="5" t="s">
        <v>166</v>
      </c>
      <c r="BQ131" s="5" t="s">
        <v>166</v>
      </c>
      <c r="BR131" s="5"/>
      <c r="BS131" s="5"/>
      <c r="BT131" s="5" t="s">
        <v>166</v>
      </c>
      <c r="BU131" s="5" t="s">
        <v>166</v>
      </c>
      <c r="BV131" s="5" t="s">
        <v>166</v>
      </c>
      <c r="BW131" s="5" t="s">
        <v>166</v>
      </c>
      <c r="BX131" s="5" t="s">
        <v>166</v>
      </c>
      <c r="BY131" s="5" t="s">
        <v>166</v>
      </c>
      <c r="BZ131" s="5" t="s">
        <v>166</v>
      </c>
      <c r="CA131" s="5" t="s">
        <v>166</v>
      </c>
      <c r="CB131" s="5" t="s">
        <v>166</v>
      </c>
      <c r="CC131" s="5" t="s">
        <v>166</v>
      </c>
      <c r="CD131" s="234"/>
    </row>
    <row r="132" spans="1:82" s="226" customFormat="1" ht="83.25" customHeight="1">
      <c r="A132" s="11">
        <v>113</v>
      </c>
      <c r="B132" s="177">
        <v>113</v>
      </c>
      <c r="C132" s="113" t="s">
        <v>238</v>
      </c>
      <c r="D132" s="155" t="s">
        <v>14</v>
      </c>
      <c r="E132" s="62" t="s">
        <v>239</v>
      </c>
      <c r="F132" s="61" t="s">
        <v>14</v>
      </c>
      <c r="G132" s="30" t="s">
        <v>252</v>
      </c>
      <c r="H132" s="113" t="s">
        <v>253</v>
      </c>
      <c r="I132" s="242" t="s">
        <v>128</v>
      </c>
      <c r="J132" s="220" t="s">
        <v>22</v>
      </c>
      <c r="K132" s="13"/>
      <c r="L132" s="74"/>
      <c r="M132" s="74" t="s">
        <v>13</v>
      </c>
      <c r="N132" s="74"/>
      <c r="O132" s="74"/>
      <c r="P132" s="74"/>
      <c r="Q132" s="74"/>
      <c r="R132" s="74"/>
      <c r="S132" s="74"/>
      <c r="T132" s="74"/>
      <c r="U132" s="32">
        <f t="shared" si="85"/>
        <v>1</v>
      </c>
      <c r="V132" s="74"/>
      <c r="W132" s="74"/>
      <c r="X132" s="74"/>
      <c r="Y132" s="74"/>
      <c r="Z132" s="74"/>
      <c r="AA132" s="74"/>
      <c r="AB132" s="74"/>
      <c r="AC132" s="74"/>
      <c r="AD132" s="242" t="s">
        <v>567</v>
      </c>
      <c r="AE132" s="242" t="s">
        <v>566</v>
      </c>
      <c r="AF132" s="242" t="s">
        <v>570</v>
      </c>
      <c r="AG132" s="242" t="s">
        <v>567</v>
      </c>
      <c r="AH132" s="74"/>
      <c r="AI132" s="74"/>
      <c r="AJ132" s="74"/>
      <c r="AK132" s="74"/>
      <c r="AL132" s="74"/>
      <c r="AM132" s="74"/>
      <c r="AN132" s="74"/>
      <c r="AO132" s="74"/>
      <c r="AP132" s="74"/>
      <c r="AQ132" s="74"/>
      <c r="AR132" s="74"/>
      <c r="AS132" s="74"/>
      <c r="AT132" s="74"/>
      <c r="AU132" s="74"/>
      <c r="AV132" s="74"/>
      <c r="AW132" s="74"/>
      <c r="AX132" s="74"/>
      <c r="AY132" s="74"/>
      <c r="AZ132" s="74"/>
      <c r="BA132" s="74"/>
      <c r="BB132" s="74"/>
      <c r="BC132" s="74"/>
      <c r="BD132" s="74"/>
      <c r="BE132" s="85">
        <v>2</v>
      </c>
      <c r="BF132" s="85">
        <v>2</v>
      </c>
      <c r="BG132" s="85">
        <v>2</v>
      </c>
      <c r="BH132" s="85">
        <v>2</v>
      </c>
      <c r="BI132" s="85">
        <v>2</v>
      </c>
      <c r="BJ132" s="85">
        <v>2</v>
      </c>
      <c r="BK132" s="85">
        <v>2</v>
      </c>
      <c r="BL132" s="85">
        <v>1</v>
      </c>
      <c r="BM132" s="85">
        <v>2</v>
      </c>
      <c r="BN132" s="85">
        <v>2</v>
      </c>
      <c r="BO132" s="85">
        <v>2</v>
      </c>
      <c r="BP132" s="85">
        <v>2</v>
      </c>
      <c r="BQ132" s="85">
        <v>2</v>
      </c>
      <c r="BR132" s="85">
        <v>2</v>
      </c>
      <c r="BS132" s="85">
        <v>2</v>
      </c>
      <c r="BT132" s="85">
        <v>1</v>
      </c>
      <c r="BU132" s="85">
        <v>2</v>
      </c>
      <c r="BV132" s="88">
        <f>COUNTIF($BE132:$BU132,2)</f>
        <v>15</v>
      </c>
      <c r="BW132" s="89">
        <f>BV132/COUNTA($BE132:$BU132)</f>
        <v>0.88235294117647056</v>
      </c>
      <c r="BX132" s="88">
        <f>COUNTIF($BE132:$BU132,1)</f>
        <v>2</v>
      </c>
      <c r="BY132" s="89">
        <f>BX132/COUNTA($BE132:$BU132)</f>
        <v>0.11764705882352941</v>
      </c>
      <c r="BZ132" s="88">
        <f>COUNTIF($BE132:$BU132,0)</f>
        <v>0</v>
      </c>
      <c r="CA132" s="89">
        <f>BZ132/COUNTA($BE132:$BU132)</f>
        <v>0</v>
      </c>
      <c r="CB132" s="88">
        <f>(((BV132*2)+(BX132*1)+(BZ132*0)))/COUNTA($BE132:$BU132)</f>
        <v>1.8823529411764706</v>
      </c>
      <c r="CC132" s="88" t="str">
        <f t="shared" si="87"/>
        <v>Đạt mục tiêu</v>
      </c>
    </row>
    <row r="133" spans="1:82" s="75" customFormat="1" ht="48" hidden="1">
      <c r="A133" s="11">
        <v>114</v>
      </c>
      <c r="B133" s="177">
        <v>114</v>
      </c>
      <c r="C133" s="69" t="s">
        <v>238</v>
      </c>
      <c r="D133" s="68" t="s">
        <v>14</v>
      </c>
      <c r="E133" s="67" t="s">
        <v>239</v>
      </c>
      <c r="F133" s="68" t="s">
        <v>14</v>
      </c>
      <c r="G133" s="30" t="s">
        <v>254</v>
      </c>
      <c r="H133" s="55" t="s">
        <v>255</v>
      </c>
      <c r="I133" s="12" t="s">
        <v>128</v>
      </c>
      <c r="J133" s="57" t="s">
        <v>22</v>
      </c>
      <c r="K133" s="74"/>
      <c r="L133" s="74"/>
      <c r="M133" s="74"/>
      <c r="N133" s="74" t="s">
        <v>13</v>
      </c>
      <c r="O133" s="74"/>
      <c r="P133" s="74"/>
      <c r="Q133" s="74"/>
      <c r="R133" s="74"/>
      <c r="S133" s="74"/>
      <c r="T133" s="74"/>
      <c r="U133" s="32">
        <f t="shared" si="85"/>
        <v>1</v>
      </c>
      <c r="V133" s="74"/>
      <c r="W133" s="74"/>
      <c r="X133" s="74"/>
      <c r="Y133" s="74"/>
      <c r="Z133" s="74"/>
      <c r="AA133" s="74"/>
      <c r="AB133" s="74"/>
      <c r="AC133" s="74"/>
      <c r="AD133" s="74"/>
      <c r="AE133" s="74"/>
      <c r="AF133" s="74"/>
      <c r="AG133" s="74"/>
      <c r="AH133" s="74"/>
      <c r="AI133" s="74"/>
      <c r="AJ133" s="74"/>
      <c r="AK133" s="74"/>
      <c r="AL133" s="74"/>
      <c r="AM133" s="74"/>
      <c r="AN133" s="74"/>
      <c r="AO133" s="74"/>
      <c r="AP133" s="74"/>
      <c r="AQ133" s="74"/>
      <c r="AR133" s="74"/>
      <c r="AS133" s="74"/>
      <c r="AT133" s="74"/>
      <c r="AU133" s="74"/>
      <c r="AV133" s="74"/>
      <c r="AW133" s="74"/>
      <c r="AX133" s="74"/>
      <c r="AY133" s="74"/>
      <c r="AZ133" s="74"/>
      <c r="BA133" s="74"/>
      <c r="BB133" s="74"/>
      <c r="BC133" s="74"/>
      <c r="BD133" s="74"/>
      <c r="BE133" s="74"/>
      <c r="BF133" s="74"/>
      <c r="BG133" s="74"/>
      <c r="BH133" s="74"/>
      <c r="BI133" s="74"/>
      <c r="BJ133" s="74"/>
      <c r="BK133" s="74"/>
      <c r="BL133" s="74"/>
      <c r="BM133" s="74"/>
      <c r="BN133" s="74"/>
      <c r="BO133" s="74"/>
      <c r="BP133" s="74"/>
      <c r="BQ133" s="74"/>
      <c r="BR133" s="74"/>
      <c r="BS133" s="74"/>
      <c r="BT133" s="74"/>
      <c r="BU133" s="74"/>
      <c r="BV133" s="74"/>
      <c r="BW133" s="74"/>
      <c r="BX133" s="74"/>
      <c r="BY133" s="74"/>
      <c r="BZ133" s="74"/>
      <c r="CA133" s="74"/>
      <c r="CB133" s="74"/>
      <c r="CC133" s="74"/>
    </row>
    <row r="134" spans="1:82" s="161" customFormat="1" ht="94.5" hidden="1" customHeight="1">
      <c r="A134" s="101">
        <v>115</v>
      </c>
      <c r="B134" s="177">
        <v>115</v>
      </c>
      <c r="C134" s="114" t="s">
        <v>240</v>
      </c>
      <c r="D134" s="68" t="s">
        <v>14</v>
      </c>
      <c r="E134" s="67" t="s">
        <v>241</v>
      </c>
      <c r="F134" s="155" t="s">
        <v>14</v>
      </c>
      <c r="G134" s="114" t="s">
        <v>256</v>
      </c>
      <c r="H134" s="113" t="s">
        <v>257</v>
      </c>
      <c r="I134" s="12" t="s">
        <v>128</v>
      </c>
      <c r="J134" s="57" t="s">
        <v>22</v>
      </c>
      <c r="K134" s="74"/>
      <c r="L134" s="160" t="s">
        <v>13</v>
      </c>
      <c r="M134" s="74"/>
      <c r="N134" s="74"/>
      <c r="O134" s="74"/>
      <c r="P134" s="74"/>
      <c r="Q134" s="74"/>
      <c r="R134" s="74"/>
      <c r="S134" s="74"/>
      <c r="T134" s="74"/>
      <c r="U134" s="32">
        <f t="shared" si="85"/>
        <v>1</v>
      </c>
      <c r="V134" s="74"/>
      <c r="W134" s="74"/>
      <c r="X134" s="74"/>
      <c r="Y134" s="74"/>
      <c r="Z134" s="193" t="s">
        <v>570</v>
      </c>
      <c r="AA134" s="193" t="s">
        <v>566</v>
      </c>
      <c r="AB134" s="193" t="s">
        <v>570</v>
      </c>
      <c r="AC134" s="193" t="s">
        <v>570</v>
      </c>
      <c r="AD134" s="74"/>
      <c r="AE134" s="74"/>
      <c r="AF134" s="74"/>
      <c r="AG134" s="74"/>
      <c r="AH134" s="74"/>
      <c r="AI134" s="74"/>
      <c r="AJ134" s="74"/>
      <c r="AK134" s="74"/>
      <c r="AL134" s="74"/>
      <c r="AM134" s="74"/>
      <c r="AN134" s="74"/>
      <c r="AO134" s="74"/>
      <c r="AP134" s="74"/>
      <c r="AQ134" s="74"/>
      <c r="AR134" s="74"/>
      <c r="AS134" s="74"/>
      <c r="AT134" s="74"/>
      <c r="AU134" s="74"/>
      <c r="AV134" s="74"/>
      <c r="AW134" s="74"/>
      <c r="AX134" s="74"/>
      <c r="AY134" s="74"/>
      <c r="AZ134" s="74"/>
      <c r="BA134" s="74"/>
      <c r="BB134" s="74"/>
      <c r="BC134" s="74"/>
      <c r="BD134" s="74"/>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row>
    <row r="135" spans="1:82" s="126" customFormat="1" ht="92.25" hidden="1" customHeight="1">
      <c r="A135" s="139">
        <v>116</v>
      </c>
      <c r="B135" s="177">
        <v>116</v>
      </c>
      <c r="C135" s="116" t="s">
        <v>242</v>
      </c>
      <c r="D135" s="68" t="s">
        <v>11</v>
      </c>
      <c r="E135" s="67" t="s">
        <v>243</v>
      </c>
      <c r="F135" s="68" t="s">
        <v>11</v>
      </c>
      <c r="G135" s="116" t="s">
        <v>261</v>
      </c>
      <c r="H135" s="110" t="s">
        <v>258</v>
      </c>
      <c r="I135" s="12" t="s">
        <v>128</v>
      </c>
      <c r="J135" s="57" t="s">
        <v>22</v>
      </c>
      <c r="K135" s="125" t="s">
        <v>13</v>
      </c>
      <c r="L135" s="74"/>
      <c r="M135" s="74"/>
      <c r="N135" s="74"/>
      <c r="O135" s="74"/>
      <c r="P135" s="74"/>
      <c r="Q135" s="74"/>
      <c r="R135" s="74" t="s">
        <v>13</v>
      </c>
      <c r="S135" s="74"/>
      <c r="T135" s="74"/>
      <c r="U135" s="32">
        <f t="shared" si="85"/>
        <v>2</v>
      </c>
      <c r="V135" s="112" t="s">
        <v>566</v>
      </c>
      <c r="W135" s="112" t="s">
        <v>568</v>
      </c>
      <c r="X135" s="112" t="s">
        <v>571</v>
      </c>
      <c r="Y135" s="112" t="s">
        <v>570</v>
      </c>
      <c r="Z135" s="74"/>
      <c r="AA135" s="74"/>
      <c r="AB135" s="74"/>
      <c r="AC135" s="74"/>
      <c r="AD135" s="74"/>
      <c r="AE135" s="74"/>
      <c r="AF135" s="74"/>
      <c r="AG135" s="74"/>
      <c r="AH135" s="74"/>
      <c r="AI135" s="74"/>
      <c r="AJ135" s="74"/>
      <c r="AK135" s="74"/>
      <c r="AL135" s="74"/>
      <c r="AM135" s="74"/>
      <c r="AN135" s="74"/>
      <c r="AO135" s="74"/>
      <c r="AP135" s="74"/>
      <c r="AQ135" s="74"/>
      <c r="AR135" s="74"/>
      <c r="AS135" s="74"/>
      <c r="AT135" s="74"/>
      <c r="AU135" s="74"/>
      <c r="AV135" s="74"/>
      <c r="AW135" s="74"/>
      <c r="AX135" s="74"/>
      <c r="AY135" s="74"/>
      <c r="AZ135" s="74"/>
      <c r="BA135" s="74"/>
      <c r="BB135" s="74"/>
      <c r="BC135" s="74"/>
      <c r="BD135" s="74"/>
      <c r="BE135" s="12">
        <v>2</v>
      </c>
      <c r="BF135" s="12">
        <v>2</v>
      </c>
      <c r="BG135" s="12">
        <v>2</v>
      </c>
      <c r="BH135" s="12">
        <v>2</v>
      </c>
      <c r="BI135" s="12">
        <v>2</v>
      </c>
      <c r="BJ135" s="12">
        <v>2</v>
      </c>
      <c r="BK135" s="12">
        <v>2</v>
      </c>
      <c r="BL135" s="12">
        <v>2</v>
      </c>
      <c r="BM135" s="12">
        <v>2</v>
      </c>
      <c r="BN135" s="12">
        <v>2</v>
      </c>
      <c r="BO135" s="12">
        <v>1</v>
      </c>
      <c r="BP135" s="12">
        <v>2</v>
      </c>
      <c r="BQ135" s="12">
        <v>2</v>
      </c>
      <c r="BR135" s="12"/>
      <c r="BS135" s="12"/>
      <c r="BT135" s="12">
        <v>1</v>
      </c>
      <c r="BU135" s="12">
        <v>1</v>
      </c>
      <c r="BV135" s="13">
        <f>COUNTIF($BE135:$BU135,2)</f>
        <v>12</v>
      </c>
      <c r="BW135" s="14">
        <f>BV135/COUNTA($BE135:$BU135)</f>
        <v>0.8</v>
      </c>
      <c r="BX135" s="13">
        <f>COUNTIF($BE135:$BU135,1)</f>
        <v>3</v>
      </c>
      <c r="BY135" s="14">
        <f>BX135/COUNTA($BE135:$BU135)</f>
        <v>0.2</v>
      </c>
      <c r="BZ135" s="13">
        <f>COUNTIF($BE135:$BU135,0)</f>
        <v>0</v>
      </c>
      <c r="CA135" s="14">
        <f>BZ135/COUNTA($BE135:$BU135)</f>
        <v>0</v>
      </c>
      <c r="CB135" s="13">
        <f>(((BV135*2)+(BX135*1)+(BZ135*0)))/COUNTA($BE135:$BU135)</f>
        <v>1.8</v>
      </c>
      <c r="CC135" s="207" t="str">
        <f>IF(CB135&gt;=1.6,"Đạt mục tiêu",IF(CB135&gt;=1,"Cần cố gắng","Chưa đạt"))</f>
        <v>Đạt mục tiêu</v>
      </c>
      <c r="CD135" s="75"/>
    </row>
    <row r="136" spans="1:82" s="161" customFormat="1" ht="117" hidden="1" customHeight="1">
      <c r="A136" s="101">
        <v>117</v>
      </c>
      <c r="B136" s="177">
        <v>117</v>
      </c>
      <c r="C136" s="114" t="s">
        <v>242</v>
      </c>
      <c r="D136" s="68" t="s">
        <v>11</v>
      </c>
      <c r="E136" s="67" t="s">
        <v>243</v>
      </c>
      <c r="F136" s="155" t="s">
        <v>11</v>
      </c>
      <c r="G136" s="114" t="s">
        <v>260</v>
      </c>
      <c r="H136" s="113" t="s">
        <v>259</v>
      </c>
      <c r="I136" s="12" t="s">
        <v>128</v>
      </c>
      <c r="J136" s="57" t="s">
        <v>22</v>
      </c>
      <c r="K136" s="74"/>
      <c r="L136" s="160" t="s">
        <v>13</v>
      </c>
      <c r="M136" s="74"/>
      <c r="N136" s="74"/>
      <c r="O136" s="74"/>
      <c r="P136" s="74"/>
      <c r="Q136" s="74"/>
      <c r="R136" s="74" t="s">
        <v>13</v>
      </c>
      <c r="S136" s="74"/>
      <c r="T136" s="74"/>
      <c r="U136" s="32">
        <f t="shared" si="85"/>
        <v>2</v>
      </c>
      <c r="V136" s="74"/>
      <c r="W136" s="74"/>
      <c r="X136" s="74"/>
      <c r="Y136" s="74"/>
      <c r="Z136" s="193" t="s">
        <v>568</v>
      </c>
      <c r="AA136" s="193" t="s">
        <v>570</v>
      </c>
      <c r="AB136" s="193" t="s">
        <v>568</v>
      </c>
      <c r="AC136" s="193"/>
      <c r="AD136" s="74"/>
      <c r="AE136" s="74"/>
      <c r="AF136" s="74"/>
      <c r="AG136" s="74"/>
      <c r="AH136" s="74"/>
      <c r="AI136" s="74"/>
      <c r="AJ136" s="74"/>
      <c r="AK136" s="74"/>
      <c r="AL136" s="74"/>
      <c r="AM136" s="74"/>
      <c r="AN136" s="74"/>
      <c r="AO136" s="74"/>
      <c r="AP136" s="74"/>
      <c r="AQ136" s="74"/>
      <c r="AR136" s="74"/>
      <c r="AS136" s="74"/>
      <c r="AT136" s="74"/>
      <c r="AU136" s="74"/>
      <c r="AV136" s="74"/>
      <c r="AW136" s="74"/>
      <c r="AX136" s="74"/>
      <c r="AY136" s="74"/>
      <c r="AZ136" s="74"/>
      <c r="BA136" s="74"/>
      <c r="BB136" s="74"/>
      <c r="BC136" s="74"/>
      <c r="BD136" s="74"/>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row>
    <row r="137" spans="1:82" s="75" customFormat="1" ht="33.75" hidden="1" customHeight="1">
      <c r="A137" s="11"/>
      <c r="B137" s="177"/>
      <c r="C137" s="188" t="s">
        <v>191</v>
      </c>
      <c r="D137" s="68"/>
      <c r="E137" s="67"/>
      <c r="F137" s="68"/>
      <c r="G137" s="67"/>
      <c r="H137" s="55" t="s">
        <v>592</v>
      </c>
      <c r="I137" s="12"/>
      <c r="J137" s="57"/>
      <c r="K137" s="74"/>
      <c r="L137" s="74"/>
      <c r="M137" s="74"/>
      <c r="N137" s="74"/>
      <c r="O137" s="74"/>
      <c r="P137" s="74"/>
      <c r="Q137" s="74"/>
      <c r="R137" s="74"/>
      <c r="S137" s="74"/>
      <c r="T137" s="56" t="s">
        <v>13</v>
      </c>
      <c r="U137" s="32"/>
      <c r="V137" s="74"/>
      <c r="W137" s="74"/>
      <c r="X137" s="74"/>
      <c r="Y137" s="74"/>
      <c r="Z137" s="74"/>
      <c r="AA137" s="74"/>
      <c r="AB137" s="74"/>
      <c r="AC137" s="74"/>
      <c r="AD137" s="74"/>
      <c r="AE137" s="74"/>
      <c r="AF137" s="74"/>
      <c r="AG137" s="74"/>
      <c r="AH137" s="74"/>
      <c r="AI137" s="74"/>
      <c r="AJ137" s="74"/>
      <c r="AK137" s="74"/>
      <c r="AL137" s="74"/>
      <c r="AM137" s="74"/>
      <c r="AN137" s="74"/>
      <c r="AO137" s="74"/>
      <c r="AP137" s="74"/>
      <c r="AQ137" s="74"/>
      <c r="AR137" s="74"/>
      <c r="AS137" s="74"/>
      <c r="AT137" s="74"/>
      <c r="AU137" s="74"/>
      <c r="AV137" s="74"/>
      <c r="AW137" s="74"/>
      <c r="AX137" s="74"/>
      <c r="AY137" s="74"/>
      <c r="AZ137" s="74"/>
      <c r="BA137" s="74"/>
      <c r="BB137" s="74"/>
      <c r="BC137" s="74"/>
      <c r="BD137" s="74"/>
      <c r="BE137" s="74"/>
      <c r="BF137" s="74"/>
      <c r="BG137" s="74"/>
      <c r="BH137" s="74"/>
      <c r="BI137" s="74"/>
      <c r="BJ137" s="74"/>
      <c r="BK137" s="74"/>
      <c r="BL137" s="74"/>
      <c r="BM137" s="74"/>
      <c r="BN137" s="74"/>
      <c r="BO137" s="74"/>
      <c r="BP137" s="74"/>
      <c r="BQ137" s="74"/>
      <c r="BR137" s="74"/>
      <c r="BS137" s="74"/>
      <c r="BT137" s="74"/>
      <c r="BU137" s="74"/>
      <c r="BV137" s="74"/>
      <c r="BW137" s="74"/>
      <c r="BX137" s="74"/>
      <c r="BY137" s="74"/>
      <c r="BZ137" s="74"/>
      <c r="CA137" s="74"/>
      <c r="CB137" s="74"/>
      <c r="CC137" s="74"/>
    </row>
    <row r="138" spans="1:82" s="103" customFormat="1" ht="150" hidden="1" customHeight="1">
      <c r="A138" s="139">
        <v>118</v>
      </c>
      <c r="B138" s="177">
        <v>118</v>
      </c>
      <c r="C138" s="108" t="s">
        <v>191</v>
      </c>
      <c r="D138" s="59" t="s">
        <v>12</v>
      </c>
      <c r="E138" s="31" t="s">
        <v>55</v>
      </c>
      <c r="F138" s="59" t="s">
        <v>14</v>
      </c>
      <c r="G138" s="116" t="s">
        <v>246</v>
      </c>
      <c r="H138" s="119" t="s">
        <v>667</v>
      </c>
      <c r="I138" s="12" t="s">
        <v>128</v>
      </c>
      <c r="J138" s="57" t="s">
        <v>22</v>
      </c>
      <c r="K138" s="118" t="s">
        <v>13</v>
      </c>
      <c r="L138" s="12"/>
      <c r="M138" s="13"/>
      <c r="N138" s="13"/>
      <c r="O138" s="12"/>
      <c r="P138" s="13"/>
      <c r="Q138" s="13"/>
      <c r="R138" s="13"/>
      <c r="S138" s="12"/>
      <c r="T138" s="12"/>
      <c r="U138" s="32">
        <f t="shared" si="85"/>
        <v>1</v>
      </c>
      <c r="V138" s="112" t="s">
        <v>569</v>
      </c>
      <c r="W138" s="208" t="s">
        <v>569</v>
      </c>
      <c r="X138" s="208" t="s">
        <v>566</v>
      </c>
      <c r="Y138" s="208" t="s">
        <v>567</v>
      </c>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v>2</v>
      </c>
      <c r="BF138" s="12">
        <v>2</v>
      </c>
      <c r="BG138" s="12">
        <v>2</v>
      </c>
      <c r="BH138" s="12">
        <v>1</v>
      </c>
      <c r="BI138" s="12">
        <v>2</v>
      </c>
      <c r="BJ138" s="12">
        <v>2</v>
      </c>
      <c r="BK138" s="12">
        <v>1</v>
      </c>
      <c r="BL138" s="12">
        <v>2</v>
      </c>
      <c r="BM138" s="12">
        <v>2</v>
      </c>
      <c r="BN138" s="12">
        <v>2</v>
      </c>
      <c r="BO138" s="12">
        <v>1</v>
      </c>
      <c r="BP138" s="12">
        <v>2</v>
      </c>
      <c r="BQ138" s="12">
        <v>2</v>
      </c>
      <c r="BR138" s="12"/>
      <c r="BS138" s="12"/>
      <c r="BT138" s="12">
        <v>2</v>
      </c>
      <c r="BU138" s="12">
        <v>1</v>
      </c>
      <c r="BV138" s="13">
        <f>COUNTIF($BE138:$BU138,2)</f>
        <v>11</v>
      </c>
      <c r="BW138" s="14">
        <f>BV138/COUNTA($BE138:$BU138)</f>
        <v>0.73333333333333328</v>
      </c>
      <c r="BX138" s="13">
        <f>COUNTIF($BE138:$BU138,1)</f>
        <v>4</v>
      </c>
      <c r="BY138" s="14">
        <f>BX138/COUNTA($BE138:$BU138)</f>
        <v>0.26666666666666666</v>
      </c>
      <c r="BZ138" s="13">
        <f>COUNTIF($BE138:$BU138,0)</f>
        <v>0</v>
      </c>
      <c r="CA138" s="14">
        <f>BZ138/COUNTA($BE138:$BU138)</f>
        <v>0</v>
      </c>
      <c r="CB138" s="13">
        <f>(((BV138*2)+(BX138*1)+(BZ138*0)))/COUNTA($BE138:$BU138)</f>
        <v>1.7333333333333334</v>
      </c>
      <c r="CC138" s="207" t="str">
        <f>IF(CB138&gt;=1.6,"Đạt mục tiêu",IF(CB138&gt;=1,"Cần cố gắng","Chưa đạt"))</f>
        <v>Đạt mục tiêu</v>
      </c>
      <c r="CD138" s="1"/>
    </row>
    <row r="139" spans="1:82" ht="210.75" hidden="1" customHeight="1">
      <c r="A139" s="101">
        <v>119</v>
      </c>
      <c r="B139" s="177">
        <v>119</v>
      </c>
      <c r="C139" s="196" t="s">
        <v>191</v>
      </c>
      <c r="D139" s="59" t="s">
        <v>12</v>
      </c>
      <c r="E139" s="188" t="s">
        <v>55</v>
      </c>
      <c r="F139" s="162" t="s">
        <v>14</v>
      </c>
      <c r="G139" s="114" t="s">
        <v>247</v>
      </c>
      <c r="H139" s="158" t="s">
        <v>684</v>
      </c>
      <c r="I139" s="12" t="s">
        <v>128</v>
      </c>
      <c r="J139" s="57" t="s">
        <v>22</v>
      </c>
      <c r="K139" s="12"/>
      <c r="L139" s="209" t="s">
        <v>13</v>
      </c>
      <c r="M139" s="13"/>
      <c r="N139" s="13"/>
      <c r="O139" s="12"/>
      <c r="P139" s="13"/>
      <c r="Q139" s="13"/>
      <c r="R139" s="13"/>
      <c r="S139" s="12"/>
      <c r="T139" s="12"/>
      <c r="U139" s="32">
        <f t="shared" si="85"/>
        <v>1</v>
      </c>
      <c r="V139" s="12"/>
      <c r="W139" s="12"/>
      <c r="X139" s="12"/>
      <c r="Y139" s="12"/>
      <c r="Z139" s="193" t="s">
        <v>566</v>
      </c>
      <c r="AA139" s="193" t="s">
        <v>567</v>
      </c>
      <c r="AB139" s="193" t="s">
        <v>569</v>
      </c>
      <c r="AC139" s="193" t="s">
        <v>569</v>
      </c>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94"/>
      <c r="BF139" s="194"/>
      <c r="BG139" s="194"/>
      <c r="BH139" s="194"/>
      <c r="BI139" s="194"/>
      <c r="BJ139" s="194"/>
      <c r="BK139" s="194"/>
      <c r="BL139" s="194"/>
      <c r="BM139" s="194"/>
      <c r="BN139" s="194"/>
      <c r="BO139" s="194"/>
      <c r="BP139" s="194"/>
      <c r="BQ139" s="194"/>
      <c r="BR139" s="194"/>
      <c r="BS139" s="194"/>
      <c r="BT139" s="194"/>
      <c r="BU139" s="194"/>
      <c r="BV139" s="180"/>
      <c r="BW139" s="144"/>
      <c r="BX139" s="180"/>
      <c r="BY139" s="144"/>
      <c r="BZ139" s="180"/>
      <c r="CA139" s="144"/>
      <c r="CB139" s="180"/>
      <c r="CC139" s="180"/>
    </row>
    <row r="140" spans="1:82" s="234" customFormat="1" ht="164.25" customHeight="1">
      <c r="A140" s="11">
        <v>120</v>
      </c>
      <c r="B140" s="177">
        <v>120</v>
      </c>
      <c r="C140" s="196" t="s">
        <v>191</v>
      </c>
      <c r="D140" s="162" t="s">
        <v>12</v>
      </c>
      <c r="E140" s="188" t="s">
        <v>55</v>
      </c>
      <c r="F140" s="59" t="s">
        <v>14</v>
      </c>
      <c r="G140" s="62" t="s">
        <v>248</v>
      </c>
      <c r="H140" s="158" t="s">
        <v>751</v>
      </c>
      <c r="I140" s="242" t="s">
        <v>128</v>
      </c>
      <c r="J140" s="220" t="s">
        <v>22</v>
      </c>
      <c r="K140" s="12"/>
      <c r="L140" s="12"/>
      <c r="M140" s="13" t="s">
        <v>13</v>
      </c>
      <c r="N140" s="13"/>
      <c r="O140" s="12"/>
      <c r="P140" s="13"/>
      <c r="Q140" s="13"/>
      <c r="R140" s="13"/>
      <c r="S140" s="12"/>
      <c r="T140" s="12"/>
      <c r="U140" s="32">
        <f t="shared" si="85"/>
        <v>1</v>
      </c>
      <c r="V140" s="12"/>
      <c r="W140" s="12"/>
      <c r="X140" s="12"/>
      <c r="Y140" s="12"/>
      <c r="Z140" s="12"/>
      <c r="AA140" s="12"/>
      <c r="AB140" s="12"/>
      <c r="AC140" s="12"/>
      <c r="AD140" s="242" t="s">
        <v>567</v>
      </c>
      <c r="AE140" s="242" t="s">
        <v>569</v>
      </c>
      <c r="AF140" s="242" t="s">
        <v>567</v>
      </c>
      <c r="AG140" s="242" t="s">
        <v>566</v>
      </c>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85">
        <v>2</v>
      </c>
      <c r="BF140" s="85">
        <v>2</v>
      </c>
      <c r="BG140" s="85">
        <v>2</v>
      </c>
      <c r="BH140" s="85">
        <v>2</v>
      </c>
      <c r="BI140" s="85">
        <v>2</v>
      </c>
      <c r="BJ140" s="85">
        <v>2</v>
      </c>
      <c r="BK140" s="85">
        <v>2</v>
      </c>
      <c r="BL140" s="85">
        <v>1</v>
      </c>
      <c r="BM140" s="85">
        <v>2</v>
      </c>
      <c r="BN140" s="85">
        <v>2</v>
      </c>
      <c r="BO140" s="85">
        <v>2</v>
      </c>
      <c r="BP140" s="85">
        <v>2</v>
      </c>
      <c r="BQ140" s="85">
        <v>2</v>
      </c>
      <c r="BR140" s="85">
        <v>2</v>
      </c>
      <c r="BS140" s="85">
        <v>2</v>
      </c>
      <c r="BT140" s="85">
        <v>1</v>
      </c>
      <c r="BU140" s="85">
        <v>2</v>
      </c>
      <c r="BV140" s="88">
        <f>COUNTIF($BE140:$BU140,2)</f>
        <v>15</v>
      </c>
      <c r="BW140" s="89">
        <f>BV140/COUNTA($BE140:$BU140)</f>
        <v>0.88235294117647056</v>
      </c>
      <c r="BX140" s="88">
        <f>COUNTIF($BE140:$BU140,1)</f>
        <v>2</v>
      </c>
      <c r="BY140" s="89">
        <f>BX140/COUNTA($BE140:$BU140)</f>
        <v>0.11764705882352941</v>
      </c>
      <c r="BZ140" s="88">
        <f>COUNTIF($BE140:$BU140,0)</f>
        <v>0</v>
      </c>
      <c r="CA140" s="89">
        <f>BZ140/COUNTA($BE140:$BU140)</f>
        <v>0</v>
      </c>
      <c r="CB140" s="88">
        <f>(((BV140*2)+(BX140*1)+(BZ140*0)))/COUNTA($BE140:$BU140)</f>
        <v>1.8823529411764706</v>
      </c>
      <c r="CC140" s="88" t="str">
        <f t="shared" ref="CC140" si="88">IF(CB140&gt;=1.6,"Đạt mục tiêu",IF(CB140&gt;=1,"Cần cố gắng","Chưa đạt"))</f>
        <v>Đạt mục tiêu</v>
      </c>
    </row>
    <row r="141" spans="1:82" s="1" customFormat="1" ht="72.75" hidden="1" customHeight="1">
      <c r="A141" s="11">
        <v>121</v>
      </c>
      <c r="B141" s="177">
        <v>121</v>
      </c>
      <c r="C141" s="31" t="s">
        <v>579</v>
      </c>
      <c r="D141" s="59" t="s">
        <v>12</v>
      </c>
      <c r="E141" s="188" t="s">
        <v>55</v>
      </c>
      <c r="F141" s="59" t="s">
        <v>14</v>
      </c>
      <c r="G141" s="62" t="s">
        <v>249</v>
      </c>
      <c r="H141" s="72" t="s">
        <v>599</v>
      </c>
      <c r="I141" s="12" t="s">
        <v>128</v>
      </c>
      <c r="J141" s="57" t="s">
        <v>22</v>
      </c>
      <c r="K141" s="12"/>
      <c r="L141" s="12"/>
      <c r="M141" s="13"/>
      <c r="N141" s="13" t="s">
        <v>13</v>
      </c>
      <c r="O141" s="12"/>
      <c r="P141" s="13"/>
      <c r="Q141" s="13"/>
      <c r="R141" s="13"/>
      <c r="S141" s="12"/>
      <c r="T141" s="12"/>
      <c r="U141" s="32">
        <f t="shared" si="85"/>
        <v>1</v>
      </c>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3"/>
      <c r="BW141" s="14"/>
      <c r="BX141" s="13"/>
      <c r="BY141" s="14"/>
      <c r="BZ141" s="13"/>
      <c r="CA141" s="14"/>
      <c r="CB141" s="13"/>
      <c r="CC141" s="13"/>
    </row>
    <row r="142" spans="1:82" s="1" customFormat="1" ht="94.5" hidden="1">
      <c r="A142" s="11">
        <v>122</v>
      </c>
      <c r="B142" s="177">
        <v>122</v>
      </c>
      <c r="C142" s="188" t="s">
        <v>191</v>
      </c>
      <c r="D142" s="59" t="s">
        <v>12</v>
      </c>
      <c r="E142" s="188" t="s">
        <v>55</v>
      </c>
      <c r="F142" s="59" t="s">
        <v>14</v>
      </c>
      <c r="G142" s="62" t="s">
        <v>244</v>
      </c>
      <c r="H142" s="72" t="s">
        <v>577</v>
      </c>
      <c r="I142" s="12" t="s">
        <v>128</v>
      </c>
      <c r="J142" s="57" t="s">
        <v>22</v>
      </c>
      <c r="K142" s="12"/>
      <c r="L142" s="12"/>
      <c r="M142" s="13"/>
      <c r="N142" s="13"/>
      <c r="O142" s="13" t="s">
        <v>13</v>
      </c>
      <c r="P142" s="13"/>
      <c r="Q142" s="13"/>
      <c r="R142" s="13"/>
      <c r="S142" s="12"/>
      <c r="T142" s="12"/>
      <c r="U142" s="32">
        <f t="shared" si="85"/>
        <v>1</v>
      </c>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3"/>
      <c r="BW142" s="14"/>
      <c r="BX142" s="13"/>
      <c r="BY142" s="14"/>
      <c r="BZ142" s="13"/>
      <c r="CA142" s="14"/>
      <c r="CB142" s="13"/>
      <c r="CC142" s="13"/>
    </row>
    <row r="143" spans="1:82" s="1" customFormat="1" ht="94.5" hidden="1">
      <c r="A143" s="11"/>
      <c r="B143" s="177"/>
      <c r="C143" s="188" t="s">
        <v>191</v>
      </c>
      <c r="D143" s="59"/>
      <c r="E143" s="188"/>
      <c r="F143" s="59"/>
      <c r="G143" s="62"/>
      <c r="H143" s="72" t="s">
        <v>642</v>
      </c>
      <c r="I143" s="12"/>
      <c r="J143" s="57"/>
      <c r="K143" s="12"/>
      <c r="L143" s="12"/>
      <c r="M143" s="13"/>
      <c r="N143" s="13"/>
      <c r="O143" s="13"/>
      <c r="P143" s="13"/>
      <c r="Q143" s="13"/>
      <c r="R143" s="13" t="s">
        <v>13</v>
      </c>
      <c r="S143" s="12"/>
      <c r="T143" s="12"/>
      <c r="U143" s="3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3"/>
      <c r="BW143" s="14"/>
      <c r="BX143" s="13"/>
      <c r="BY143" s="14"/>
      <c r="BZ143" s="13"/>
      <c r="CA143" s="14"/>
      <c r="CB143" s="13"/>
      <c r="CC143" s="13"/>
    </row>
    <row r="144" spans="1:82" s="1" customFormat="1" ht="94.5" hidden="1">
      <c r="A144" s="11">
        <v>123</v>
      </c>
      <c r="B144" s="177">
        <v>123</v>
      </c>
      <c r="C144" s="188" t="s">
        <v>191</v>
      </c>
      <c r="D144" s="59" t="s">
        <v>12</v>
      </c>
      <c r="E144" s="188" t="s">
        <v>55</v>
      </c>
      <c r="F144" s="59" t="s">
        <v>14</v>
      </c>
      <c r="G144" s="62" t="s">
        <v>250</v>
      </c>
      <c r="H144" s="92" t="s">
        <v>626</v>
      </c>
      <c r="I144" s="12" t="s">
        <v>128</v>
      </c>
      <c r="J144" s="57" t="s">
        <v>22</v>
      </c>
      <c r="K144" s="12"/>
      <c r="L144" s="12"/>
      <c r="M144" s="13"/>
      <c r="N144" s="13"/>
      <c r="O144" s="12"/>
      <c r="P144" s="13" t="s">
        <v>13</v>
      </c>
      <c r="Q144" s="13"/>
      <c r="R144" s="13"/>
      <c r="S144" s="12"/>
      <c r="T144" s="12"/>
      <c r="U144" s="32">
        <f t="shared" si="85"/>
        <v>1</v>
      </c>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3"/>
      <c r="BW144" s="14"/>
      <c r="BX144" s="13"/>
      <c r="BY144" s="14"/>
      <c r="BZ144" s="13"/>
      <c r="CA144" s="14"/>
      <c r="CB144" s="13"/>
      <c r="CC144" s="13"/>
    </row>
    <row r="145" spans="1:82" s="1" customFormat="1" ht="94.5" hidden="1">
      <c r="A145" s="11">
        <v>124</v>
      </c>
      <c r="B145" s="177">
        <v>124</v>
      </c>
      <c r="C145" s="188" t="s">
        <v>191</v>
      </c>
      <c r="D145" s="59" t="s">
        <v>12</v>
      </c>
      <c r="E145" s="188" t="s">
        <v>55</v>
      </c>
      <c r="F145" s="59" t="s">
        <v>14</v>
      </c>
      <c r="G145" s="62" t="s">
        <v>245</v>
      </c>
      <c r="H145" s="92" t="s">
        <v>557</v>
      </c>
      <c r="I145" s="12" t="s">
        <v>128</v>
      </c>
      <c r="J145" s="57" t="s">
        <v>22</v>
      </c>
      <c r="K145" s="12"/>
      <c r="L145" s="12"/>
      <c r="M145" s="13"/>
      <c r="N145" s="13"/>
      <c r="O145" s="12"/>
      <c r="P145" s="13"/>
      <c r="Q145" s="13" t="s">
        <v>13</v>
      </c>
      <c r="R145" s="13"/>
      <c r="S145" s="12"/>
      <c r="T145" s="12"/>
      <c r="U145" s="32">
        <f t="shared" si="85"/>
        <v>1</v>
      </c>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3"/>
      <c r="BW145" s="14"/>
      <c r="BX145" s="13"/>
      <c r="BY145" s="14"/>
      <c r="BZ145" s="13"/>
      <c r="CA145" s="14"/>
      <c r="CB145" s="13"/>
      <c r="CC145" s="13"/>
    </row>
    <row r="146" spans="1:82" s="1" customFormat="1" ht="5.25" hidden="1" customHeight="1">
      <c r="A146" s="11">
        <v>125</v>
      </c>
      <c r="B146" s="177">
        <v>125</v>
      </c>
      <c r="C146" s="188" t="s">
        <v>191</v>
      </c>
      <c r="D146" s="59" t="s">
        <v>12</v>
      </c>
      <c r="E146" s="188" t="s">
        <v>55</v>
      </c>
      <c r="F146" s="59" t="s">
        <v>14</v>
      </c>
      <c r="G146" s="62" t="s">
        <v>251</v>
      </c>
      <c r="H146" s="72" t="s">
        <v>578</v>
      </c>
      <c r="I146" s="12" t="s">
        <v>128</v>
      </c>
      <c r="J146" s="57" t="s">
        <v>22</v>
      </c>
      <c r="K146" s="12"/>
      <c r="L146" s="12"/>
      <c r="M146" s="13"/>
      <c r="N146" s="13"/>
      <c r="O146" s="12"/>
      <c r="P146" s="13"/>
      <c r="Q146" s="13"/>
      <c r="R146" s="13"/>
      <c r="S146" s="12" t="s">
        <v>13</v>
      </c>
      <c r="T146" s="12"/>
      <c r="U146" s="32">
        <f t="shared" si="85"/>
        <v>1</v>
      </c>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3"/>
      <c r="BW146" s="14"/>
      <c r="BX146" s="13"/>
      <c r="BY146" s="14"/>
      <c r="BZ146" s="13"/>
      <c r="CA146" s="14"/>
      <c r="CB146" s="13"/>
      <c r="CC146" s="13"/>
    </row>
    <row r="147" spans="1:82" s="234" customFormat="1" ht="90.75" customHeight="1">
      <c r="A147" s="11">
        <v>126</v>
      </c>
      <c r="B147" s="177">
        <v>126</v>
      </c>
      <c r="C147" s="114" t="s">
        <v>262</v>
      </c>
      <c r="D147" s="155" t="s">
        <v>11</v>
      </c>
      <c r="E147" s="62" t="s">
        <v>263</v>
      </c>
      <c r="F147" s="61" t="s">
        <v>14</v>
      </c>
      <c r="G147" s="62" t="s">
        <v>264</v>
      </c>
      <c r="H147" s="152" t="s">
        <v>267</v>
      </c>
      <c r="I147" s="242" t="s">
        <v>128</v>
      </c>
      <c r="J147" s="220" t="s">
        <v>22</v>
      </c>
      <c r="K147" s="12"/>
      <c r="L147" s="12"/>
      <c r="M147" s="34" t="s">
        <v>13</v>
      </c>
      <c r="N147" s="13"/>
      <c r="O147" s="12"/>
      <c r="P147" s="13"/>
      <c r="Q147" s="13"/>
      <c r="R147" s="13"/>
      <c r="S147" s="12"/>
      <c r="T147" s="12"/>
      <c r="U147" s="32">
        <f t="shared" si="85"/>
        <v>1</v>
      </c>
      <c r="V147" s="12"/>
      <c r="W147" s="12"/>
      <c r="X147" s="12"/>
      <c r="Y147" s="12"/>
      <c r="Z147" s="12"/>
      <c r="AA147" s="12"/>
      <c r="AB147" s="12"/>
      <c r="AC147" s="12"/>
      <c r="AD147" s="242" t="s">
        <v>566</v>
      </c>
      <c r="AE147" s="242" t="s">
        <v>567</v>
      </c>
      <c r="AF147" s="242" t="s">
        <v>567</v>
      </c>
      <c r="AG147" s="242" t="s">
        <v>570</v>
      </c>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85">
        <v>2</v>
      </c>
      <c r="BF147" s="85">
        <v>2</v>
      </c>
      <c r="BG147" s="85">
        <v>2</v>
      </c>
      <c r="BH147" s="85">
        <v>2</v>
      </c>
      <c r="BI147" s="85">
        <v>2</v>
      </c>
      <c r="BJ147" s="85">
        <v>2</v>
      </c>
      <c r="BK147" s="85">
        <v>2</v>
      </c>
      <c r="BL147" s="85">
        <v>1</v>
      </c>
      <c r="BM147" s="85">
        <v>2</v>
      </c>
      <c r="BN147" s="85">
        <v>2</v>
      </c>
      <c r="BO147" s="85">
        <v>2</v>
      </c>
      <c r="BP147" s="85">
        <v>2</v>
      </c>
      <c r="BQ147" s="85">
        <v>2</v>
      </c>
      <c r="BR147" s="85">
        <v>2</v>
      </c>
      <c r="BS147" s="85">
        <v>2</v>
      </c>
      <c r="BT147" s="85">
        <v>1</v>
      </c>
      <c r="BU147" s="85">
        <v>2</v>
      </c>
      <c r="BV147" s="88">
        <f>COUNTIF($BE147:$BU147,2)</f>
        <v>15</v>
      </c>
      <c r="BW147" s="89">
        <f>BV147/COUNTA($BE147:$BU147)</f>
        <v>0.88235294117647056</v>
      </c>
      <c r="BX147" s="88">
        <f>COUNTIF($BE147:$BU147,1)</f>
        <v>2</v>
      </c>
      <c r="BY147" s="89">
        <f>BX147/COUNTA($BE147:$BU147)</f>
        <v>0.11764705882352941</v>
      </c>
      <c r="BZ147" s="88">
        <f>COUNTIF($BE147:$BU147,0)</f>
        <v>0</v>
      </c>
      <c r="CA147" s="89">
        <f>BZ147/COUNTA($BE147:$BU147)</f>
        <v>0</v>
      </c>
      <c r="CB147" s="88">
        <f>(((BV147*2)+(BX147*1)+(BZ147*0)))/COUNTA($BE147:$BU147)</f>
        <v>1.8823529411764706</v>
      </c>
      <c r="CC147" s="88" t="str">
        <f t="shared" ref="CC147" si="89">IF(CB147&gt;=1.6,"Đạt mục tiêu",IF(CB147&gt;=1,"Cần cố gắng","Chưa đạt"))</f>
        <v>Đạt mục tiêu</v>
      </c>
    </row>
    <row r="148" spans="1:82" s="1" customFormat="1" ht="48" hidden="1">
      <c r="A148" s="11">
        <v>127</v>
      </c>
      <c r="B148" s="177">
        <v>127</v>
      </c>
      <c r="C148" s="62" t="s">
        <v>262</v>
      </c>
      <c r="D148" s="61" t="s">
        <v>11</v>
      </c>
      <c r="E148" s="62" t="s">
        <v>263</v>
      </c>
      <c r="F148" s="61" t="s">
        <v>14</v>
      </c>
      <c r="G148" s="62" t="s">
        <v>265</v>
      </c>
      <c r="H148" s="92" t="s">
        <v>558</v>
      </c>
      <c r="I148" s="12" t="s">
        <v>128</v>
      </c>
      <c r="J148" s="57" t="s">
        <v>22</v>
      </c>
      <c r="K148" s="12"/>
      <c r="L148" s="12"/>
      <c r="M148" s="13"/>
      <c r="N148" s="13"/>
      <c r="O148" s="12" t="s">
        <v>13</v>
      </c>
      <c r="P148" s="13"/>
      <c r="Q148" s="13"/>
      <c r="R148" s="13"/>
      <c r="S148" s="12"/>
      <c r="T148" s="12"/>
      <c r="U148" s="32">
        <f t="shared" si="85"/>
        <v>1</v>
      </c>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c r="BM148" s="12"/>
      <c r="BN148" s="12"/>
      <c r="BO148" s="12"/>
      <c r="BP148" s="12"/>
      <c r="BQ148" s="12"/>
      <c r="BR148" s="12"/>
      <c r="BS148" s="12"/>
      <c r="BT148" s="12"/>
      <c r="BU148" s="12"/>
      <c r="BV148" s="13"/>
      <c r="BW148" s="14"/>
      <c r="BX148" s="13"/>
      <c r="BY148" s="14"/>
      <c r="BZ148" s="13"/>
      <c r="CA148" s="14"/>
      <c r="CB148" s="13"/>
      <c r="CC148" s="13"/>
    </row>
    <row r="149" spans="1:82" s="1" customFormat="1" ht="48" hidden="1">
      <c r="A149" s="11">
        <v>128</v>
      </c>
      <c r="B149" s="177">
        <v>128</v>
      </c>
      <c r="C149" s="62" t="s">
        <v>262</v>
      </c>
      <c r="D149" s="61" t="s">
        <v>11</v>
      </c>
      <c r="E149" s="62" t="s">
        <v>263</v>
      </c>
      <c r="F149" s="61" t="s">
        <v>14</v>
      </c>
      <c r="G149" s="62" t="s">
        <v>266</v>
      </c>
      <c r="H149" s="92" t="s">
        <v>268</v>
      </c>
      <c r="I149" s="12" t="s">
        <v>128</v>
      </c>
      <c r="J149" s="57" t="s">
        <v>22</v>
      </c>
      <c r="K149" s="12"/>
      <c r="L149" s="12"/>
      <c r="M149" s="13"/>
      <c r="N149" s="13"/>
      <c r="O149" s="12"/>
      <c r="P149" s="13"/>
      <c r="Q149" s="34" t="s">
        <v>13</v>
      </c>
      <c r="R149" s="13"/>
      <c r="S149" s="12"/>
      <c r="T149" s="12"/>
      <c r="U149" s="32">
        <f t="shared" si="85"/>
        <v>1</v>
      </c>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12"/>
      <c r="BL149" s="12"/>
      <c r="BM149" s="12"/>
      <c r="BN149" s="12"/>
      <c r="BO149" s="12"/>
      <c r="BP149" s="12"/>
      <c r="BQ149" s="12"/>
      <c r="BR149" s="12"/>
      <c r="BS149" s="12"/>
      <c r="BT149" s="12"/>
      <c r="BU149" s="12"/>
      <c r="BV149" s="13"/>
      <c r="BW149" s="14"/>
      <c r="BX149" s="13"/>
      <c r="BY149" s="14"/>
      <c r="BZ149" s="13"/>
      <c r="CA149" s="14"/>
      <c r="CB149" s="13"/>
      <c r="CC149" s="13"/>
    </row>
    <row r="150" spans="1:82" s="233" customFormat="1" ht="43.5" customHeight="1">
      <c r="A150" s="101">
        <v>129</v>
      </c>
      <c r="B150" s="177">
        <v>129</v>
      </c>
      <c r="C150" s="290" t="s">
        <v>137</v>
      </c>
      <c r="D150" s="291"/>
      <c r="E150" s="303"/>
      <c r="F150" s="98" t="s">
        <v>166</v>
      </c>
      <c r="G150" s="151" t="s">
        <v>166</v>
      </c>
      <c r="H150" s="151" t="s">
        <v>166</v>
      </c>
      <c r="I150" s="98" t="s">
        <v>166</v>
      </c>
      <c r="J150" s="98" t="s">
        <v>166</v>
      </c>
      <c r="K150" s="106" t="s">
        <v>166</v>
      </c>
      <c r="L150" s="98" t="s">
        <v>166</v>
      </c>
      <c r="M150" s="4" t="s">
        <v>166</v>
      </c>
      <c r="N150" s="4" t="s">
        <v>166</v>
      </c>
      <c r="O150" s="4" t="s">
        <v>166</v>
      </c>
      <c r="P150" s="4" t="s">
        <v>166</v>
      </c>
      <c r="Q150" s="4" t="s">
        <v>166</v>
      </c>
      <c r="R150" s="4"/>
      <c r="S150" s="4" t="s">
        <v>166</v>
      </c>
      <c r="T150" s="4" t="s">
        <v>166</v>
      </c>
      <c r="U150" s="4" t="s">
        <v>166</v>
      </c>
      <c r="V150" s="106" t="s">
        <v>166</v>
      </c>
      <c r="W150" s="106" t="s">
        <v>166</v>
      </c>
      <c r="X150" s="106" t="s">
        <v>166</v>
      </c>
      <c r="Y150" s="106" t="s">
        <v>166</v>
      </c>
      <c r="Z150" s="98" t="s">
        <v>166</v>
      </c>
      <c r="AA150" s="98" t="s">
        <v>166</v>
      </c>
      <c r="AB150" s="98" t="s">
        <v>166</v>
      </c>
      <c r="AC150" s="98" t="s">
        <v>166</v>
      </c>
      <c r="AD150" s="98" t="s">
        <v>166</v>
      </c>
      <c r="AE150" s="98" t="s">
        <v>166</v>
      </c>
      <c r="AF150" s="98" t="s">
        <v>166</v>
      </c>
      <c r="AG150" s="98" t="s">
        <v>166</v>
      </c>
      <c r="AH150" s="4" t="s">
        <v>166</v>
      </c>
      <c r="AI150" s="4" t="s">
        <v>166</v>
      </c>
      <c r="AJ150" s="4" t="s">
        <v>166</v>
      </c>
      <c r="AK150" s="4" t="s">
        <v>166</v>
      </c>
      <c r="AL150" s="4" t="s">
        <v>166</v>
      </c>
      <c r="AM150" s="4"/>
      <c r="AN150" s="4"/>
      <c r="AO150" s="4" t="s">
        <v>166</v>
      </c>
      <c r="AP150" s="4" t="s">
        <v>166</v>
      </c>
      <c r="AQ150" s="4" t="s">
        <v>166</v>
      </c>
      <c r="AR150" s="4" t="s">
        <v>166</v>
      </c>
      <c r="AS150" s="4" t="s">
        <v>166</v>
      </c>
      <c r="AT150" s="4" t="s">
        <v>166</v>
      </c>
      <c r="AU150" s="4" t="s">
        <v>166</v>
      </c>
      <c r="AV150" s="4" t="s">
        <v>166</v>
      </c>
      <c r="AW150" s="4" t="s">
        <v>166</v>
      </c>
      <c r="AX150" s="4"/>
      <c r="AY150" s="4"/>
      <c r="AZ150" s="4" t="s">
        <v>166</v>
      </c>
      <c r="BA150" s="4"/>
      <c r="BB150" s="4" t="s">
        <v>166</v>
      </c>
      <c r="BC150" s="4"/>
      <c r="BD150" s="4" t="s">
        <v>166</v>
      </c>
      <c r="BE150" s="98" t="s">
        <v>166</v>
      </c>
      <c r="BF150" s="98" t="s">
        <v>166</v>
      </c>
      <c r="BG150" s="98" t="s">
        <v>166</v>
      </c>
      <c r="BH150" s="98" t="s">
        <v>166</v>
      </c>
      <c r="BI150" s="98" t="s">
        <v>166</v>
      </c>
      <c r="BJ150" s="98" t="s">
        <v>166</v>
      </c>
      <c r="BK150" s="98" t="s">
        <v>166</v>
      </c>
      <c r="BL150" s="98" t="s">
        <v>166</v>
      </c>
      <c r="BM150" s="98" t="s">
        <v>166</v>
      </c>
      <c r="BN150" s="98" t="s">
        <v>166</v>
      </c>
      <c r="BO150" s="98" t="s">
        <v>166</v>
      </c>
      <c r="BP150" s="98" t="s">
        <v>166</v>
      </c>
      <c r="BQ150" s="98" t="s">
        <v>166</v>
      </c>
      <c r="BR150" s="98"/>
      <c r="BS150" s="98"/>
      <c r="BT150" s="98" t="s">
        <v>166</v>
      </c>
      <c r="BU150" s="98" t="s">
        <v>166</v>
      </c>
      <c r="BV150" s="98" t="s">
        <v>166</v>
      </c>
      <c r="BW150" s="98" t="s">
        <v>166</v>
      </c>
      <c r="BX150" s="98" t="s">
        <v>166</v>
      </c>
      <c r="BY150" s="98" t="s">
        <v>166</v>
      </c>
      <c r="BZ150" s="98" t="s">
        <v>166</v>
      </c>
      <c r="CA150" s="98" t="s">
        <v>166</v>
      </c>
      <c r="CB150" s="98" t="s">
        <v>166</v>
      </c>
      <c r="CC150" s="98" t="s">
        <v>166</v>
      </c>
      <c r="CD150" s="234"/>
    </row>
    <row r="151" spans="1:82" s="1" customFormat="1" ht="42.75" hidden="1" customHeight="1">
      <c r="A151" s="11">
        <v>130</v>
      </c>
      <c r="B151" s="177">
        <v>130</v>
      </c>
      <c r="C151" s="188" t="s">
        <v>58</v>
      </c>
      <c r="D151" s="6" t="s">
        <v>11</v>
      </c>
      <c r="E151" s="188" t="s">
        <v>56</v>
      </c>
      <c r="F151" s="6" t="s">
        <v>14</v>
      </c>
      <c r="G151" s="12" t="s">
        <v>56</v>
      </c>
      <c r="H151" s="15" t="s">
        <v>136</v>
      </c>
      <c r="I151" s="12" t="s">
        <v>128</v>
      </c>
      <c r="J151" s="57" t="s">
        <v>22</v>
      </c>
      <c r="K151" s="12"/>
      <c r="L151" s="12"/>
      <c r="M151" s="12"/>
      <c r="N151" s="12"/>
      <c r="O151" s="12"/>
      <c r="P151" s="12"/>
      <c r="Q151" s="12" t="s">
        <v>13</v>
      </c>
      <c r="R151" s="12"/>
      <c r="S151" s="12"/>
      <c r="T151" s="12"/>
      <c r="U151" s="32">
        <f t="shared" si="85"/>
        <v>1</v>
      </c>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v>2</v>
      </c>
      <c r="BF151" s="12">
        <v>2</v>
      </c>
      <c r="BG151" s="12">
        <v>2</v>
      </c>
      <c r="BH151" s="12">
        <v>2</v>
      </c>
      <c r="BI151" s="12">
        <v>2</v>
      </c>
      <c r="BJ151" s="12">
        <v>2</v>
      </c>
      <c r="BK151" s="12">
        <v>1</v>
      </c>
      <c r="BL151" s="12">
        <v>2</v>
      </c>
      <c r="BM151" s="12">
        <v>2</v>
      </c>
      <c r="BN151" s="12">
        <v>2</v>
      </c>
      <c r="BO151" s="12">
        <v>2</v>
      </c>
      <c r="BP151" s="12">
        <v>2</v>
      </c>
      <c r="BQ151" s="12">
        <v>2</v>
      </c>
      <c r="BR151" s="12"/>
      <c r="BS151" s="12"/>
      <c r="BT151" s="12">
        <v>1</v>
      </c>
      <c r="BU151" s="12">
        <v>1</v>
      </c>
      <c r="BV151" s="13">
        <f>COUNTIF($BE151:$BU151,2)</f>
        <v>12</v>
      </c>
      <c r="BW151" s="14">
        <f>BV151/COUNTA($BE151:$BU151)</f>
        <v>0.8</v>
      </c>
      <c r="BX151" s="13">
        <f>COUNTIF($BE151:$BU151,1)</f>
        <v>3</v>
      </c>
      <c r="BY151" s="14">
        <f>BX151/COUNTA($BE151:$BU151)</f>
        <v>0.2</v>
      </c>
      <c r="BZ151" s="13">
        <f>COUNTIF($BE151:$BU151,0)</f>
        <v>0</v>
      </c>
      <c r="CA151" s="14">
        <f>BZ151/COUNTA($BE151:$BU151)</f>
        <v>0</v>
      </c>
      <c r="CB151" s="13">
        <f>(((BV151*2)+(BX151*1)+(BZ151*0)))/COUNTA($BE151:$BU151)</f>
        <v>1.8</v>
      </c>
      <c r="CC151" s="13" t="str">
        <f>IF(CB151&gt;=1.6,"Đạt mục tiêu",IF(CB151&gt;=1,"Cần cố gắng","Chưa đạt"))</f>
        <v>Đạt mục tiêu</v>
      </c>
    </row>
    <row r="152" spans="1:82" s="1" customFormat="1" ht="66.75" hidden="1" customHeight="1">
      <c r="A152" s="11">
        <v>131</v>
      </c>
      <c r="B152" s="177">
        <v>131</v>
      </c>
      <c r="C152" s="62" t="s">
        <v>196</v>
      </c>
      <c r="D152" s="61" t="s">
        <v>14</v>
      </c>
      <c r="E152" s="62" t="s">
        <v>197</v>
      </c>
      <c r="F152" s="61" t="s">
        <v>14</v>
      </c>
      <c r="G152" s="62" t="s">
        <v>269</v>
      </c>
      <c r="H152" s="15" t="s">
        <v>270</v>
      </c>
      <c r="I152" s="12" t="s">
        <v>128</v>
      </c>
      <c r="J152" s="57" t="s">
        <v>22</v>
      </c>
      <c r="K152" s="12"/>
      <c r="L152" s="12"/>
      <c r="M152" s="12"/>
      <c r="N152" s="12"/>
      <c r="O152" s="12"/>
      <c r="P152" s="12"/>
      <c r="Q152" s="12"/>
      <c r="R152" s="12"/>
      <c r="S152" s="12" t="s">
        <v>13</v>
      </c>
      <c r="T152" s="12"/>
      <c r="U152" s="32">
        <f t="shared" si="85"/>
        <v>1</v>
      </c>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c r="BF152" s="12"/>
      <c r="BG152" s="12"/>
      <c r="BH152" s="12"/>
      <c r="BI152" s="12"/>
      <c r="BJ152" s="12"/>
      <c r="BK152" s="12"/>
      <c r="BL152" s="12"/>
      <c r="BM152" s="12"/>
      <c r="BN152" s="12"/>
      <c r="BO152" s="12"/>
      <c r="BP152" s="12"/>
      <c r="BQ152" s="12"/>
      <c r="BR152" s="12"/>
      <c r="BS152" s="12"/>
      <c r="BT152" s="12"/>
      <c r="BU152" s="12"/>
      <c r="BV152" s="13"/>
      <c r="BW152" s="14"/>
      <c r="BX152" s="13"/>
      <c r="BY152" s="14"/>
      <c r="BZ152" s="13"/>
      <c r="CA152" s="14"/>
      <c r="CB152" s="13"/>
      <c r="CC152" s="13"/>
    </row>
    <row r="153" spans="1:82" s="1" customFormat="1" ht="66.75" hidden="1" customHeight="1">
      <c r="A153" s="11">
        <v>132</v>
      </c>
      <c r="B153" s="177">
        <v>132</v>
      </c>
      <c r="C153" s="62" t="s">
        <v>198</v>
      </c>
      <c r="D153" s="61" t="s">
        <v>14</v>
      </c>
      <c r="E153" s="62" t="s">
        <v>199</v>
      </c>
      <c r="F153" s="61" t="s">
        <v>14</v>
      </c>
      <c r="G153" s="62" t="s">
        <v>271</v>
      </c>
      <c r="H153" s="15" t="s">
        <v>272</v>
      </c>
      <c r="I153" s="12" t="s">
        <v>128</v>
      </c>
      <c r="J153" s="57" t="s">
        <v>22</v>
      </c>
      <c r="K153" s="12"/>
      <c r="L153" s="12"/>
      <c r="M153" s="12"/>
      <c r="N153" s="12"/>
      <c r="O153" s="12"/>
      <c r="P153" s="12"/>
      <c r="Q153" s="12"/>
      <c r="R153" s="12"/>
      <c r="S153" s="12"/>
      <c r="T153" s="12" t="s">
        <v>13</v>
      </c>
      <c r="U153" s="32">
        <f t="shared" si="85"/>
        <v>1</v>
      </c>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3"/>
      <c r="BW153" s="14"/>
      <c r="BX153" s="13"/>
      <c r="BY153" s="14"/>
      <c r="BZ153" s="13"/>
      <c r="CA153" s="14"/>
      <c r="CB153" s="13"/>
      <c r="CC153" s="13"/>
    </row>
    <row r="154" spans="1:82" s="1" customFormat="1" ht="93" hidden="1" customHeight="1">
      <c r="A154" s="11">
        <v>133</v>
      </c>
      <c r="B154" s="177">
        <v>133</v>
      </c>
      <c r="C154" s="62" t="s">
        <v>200</v>
      </c>
      <c r="D154" s="61" t="s">
        <v>14</v>
      </c>
      <c r="E154" s="62" t="s">
        <v>201</v>
      </c>
      <c r="F154" s="61" t="s">
        <v>14</v>
      </c>
      <c r="G154" s="62" t="s">
        <v>273</v>
      </c>
      <c r="H154" s="15" t="s">
        <v>277</v>
      </c>
      <c r="I154" s="12" t="s">
        <v>128</v>
      </c>
      <c r="J154" s="57" t="s">
        <v>22</v>
      </c>
      <c r="K154" s="12"/>
      <c r="L154" s="12"/>
      <c r="M154" s="12"/>
      <c r="N154" s="12" t="s">
        <v>13</v>
      </c>
      <c r="O154" s="12"/>
      <c r="P154" s="12"/>
      <c r="Q154" s="12"/>
      <c r="R154" s="12"/>
      <c r="S154" s="12"/>
      <c r="T154" s="12"/>
      <c r="U154" s="32">
        <f t="shared" si="85"/>
        <v>1</v>
      </c>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c r="BF154" s="12"/>
      <c r="BG154" s="12"/>
      <c r="BH154" s="12"/>
      <c r="BI154" s="12"/>
      <c r="BJ154" s="12"/>
      <c r="BK154" s="12"/>
      <c r="BL154" s="12"/>
      <c r="BM154" s="12"/>
      <c r="BN154" s="12"/>
      <c r="BO154" s="12"/>
      <c r="BP154" s="12"/>
      <c r="BQ154" s="12"/>
      <c r="BR154" s="12"/>
      <c r="BS154" s="12"/>
      <c r="BT154" s="12"/>
      <c r="BU154" s="12"/>
      <c r="BV154" s="13"/>
      <c r="BW154" s="14"/>
      <c r="BX154" s="13"/>
      <c r="BY154" s="14"/>
      <c r="BZ154" s="13"/>
      <c r="CA154" s="14"/>
      <c r="CB154" s="13"/>
      <c r="CC154" s="13"/>
    </row>
    <row r="155" spans="1:82" s="1" customFormat="1" ht="72.75" hidden="1" customHeight="1">
      <c r="A155" s="11">
        <v>134</v>
      </c>
      <c r="B155" s="177">
        <v>134</v>
      </c>
      <c r="C155" s="62" t="s">
        <v>200</v>
      </c>
      <c r="D155" s="61" t="s">
        <v>14</v>
      </c>
      <c r="E155" s="62" t="s">
        <v>201</v>
      </c>
      <c r="F155" s="61" t="s">
        <v>14</v>
      </c>
      <c r="G155" s="62" t="s">
        <v>275</v>
      </c>
      <c r="H155" s="15" t="s">
        <v>278</v>
      </c>
      <c r="I155" s="12" t="s">
        <v>128</v>
      </c>
      <c r="J155" s="57" t="s">
        <v>22</v>
      </c>
      <c r="K155" s="12"/>
      <c r="L155" s="12"/>
      <c r="M155" s="12"/>
      <c r="N155" s="12"/>
      <c r="O155" s="12" t="s">
        <v>13</v>
      </c>
      <c r="P155" s="12"/>
      <c r="Q155" s="12"/>
      <c r="R155" s="12"/>
      <c r="S155" s="12"/>
      <c r="T155" s="12"/>
      <c r="U155" s="32">
        <f t="shared" si="85"/>
        <v>1</v>
      </c>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3"/>
      <c r="BW155" s="14"/>
      <c r="BX155" s="13"/>
      <c r="BY155" s="14"/>
      <c r="BZ155" s="13"/>
      <c r="CA155" s="14"/>
      <c r="CB155" s="13"/>
      <c r="CC155" s="13"/>
    </row>
    <row r="156" spans="1:82" s="1" customFormat="1" ht="84.75" hidden="1" customHeight="1">
      <c r="A156" s="11">
        <v>135</v>
      </c>
      <c r="B156" s="177">
        <v>135</v>
      </c>
      <c r="C156" s="62" t="s">
        <v>200</v>
      </c>
      <c r="D156" s="61" t="s">
        <v>14</v>
      </c>
      <c r="E156" s="62" t="s">
        <v>201</v>
      </c>
      <c r="F156" s="61" t="s">
        <v>14</v>
      </c>
      <c r="G156" s="62" t="s">
        <v>276</v>
      </c>
      <c r="H156" s="15" t="s">
        <v>279</v>
      </c>
      <c r="I156" s="12" t="s">
        <v>128</v>
      </c>
      <c r="J156" s="57" t="s">
        <v>22</v>
      </c>
      <c r="K156" s="12"/>
      <c r="L156" s="12"/>
      <c r="M156" s="12"/>
      <c r="N156" s="12"/>
      <c r="O156" s="12"/>
      <c r="P156" s="12"/>
      <c r="Q156" s="12"/>
      <c r="R156" s="12"/>
      <c r="S156" s="12"/>
      <c r="T156" s="12" t="s">
        <v>13</v>
      </c>
      <c r="U156" s="32">
        <f t="shared" si="85"/>
        <v>1</v>
      </c>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c r="BF156" s="12"/>
      <c r="BG156" s="12"/>
      <c r="BH156" s="12"/>
      <c r="BI156" s="12"/>
      <c r="BJ156" s="12"/>
      <c r="BK156" s="12"/>
      <c r="BL156" s="12"/>
      <c r="BM156" s="12"/>
      <c r="BN156" s="12"/>
      <c r="BO156" s="12"/>
      <c r="BP156" s="12"/>
      <c r="BQ156" s="12"/>
      <c r="BR156" s="12"/>
      <c r="BS156" s="12"/>
      <c r="BT156" s="12"/>
      <c r="BU156" s="12"/>
      <c r="BV156" s="13"/>
      <c r="BW156" s="14"/>
      <c r="BX156" s="13"/>
      <c r="BY156" s="14"/>
      <c r="BZ156" s="13"/>
      <c r="CA156" s="14"/>
      <c r="CB156" s="13"/>
      <c r="CC156" s="13"/>
    </row>
    <row r="157" spans="1:82" s="1" customFormat="1" ht="66.75" hidden="1" customHeight="1">
      <c r="A157" s="11">
        <v>136</v>
      </c>
      <c r="B157" s="177">
        <v>136</v>
      </c>
      <c r="C157" s="62" t="s">
        <v>202</v>
      </c>
      <c r="D157" s="61" t="s">
        <v>14</v>
      </c>
      <c r="E157" s="62" t="s">
        <v>203</v>
      </c>
      <c r="F157" s="61" t="s">
        <v>14</v>
      </c>
      <c r="G157" s="62" t="s">
        <v>280</v>
      </c>
      <c r="H157" s="15" t="s">
        <v>281</v>
      </c>
      <c r="I157" s="12" t="s">
        <v>128</v>
      </c>
      <c r="J157" s="57" t="s">
        <v>22</v>
      </c>
      <c r="K157" s="12"/>
      <c r="L157" s="12"/>
      <c r="M157" s="12"/>
      <c r="N157" s="12"/>
      <c r="O157" s="12"/>
      <c r="P157" s="12"/>
      <c r="Q157" s="12"/>
      <c r="R157" s="12"/>
      <c r="S157" s="12" t="s">
        <v>13</v>
      </c>
      <c r="T157" s="12"/>
      <c r="U157" s="32">
        <f t="shared" si="85"/>
        <v>1</v>
      </c>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3"/>
      <c r="BW157" s="14"/>
      <c r="BX157" s="13"/>
      <c r="BY157" s="14"/>
      <c r="BZ157" s="13"/>
      <c r="CA157" s="14"/>
      <c r="CB157" s="13"/>
      <c r="CC157" s="13"/>
    </row>
    <row r="158" spans="1:82" s="103" customFormat="1" ht="74.25" hidden="1" customHeight="1">
      <c r="A158" s="139">
        <v>137</v>
      </c>
      <c r="B158" s="177">
        <v>137</v>
      </c>
      <c r="C158" s="108" t="s">
        <v>282</v>
      </c>
      <c r="D158" s="61" t="s">
        <v>11</v>
      </c>
      <c r="E158" s="62" t="s">
        <v>288</v>
      </c>
      <c r="F158" s="61" t="s">
        <v>14</v>
      </c>
      <c r="G158" s="116" t="s">
        <v>287</v>
      </c>
      <c r="H158" s="117" t="s">
        <v>611</v>
      </c>
      <c r="I158" s="12" t="s">
        <v>128</v>
      </c>
      <c r="J158" s="57" t="s">
        <v>22</v>
      </c>
      <c r="K158" s="118" t="s">
        <v>13</v>
      </c>
      <c r="L158" s="12"/>
      <c r="M158" s="12"/>
      <c r="N158" s="12"/>
      <c r="O158" s="12"/>
      <c r="P158" s="12"/>
      <c r="Q158" s="12"/>
      <c r="R158" s="12"/>
      <c r="S158" s="12"/>
      <c r="T158" s="12"/>
      <c r="U158" s="32">
        <f t="shared" si="85"/>
        <v>1</v>
      </c>
      <c r="V158" s="112" t="s">
        <v>568</v>
      </c>
      <c r="W158" s="208" t="s">
        <v>566</v>
      </c>
      <c r="X158" s="208" t="s">
        <v>569</v>
      </c>
      <c r="Y158" s="208" t="s">
        <v>569</v>
      </c>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v>2</v>
      </c>
      <c r="BF158" s="12">
        <v>2</v>
      </c>
      <c r="BG158" s="12">
        <v>2</v>
      </c>
      <c r="BH158" s="12">
        <v>2</v>
      </c>
      <c r="BI158" s="12">
        <v>2</v>
      </c>
      <c r="BJ158" s="12">
        <v>2</v>
      </c>
      <c r="BK158" s="12">
        <v>2</v>
      </c>
      <c r="BL158" s="12">
        <v>2</v>
      </c>
      <c r="BM158" s="12">
        <v>2</v>
      </c>
      <c r="BN158" s="12">
        <v>2</v>
      </c>
      <c r="BO158" s="12">
        <v>1</v>
      </c>
      <c r="BP158" s="12">
        <v>2</v>
      </c>
      <c r="BQ158" s="12">
        <v>2</v>
      </c>
      <c r="BR158" s="12"/>
      <c r="BS158" s="12"/>
      <c r="BT158" s="12">
        <v>1</v>
      </c>
      <c r="BU158" s="12">
        <v>1</v>
      </c>
      <c r="BV158" s="13">
        <f>COUNTIF($BE158:$BU158,2)</f>
        <v>12</v>
      </c>
      <c r="BW158" s="14">
        <f>BV158/COUNTA($BE158:$BU158)</f>
        <v>0.8</v>
      </c>
      <c r="BX158" s="13">
        <f>COUNTIF($BE158:$BU158,1)</f>
        <v>3</v>
      </c>
      <c r="BY158" s="14">
        <f>BX158/COUNTA($BE158:$BU158)</f>
        <v>0.2</v>
      </c>
      <c r="BZ158" s="13">
        <f>COUNTIF($BE158:$BU158,0)</f>
        <v>0</v>
      </c>
      <c r="CA158" s="14">
        <f>BZ158/COUNTA($BE158:$BU158)</f>
        <v>0</v>
      </c>
      <c r="CB158" s="13">
        <f>(((BV158*2)+(BX158*1)+(BZ158*0)))/COUNTA($BE158:$BU158)</f>
        <v>1.8</v>
      </c>
      <c r="CC158" s="207" t="str">
        <f>IF(CB158&gt;=1.6,"Đạt mục tiêu",IF(CB158&gt;=1,"Cần cố gắng","Chưa đạt"))</f>
        <v>Đạt mục tiêu</v>
      </c>
      <c r="CD158" s="1"/>
    </row>
    <row r="159" spans="1:82" s="1" customFormat="1" ht="55.5" hidden="1" customHeight="1">
      <c r="A159" s="11"/>
      <c r="B159" s="177"/>
      <c r="C159" s="188" t="s">
        <v>282</v>
      </c>
      <c r="D159" s="61"/>
      <c r="E159" s="62"/>
      <c r="F159" s="61"/>
      <c r="G159" s="62"/>
      <c r="H159" s="15" t="s">
        <v>641</v>
      </c>
      <c r="I159" s="12"/>
      <c r="J159" s="57"/>
      <c r="K159" s="13"/>
      <c r="L159" s="12"/>
      <c r="M159" s="12"/>
      <c r="N159" s="12"/>
      <c r="O159" s="12"/>
      <c r="P159" s="12"/>
      <c r="Q159" s="12"/>
      <c r="R159" s="13" t="s">
        <v>13</v>
      </c>
      <c r="S159" s="12"/>
      <c r="T159" s="12"/>
      <c r="U159" s="32"/>
      <c r="V159" s="57"/>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3"/>
      <c r="BW159" s="14"/>
      <c r="BX159" s="13"/>
      <c r="BY159" s="14"/>
      <c r="BZ159" s="13"/>
      <c r="CA159" s="14"/>
      <c r="CB159" s="13"/>
      <c r="CC159" s="13"/>
    </row>
    <row r="160" spans="1:82" s="103" customFormat="1" ht="84.75" hidden="1" customHeight="1">
      <c r="A160" s="101"/>
      <c r="B160" s="177"/>
      <c r="C160" s="196" t="s">
        <v>282</v>
      </c>
      <c r="D160" s="61"/>
      <c r="E160" s="62"/>
      <c r="F160" s="155"/>
      <c r="G160" s="114" t="s">
        <v>289</v>
      </c>
      <c r="H160" s="134" t="s">
        <v>671</v>
      </c>
      <c r="I160" s="12"/>
      <c r="J160" s="57"/>
      <c r="K160" s="13"/>
      <c r="L160" s="209" t="s">
        <v>13</v>
      </c>
      <c r="M160" s="12"/>
      <c r="N160" s="12"/>
      <c r="O160" s="12"/>
      <c r="P160" s="12"/>
      <c r="Q160" s="12"/>
      <c r="R160" s="13"/>
      <c r="S160" s="12"/>
      <c r="T160" s="12"/>
      <c r="U160" s="32"/>
      <c r="V160" s="57"/>
      <c r="W160" s="12"/>
      <c r="X160" s="12"/>
      <c r="Y160" s="12"/>
      <c r="Z160" s="193" t="s">
        <v>567</v>
      </c>
      <c r="AA160" s="193" t="s">
        <v>569</v>
      </c>
      <c r="AB160" s="193" t="s">
        <v>566</v>
      </c>
      <c r="AC160" s="193" t="s">
        <v>567</v>
      </c>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BV160" s="13"/>
      <c r="BW160" s="14"/>
      <c r="BX160" s="13"/>
      <c r="BY160" s="14"/>
      <c r="BZ160" s="13"/>
      <c r="CA160" s="14"/>
      <c r="CB160" s="13"/>
      <c r="CC160" s="13"/>
    </row>
    <row r="161" spans="1:82" ht="90" hidden="1" customHeight="1">
      <c r="A161" s="101">
        <v>138</v>
      </c>
      <c r="B161" s="177">
        <v>138</v>
      </c>
      <c r="C161" s="196" t="s">
        <v>282</v>
      </c>
      <c r="D161" s="61" t="s">
        <v>11</v>
      </c>
      <c r="E161" s="62" t="s">
        <v>288</v>
      </c>
      <c r="F161" s="155" t="s">
        <v>14</v>
      </c>
      <c r="G161" s="114" t="s">
        <v>289</v>
      </c>
      <c r="H161" s="134" t="s">
        <v>670</v>
      </c>
      <c r="I161" s="12" t="s">
        <v>128</v>
      </c>
      <c r="J161" s="57" t="s">
        <v>22</v>
      </c>
      <c r="K161" s="12"/>
      <c r="L161" s="209" t="s">
        <v>13</v>
      </c>
      <c r="M161" s="12"/>
      <c r="N161" s="12"/>
      <c r="O161" s="12"/>
      <c r="P161" s="12"/>
      <c r="Q161" s="12"/>
      <c r="R161" s="12"/>
      <c r="S161" s="12"/>
      <c r="T161" s="12"/>
      <c r="U161" s="32">
        <f t="shared" si="85"/>
        <v>1</v>
      </c>
      <c r="V161" s="12"/>
      <c r="W161" s="12"/>
      <c r="X161" s="12"/>
      <c r="Y161" s="12"/>
      <c r="Z161" s="193" t="s">
        <v>569</v>
      </c>
      <c r="AA161" s="193" t="s">
        <v>566</v>
      </c>
      <c r="AB161" s="193" t="s">
        <v>570</v>
      </c>
      <c r="AC161" s="193" t="s">
        <v>566</v>
      </c>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94"/>
      <c r="BF161" s="194"/>
      <c r="BG161" s="194"/>
      <c r="BH161" s="194"/>
      <c r="BI161" s="194"/>
      <c r="BJ161" s="194"/>
      <c r="BK161" s="194"/>
      <c r="BL161" s="194"/>
      <c r="BM161" s="194"/>
      <c r="BN161" s="194"/>
      <c r="BO161" s="194"/>
      <c r="BP161" s="194"/>
      <c r="BQ161" s="194"/>
      <c r="BR161" s="194"/>
      <c r="BS161" s="194"/>
      <c r="BT161" s="194"/>
      <c r="BU161" s="194"/>
      <c r="BV161" s="180"/>
      <c r="BW161" s="144"/>
      <c r="BX161" s="180"/>
      <c r="BY161" s="144"/>
      <c r="BZ161" s="180"/>
      <c r="CA161" s="144"/>
      <c r="CB161" s="180"/>
      <c r="CC161" s="180"/>
    </row>
    <row r="162" spans="1:82" s="234" customFormat="1" ht="63" customHeight="1">
      <c r="A162" s="11">
        <v>139</v>
      </c>
      <c r="B162" s="177">
        <v>139</v>
      </c>
      <c r="C162" s="196" t="s">
        <v>282</v>
      </c>
      <c r="D162" s="155" t="s">
        <v>11</v>
      </c>
      <c r="E162" s="62" t="s">
        <v>288</v>
      </c>
      <c r="F162" s="61" t="s">
        <v>14</v>
      </c>
      <c r="G162" s="62" t="s">
        <v>283</v>
      </c>
      <c r="H162" s="134" t="s">
        <v>614</v>
      </c>
      <c r="I162" s="242" t="s">
        <v>128</v>
      </c>
      <c r="J162" s="220" t="s">
        <v>22</v>
      </c>
      <c r="K162" s="12"/>
      <c r="L162" s="12"/>
      <c r="M162" s="13" t="s">
        <v>13</v>
      </c>
      <c r="N162" s="12"/>
      <c r="O162" s="12"/>
      <c r="P162" s="12"/>
      <c r="Q162" s="12"/>
      <c r="R162" s="12"/>
      <c r="S162" s="12"/>
      <c r="T162" s="12"/>
      <c r="U162" s="32">
        <f t="shared" si="85"/>
        <v>1</v>
      </c>
      <c r="V162" s="12"/>
      <c r="W162" s="12"/>
      <c r="X162" s="12"/>
      <c r="Y162" s="12"/>
      <c r="Z162" s="12"/>
      <c r="AA162" s="12"/>
      <c r="AB162" s="12"/>
      <c r="AC162" s="12"/>
      <c r="AD162" s="242" t="s">
        <v>569</v>
      </c>
      <c r="AE162" s="242" t="s">
        <v>566</v>
      </c>
      <c r="AF162" s="242" t="s">
        <v>567</v>
      </c>
      <c r="AG162" s="242" t="s">
        <v>569</v>
      </c>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85">
        <v>2</v>
      </c>
      <c r="BF162" s="85">
        <v>2</v>
      </c>
      <c r="BG162" s="85">
        <v>2</v>
      </c>
      <c r="BH162" s="85">
        <v>2</v>
      </c>
      <c r="BI162" s="85">
        <v>2</v>
      </c>
      <c r="BJ162" s="85">
        <v>2</v>
      </c>
      <c r="BK162" s="85">
        <v>2</v>
      </c>
      <c r="BL162" s="85">
        <v>1</v>
      </c>
      <c r="BM162" s="85">
        <v>2</v>
      </c>
      <c r="BN162" s="85">
        <v>2</v>
      </c>
      <c r="BO162" s="85">
        <v>2</v>
      </c>
      <c r="BP162" s="85">
        <v>2</v>
      </c>
      <c r="BQ162" s="85">
        <v>2</v>
      </c>
      <c r="BR162" s="85">
        <v>2</v>
      </c>
      <c r="BS162" s="85">
        <v>2</v>
      </c>
      <c r="BT162" s="85">
        <v>1</v>
      </c>
      <c r="BU162" s="85">
        <v>2</v>
      </c>
      <c r="BV162" s="88">
        <f>COUNTIF($BE162:$BU162,2)</f>
        <v>15</v>
      </c>
      <c r="BW162" s="89">
        <f>BV162/COUNTA($BE162:$BU162)</f>
        <v>0.88235294117647056</v>
      </c>
      <c r="BX162" s="88">
        <f>COUNTIF($BE162:$BU162,1)</f>
        <v>2</v>
      </c>
      <c r="BY162" s="89">
        <f>BX162/COUNTA($BE162:$BU162)</f>
        <v>0.11764705882352941</v>
      </c>
      <c r="BZ162" s="88">
        <f>COUNTIF($BE162:$BU162,0)</f>
        <v>0</v>
      </c>
      <c r="CA162" s="89">
        <f>BZ162/COUNTA($BE162:$BU162)</f>
        <v>0</v>
      </c>
      <c r="CB162" s="88">
        <f>(((BV162*2)+(BX162*1)+(BZ162*0)))/COUNTA($BE162:$BU162)</f>
        <v>1.8823529411764706</v>
      </c>
      <c r="CC162" s="88" t="str">
        <f t="shared" ref="CC162" si="90">IF(CB162&gt;=1.6,"Đạt mục tiêu",IF(CB162&gt;=1,"Cần cố gắng","Chưa đạt"))</f>
        <v>Đạt mục tiêu</v>
      </c>
    </row>
    <row r="163" spans="1:82" s="1" customFormat="1" ht="55.5" hidden="1" customHeight="1">
      <c r="A163" s="11">
        <v>140</v>
      </c>
      <c r="B163" s="177">
        <v>140</v>
      </c>
      <c r="C163" s="188" t="s">
        <v>282</v>
      </c>
      <c r="D163" s="61" t="s">
        <v>11</v>
      </c>
      <c r="E163" s="62" t="s">
        <v>288</v>
      </c>
      <c r="F163" s="61" t="s">
        <v>14</v>
      </c>
      <c r="G163" s="62" t="s">
        <v>290</v>
      </c>
      <c r="H163" s="15" t="s">
        <v>559</v>
      </c>
      <c r="I163" s="12" t="s">
        <v>128</v>
      </c>
      <c r="J163" s="57" t="s">
        <v>22</v>
      </c>
      <c r="K163" s="12"/>
      <c r="L163" s="12"/>
      <c r="M163" s="12"/>
      <c r="N163" s="13" t="s">
        <v>13</v>
      </c>
      <c r="O163" s="12"/>
      <c r="P163" s="12"/>
      <c r="Q163" s="12"/>
      <c r="R163" s="12"/>
      <c r="S163" s="12"/>
      <c r="T163" s="12"/>
      <c r="U163" s="32">
        <f t="shared" si="85"/>
        <v>1</v>
      </c>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c r="BF163" s="12"/>
      <c r="BG163" s="12"/>
      <c r="BH163" s="12"/>
      <c r="BI163" s="12"/>
      <c r="BJ163" s="12"/>
      <c r="BK163" s="12"/>
      <c r="BL163" s="12"/>
      <c r="BM163" s="12"/>
      <c r="BN163" s="12"/>
      <c r="BO163" s="12"/>
      <c r="BP163" s="12"/>
      <c r="BQ163" s="12"/>
      <c r="BR163" s="12"/>
      <c r="BS163" s="12"/>
      <c r="BT163" s="12"/>
      <c r="BU163" s="12"/>
      <c r="BV163" s="13"/>
      <c r="BW163" s="14"/>
      <c r="BX163" s="13"/>
      <c r="BY163" s="14"/>
      <c r="BZ163" s="13"/>
      <c r="CA163" s="14"/>
      <c r="CB163" s="13"/>
      <c r="CC163" s="13"/>
    </row>
    <row r="164" spans="1:82" s="1" customFormat="1" ht="55.5" hidden="1" customHeight="1">
      <c r="A164" s="11">
        <v>141</v>
      </c>
      <c r="B164" s="177">
        <v>141</v>
      </c>
      <c r="C164" s="188" t="s">
        <v>282</v>
      </c>
      <c r="D164" s="61" t="s">
        <v>11</v>
      </c>
      <c r="E164" s="62" t="s">
        <v>288</v>
      </c>
      <c r="F164" s="61" t="s">
        <v>14</v>
      </c>
      <c r="G164" s="62" t="s">
        <v>284</v>
      </c>
      <c r="H164" s="15" t="s">
        <v>621</v>
      </c>
      <c r="I164" s="12" t="s">
        <v>128</v>
      </c>
      <c r="J164" s="57" t="s">
        <v>22</v>
      </c>
      <c r="K164" s="12"/>
      <c r="L164" s="12"/>
      <c r="M164" s="12"/>
      <c r="N164" s="13"/>
      <c r="O164" s="13" t="s">
        <v>13</v>
      </c>
      <c r="P164" s="12"/>
      <c r="Q164" s="12"/>
      <c r="R164" s="12"/>
      <c r="S164" s="12"/>
      <c r="T164" s="12"/>
      <c r="U164" s="32">
        <f t="shared" si="85"/>
        <v>1</v>
      </c>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v>2</v>
      </c>
      <c r="BF164" s="12">
        <v>1</v>
      </c>
      <c r="BG164" s="12">
        <v>1</v>
      </c>
      <c r="BH164" s="12">
        <v>2</v>
      </c>
      <c r="BI164" s="12">
        <v>2</v>
      </c>
      <c r="BJ164" s="12">
        <v>2</v>
      </c>
      <c r="BK164" s="12">
        <v>2</v>
      </c>
      <c r="BL164" s="12">
        <v>2</v>
      </c>
      <c r="BM164" s="12">
        <v>2</v>
      </c>
      <c r="BN164" s="12">
        <v>2</v>
      </c>
      <c r="BO164" s="12">
        <v>2</v>
      </c>
      <c r="BP164" s="12">
        <v>2</v>
      </c>
      <c r="BQ164" s="12">
        <v>2</v>
      </c>
      <c r="BR164" s="12"/>
      <c r="BS164" s="12"/>
      <c r="BT164" s="12">
        <v>1</v>
      </c>
      <c r="BU164" s="12">
        <v>1</v>
      </c>
      <c r="BV164" s="13">
        <f>COUNTIF($BE164:$BU164,2)</f>
        <v>11</v>
      </c>
      <c r="BW164" s="14">
        <f>BV164/COUNTA($BE164:$BU164)</f>
        <v>0.73333333333333328</v>
      </c>
      <c r="BX164" s="13">
        <f>COUNTIF($BE164:$BU164,1)</f>
        <v>4</v>
      </c>
      <c r="BY164" s="14">
        <f>BX164/COUNTA($BE164:$BU164)</f>
        <v>0.26666666666666666</v>
      </c>
      <c r="BZ164" s="13">
        <f>COUNTIF($BE164:$BU164,0)</f>
        <v>0</v>
      </c>
      <c r="CA164" s="14">
        <f>BZ164/COUNTA($BE164:$BU164)</f>
        <v>0</v>
      </c>
      <c r="CB164" s="13">
        <f>(((BV164*2)+(BX164*1)+(BZ164*0)))/COUNTA($BE164:$BU164)</f>
        <v>1.7333333333333334</v>
      </c>
      <c r="CC164" s="13" t="str">
        <f>IF(CB164&gt;=1.6,"Đạt mục tiêu",IF(CB164&gt;=1,"Cần cố gắng","Chưa đạt"))</f>
        <v>Đạt mục tiêu</v>
      </c>
    </row>
    <row r="165" spans="1:82" s="1" customFormat="1" ht="62.25" hidden="1" customHeight="1">
      <c r="A165" s="11">
        <v>142</v>
      </c>
      <c r="B165" s="177">
        <v>142</v>
      </c>
      <c r="C165" s="188" t="s">
        <v>282</v>
      </c>
      <c r="D165" s="61" t="s">
        <v>11</v>
      </c>
      <c r="E165" s="62" t="s">
        <v>288</v>
      </c>
      <c r="F165" s="61" t="s">
        <v>14</v>
      </c>
      <c r="G165" s="62" t="s">
        <v>291</v>
      </c>
      <c r="H165" s="15" t="s">
        <v>292</v>
      </c>
      <c r="I165" s="12" t="s">
        <v>128</v>
      </c>
      <c r="J165" s="57" t="s">
        <v>22</v>
      </c>
      <c r="K165" s="12"/>
      <c r="L165" s="12"/>
      <c r="M165" s="12"/>
      <c r="N165" s="13"/>
      <c r="O165" s="12"/>
      <c r="P165" s="13" t="s">
        <v>13</v>
      </c>
      <c r="Q165" s="12"/>
      <c r="R165" s="12"/>
      <c r="S165" s="12"/>
      <c r="T165" s="12"/>
      <c r="U165" s="32">
        <f t="shared" si="85"/>
        <v>1</v>
      </c>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3"/>
      <c r="BW165" s="14"/>
      <c r="BX165" s="13"/>
      <c r="BY165" s="14"/>
      <c r="BZ165" s="13"/>
      <c r="CA165" s="14"/>
      <c r="CB165" s="13"/>
      <c r="CC165" s="13"/>
    </row>
    <row r="166" spans="1:82" s="1" customFormat="1" ht="62.25" hidden="1" customHeight="1">
      <c r="A166" s="11">
        <v>143</v>
      </c>
      <c r="B166" s="177">
        <v>143</v>
      </c>
      <c r="C166" s="188" t="s">
        <v>282</v>
      </c>
      <c r="D166" s="61" t="s">
        <v>11</v>
      </c>
      <c r="E166" s="62" t="s">
        <v>288</v>
      </c>
      <c r="F166" s="61" t="s">
        <v>14</v>
      </c>
      <c r="G166" s="62" t="s">
        <v>285</v>
      </c>
      <c r="H166" s="15" t="s">
        <v>633</v>
      </c>
      <c r="I166" s="12" t="s">
        <v>128</v>
      </c>
      <c r="J166" s="57" t="s">
        <v>22</v>
      </c>
      <c r="K166" s="12"/>
      <c r="L166" s="12"/>
      <c r="M166" s="12"/>
      <c r="N166" s="13"/>
      <c r="O166" s="12"/>
      <c r="P166" s="12"/>
      <c r="Q166" s="13" t="s">
        <v>13</v>
      </c>
      <c r="R166" s="12"/>
      <c r="S166" s="12"/>
      <c r="T166" s="12"/>
      <c r="U166" s="32">
        <f t="shared" si="85"/>
        <v>1</v>
      </c>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3"/>
      <c r="BW166" s="14"/>
      <c r="BX166" s="13"/>
      <c r="BY166" s="14"/>
      <c r="BZ166" s="13"/>
      <c r="CA166" s="14"/>
      <c r="CB166" s="13"/>
      <c r="CC166" s="13"/>
    </row>
    <row r="167" spans="1:82" s="1" customFormat="1" ht="62.25" hidden="1" customHeight="1">
      <c r="A167" s="11">
        <v>144</v>
      </c>
      <c r="B167" s="177">
        <v>144</v>
      </c>
      <c r="C167" s="188" t="s">
        <v>282</v>
      </c>
      <c r="D167" s="61" t="s">
        <v>11</v>
      </c>
      <c r="E167" s="62" t="s">
        <v>288</v>
      </c>
      <c r="F167" s="61" t="s">
        <v>14</v>
      </c>
      <c r="G167" s="62" t="s">
        <v>286</v>
      </c>
      <c r="H167" s="15" t="s">
        <v>649</v>
      </c>
      <c r="I167" s="12" t="s">
        <v>128</v>
      </c>
      <c r="J167" s="57" t="s">
        <v>22</v>
      </c>
      <c r="K167" s="12"/>
      <c r="L167" s="12"/>
      <c r="M167" s="12"/>
      <c r="N167" s="13"/>
      <c r="O167" s="12"/>
      <c r="P167" s="12"/>
      <c r="Q167" s="12"/>
      <c r="R167" s="12"/>
      <c r="S167" s="13" t="s">
        <v>13</v>
      </c>
      <c r="T167" s="12"/>
      <c r="U167" s="32">
        <f t="shared" si="85"/>
        <v>1</v>
      </c>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3"/>
      <c r="BW167" s="14"/>
      <c r="BX167" s="13"/>
      <c r="BY167" s="14"/>
      <c r="BZ167" s="13"/>
      <c r="CA167" s="14"/>
      <c r="CB167" s="13"/>
      <c r="CC167" s="13"/>
    </row>
    <row r="168" spans="1:82" s="1" customFormat="1" ht="62.25" hidden="1" customHeight="1">
      <c r="A168" s="11">
        <v>145</v>
      </c>
      <c r="B168" s="177">
        <v>145</v>
      </c>
      <c r="C168" s="188" t="s">
        <v>282</v>
      </c>
      <c r="D168" s="61" t="s">
        <v>11</v>
      </c>
      <c r="E168" s="62" t="s">
        <v>288</v>
      </c>
      <c r="F168" s="61" t="s">
        <v>14</v>
      </c>
      <c r="G168" s="12" t="s">
        <v>192</v>
      </c>
      <c r="H168" s="92" t="s">
        <v>580</v>
      </c>
      <c r="I168" s="12" t="s">
        <v>128</v>
      </c>
      <c r="J168" s="57" t="s">
        <v>22</v>
      </c>
      <c r="K168" s="12"/>
      <c r="L168" s="12"/>
      <c r="M168" s="12"/>
      <c r="N168" s="13"/>
      <c r="O168" s="12"/>
      <c r="P168" s="12"/>
      <c r="Q168" s="12"/>
      <c r="R168" s="12"/>
      <c r="S168" s="12"/>
      <c r="T168" s="13" t="s">
        <v>13</v>
      </c>
      <c r="U168" s="32">
        <f t="shared" si="85"/>
        <v>1</v>
      </c>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c r="BF168" s="12"/>
      <c r="BG168" s="12"/>
      <c r="BH168" s="12"/>
      <c r="BI168" s="12"/>
      <c r="BJ168" s="12"/>
      <c r="BK168" s="12"/>
      <c r="BL168" s="12"/>
      <c r="BM168" s="12"/>
      <c r="BN168" s="12"/>
      <c r="BO168" s="12"/>
      <c r="BP168" s="12"/>
      <c r="BQ168" s="12"/>
      <c r="BR168" s="12"/>
      <c r="BS168" s="12"/>
      <c r="BT168" s="12"/>
      <c r="BU168" s="12"/>
      <c r="BV168" s="13"/>
      <c r="BW168" s="14"/>
      <c r="BX168" s="13"/>
      <c r="BY168" s="14"/>
      <c r="BZ168" s="13"/>
      <c r="CA168" s="14"/>
      <c r="CB168" s="13"/>
      <c r="CC168" s="13"/>
    </row>
    <row r="169" spans="1:82" s="1" customFormat="1" ht="59.25" hidden="1" customHeight="1">
      <c r="A169" s="11">
        <v>146</v>
      </c>
      <c r="B169" s="177">
        <v>146</v>
      </c>
      <c r="C169" s="188" t="s">
        <v>282</v>
      </c>
      <c r="D169" s="6"/>
      <c r="E169" s="188" t="s">
        <v>57</v>
      </c>
      <c r="F169" s="6"/>
      <c r="G169" s="12" t="s">
        <v>293</v>
      </c>
      <c r="H169" s="15" t="s">
        <v>650</v>
      </c>
      <c r="I169" s="12" t="s">
        <v>128</v>
      </c>
      <c r="J169" s="57" t="s">
        <v>22</v>
      </c>
      <c r="K169" s="12"/>
      <c r="L169" s="12"/>
      <c r="M169" s="12"/>
      <c r="N169" s="13"/>
      <c r="O169" s="12"/>
      <c r="P169" s="12"/>
      <c r="Q169" s="12"/>
      <c r="R169" s="12"/>
      <c r="S169" s="13" t="s">
        <v>13</v>
      </c>
      <c r="T169" s="12"/>
      <c r="U169" s="32">
        <f t="shared" si="85"/>
        <v>1</v>
      </c>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3"/>
      <c r="BW169" s="14"/>
      <c r="BX169" s="13"/>
      <c r="BY169" s="14"/>
      <c r="BZ169" s="13"/>
      <c r="CA169" s="14"/>
      <c r="CB169" s="13"/>
      <c r="CC169" s="13"/>
    </row>
    <row r="170" spans="1:82" s="233" customFormat="1" ht="47.25" customHeight="1">
      <c r="A170" s="101">
        <v>147</v>
      </c>
      <c r="B170" s="177">
        <v>147</v>
      </c>
      <c r="C170" s="290" t="s">
        <v>109</v>
      </c>
      <c r="D170" s="291"/>
      <c r="E170" s="303"/>
      <c r="F170" s="98" t="s">
        <v>166</v>
      </c>
      <c r="G170" s="151" t="s">
        <v>166</v>
      </c>
      <c r="H170" s="151" t="s">
        <v>166</v>
      </c>
      <c r="I170" s="98" t="s">
        <v>166</v>
      </c>
      <c r="J170" s="98" t="s">
        <v>166</v>
      </c>
      <c r="K170" s="106" t="s">
        <v>166</v>
      </c>
      <c r="L170" s="98" t="s">
        <v>166</v>
      </c>
      <c r="M170" s="4" t="s">
        <v>166</v>
      </c>
      <c r="N170" s="4" t="s">
        <v>166</v>
      </c>
      <c r="O170" s="4" t="s">
        <v>166</v>
      </c>
      <c r="P170" s="4" t="s">
        <v>166</v>
      </c>
      <c r="Q170" s="4" t="s">
        <v>166</v>
      </c>
      <c r="R170" s="4"/>
      <c r="S170" s="4" t="s">
        <v>166</v>
      </c>
      <c r="T170" s="4" t="s">
        <v>166</v>
      </c>
      <c r="U170" s="4" t="s">
        <v>166</v>
      </c>
      <c r="V170" s="106" t="s">
        <v>166</v>
      </c>
      <c r="W170" s="106" t="s">
        <v>166</v>
      </c>
      <c r="X170" s="106" t="s">
        <v>166</v>
      </c>
      <c r="Y170" s="106" t="s">
        <v>166</v>
      </c>
      <c r="Z170" s="98" t="s">
        <v>166</v>
      </c>
      <c r="AA170" s="98" t="s">
        <v>166</v>
      </c>
      <c r="AB170" s="98" t="s">
        <v>166</v>
      </c>
      <c r="AC170" s="98" t="s">
        <v>166</v>
      </c>
      <c r="AD170" s="98" t="s">
        <v>166</v>
      </c>
      <c r="AE170" s="98" t="s">
        <v>166</v>
      </c>
      <c r="AF170" s="98" t="s">
        <v>166</v>
      </c>
      <c r="AG170" s="98" t="s">
        <v>166</v>
      </c>
      <c r="AH170" s="4" t="s">
        <v>166</v>
      </c>
      <c r="AI170" s="4" t="s">
        <v>166</v>
      </c>
      <c r="AJ170" s="4" t="s">
        <v>166</v>
      </c>
      <c r="AK170" s="4" t="s">
        <v>166</v>
      </c>
      <c r="AL170" s="4" t="s">
        <v>166</v>
      </c>
      <c r="AM170" s="4"/>
      <c r="AN170" s="4"/>
      <c r="AO170" s="4" t="s">
        <v>166</v>
      </c>
      <c r="AP170" s="4" t="s">
        <v>166</v>
      </c>
      <c r="AQ170" s="4" t="s">
        <v>166</v>
      </c>
      <c r="AR170" s="4" t="s">
        <v>166</v>
      </c>
      <c r="AS170" s="4" t="s">
        <v>166</v>
      </c>
      <c r="AT170" s="4" t="s">
        <v>166</v>
      </c>
      <c r="AU170" s="4" t="s">
        <v>166</v>
      </c>
      <c r="AV170" s="4" t="s">
        <v>166</v>
      </c>
      <c r="AW170" s="4" t="s">
        <v>166</v>
      </c>
      <c r="AX170" s="4"/>
      <c r="AY170" s="4"/>
      <c r="AZ170" s="4" t="s">
        <v>166</v>
      </c>
      <c r="BA170" s="4"/>
      <c r="BB170" s="4" t="s">
        <v>166</v>
      </c>
      <c r="BC170" s="4"/>
      <c r="BD170" s="4" t="s">
        <v>166</v>
      </c>
      <c r="BE170" s="98" t="s">
        <v>166</v>
      </c>
      <c r="BF170" s="98" t="s">
        <v>166</v>
      </c>
      <c r="BG170" s="98" t="s">
        <v>166</v>
      </c>
      <c r="BH170" s="98" t="s">
        <v>166</v>
      </c>
      <c r="BI170" s="98" t="s">
        <v>166</v>
      </c>
      <c r="BJ170" s="98" t="s">
        <v>166</v>
      </c>
      <c r="BK170" s="98" t="s">
        <v>166</v>
      </c>
      <c r="BL170" s="98" t="s">
        <v>166</v>
      </c>
      <c r="BM170" s="98" t="s">
        <v>166</v>
      </c>
      <c r="BN170" s="98" t="s">
        <v>166</v>
      </c>
      <c r="BO170" s="98" t="s">
        <v>166</v>
      </c>
      <c r="BP170" s="98" t="s">
        <v>166</v>
      </c>
      <c r="BQ170" s="98" t="s">
        <v>166</v>
      </c>
      <c r="BR170" s="98"/>
      <c r="BS170" s="98"/>
      <c r="BT170" s="98" t="s">
        <v>166</v>
      </c>
      <c r="BU170" s="98" t="s">
        <v>166</v>
      </c>
      <c r="BV170" s="98" t="s">
        <v>166</v>
      </c>
      <c r="BW170" s="98" t="s">
        <v>166</v>
      </c>
      <c r="BX170" s="98" t="s">
        <v>166</v>
      </c>
      <c r="BY170" s="98" t="s">
        <v>166</v>
      </c>
      <c r="BZ170" s="98" t="s">
        <v>166</v>
      </c>
      <c r="CA170" s="98" t="s">
        <v>166</v>
      </c>
      <c r="CB170" s="98" t="s">
        <v>166</v>
      </c>
      <c r="CC170" s="98" t="s">
        <v>166</v>
      </c>
      <c r="CD170" s="234"/>
    </row>
    <row r="171" spans="1:82" s="234" customFormat="1" ht="176.25" customHeight="1">
      <c r="A171" s="11">
        <v>148</v>
      </c>
      <c r="B171" s="177">
        <v>148</v>
      </c>
      <c r="C171" s="113" t="s">
        <v>294</v>
      </c>
      <c r="D171" s="155" t="s">
        <v>11</v>
      </c>
      <c r="E171" s="62" t="s">
        <v>193</v>
      </c>
      <c r="F171" s="61" t="s">
        <v>11</v>
      </c>
      <c r="G171" s="62" t="s">
        <v>274</v>
      </c>
      <c r="H171" s="134" t="s">
        <v>295</v>
      </c>
      <c r="I171" s="242" t="s">
        <v>128</v>
      </c>
      <c r="J171" s="220" t="s">
        <v>22</v>
      </c>
      <c r="K171" s="56"/>
      <c r="L171" s="56"/>
      <c r="M171" s="95" t="s">
        <v>13</v>
      </c>
      <c r="N171" s="56"/>
      <c r="O171" s="56"/>
      <c r="P171" s="56"/>
      <c r="Q171" s="56"/>
      <c r="R171" s="56"/>
      <c r="S171" s="56"/>
      <c r="T171" s="56"/>
      <c r="U171" s="32">
        <f t="shared" si="85"/>
        <v>1</v>
      </c>
      <c r="V171" s="5"/>
      <c r="W171" s="5"/>
      <c r="X171" s="5"/>
      <c r="Y171" s="5"/>
      <c r="Z171" s="5"/>
      <c r="AA171" s="5"/>
      <c r="AB171" s="5"/>
      <c r="AC171" s="5"/>
      <c r="AD171" s="220" t="s">
        <v>570</v>
      </c>
      <c r="AE171" s="220" t="s">
        <v>567</v>
      </c>
      <c r="AF171" s="220" t="s">
        <v>566</v>
      </c>
      <c r="AG171" s="220" t="s">
        <v>566</v>
      </c>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85">
        <v>2</v>
      </c>
      <c r="BF171" s="85">
        <v>2</v>
      </c>
      <c r="BG171" s="85">
        <v>2</v>
      </c>
      <c r="BH171" s="85">
        <v>2</v>
      </c>
      <c r="BI171" s="85">
        <v>2</v>
      </c>
      <c r="BJ171" s="85">
        <v>2</v>
      </c>
      <c r="BK171" s="85">
        <v>2</v>
      </c>
      <c r="BL171" s="85">
        <v>1</v>
      </c>
      <c r="BM171" s="85">
        <v>1</v>
      </c>
      <c r="BN171" s="85">
        <v>2</v>
      </c>
      <c r="BO171" s="85">
        <v>2</v>
      </c>
      <c r="BP171" s="85">
        <v>2</v>
      </c>
      <c r="BQ171" s="85">
        <v>2</v>
      </c>
      <c r="BR171" s="85">
        <v>2</v>
      </c>
      <c r="BS171" s="85">
        <v>2</v>
      </c>
      <c r="BT171" s="85">
        <v>1</v>
      </c>
      <c r="BU171" s="85">
        <v>2</v>
      </c>
      <c r="BV171" s="88">
        <f>COUNTIF($BE171:$BU171,2)</f>
        <v>14</v>
      </c>
      <c r="BW171" s="89">
        <f>BV171/COUNTA($BE171:$BU171)</f>
        <v>0.82352941176470584</v>
      </c>
      <c r="BX171" s="88">
        <f>COUNTIF($BE171:$BU171,1)</f>
        <v>3</v>
      </c>
      <c r="BY171" s="89">
        <f>BX171/COUNTA($BE171:$BU171)</f>
        <v>0.17647058823529413</v>
      </c>
      <c r="BZ171" s="88">
        <f>COUNTIF($BE171:$BU171,0)</f>
        <v>0</v>
      </c>
      <c r="CA171" s="89">
        <f>BZ171/COUNTA($BE171:$BU171)</f>
        <v>0</v>
      </c>
      <c r="CB171" s="88">
        <f>(((BV171*2)+(BX171*1)+(BZ171*0)))/COUNTA($BE171:$BU171)</f>
        <v>1.8235294117647058</v>
      </c>
      <c r="CC171" s="88" t="str">
        <f t="shared" ref="CC171" si="91">IF(CB171&gt;=1.6,"Đạt mục tiêu",IF(CB171&gt;=1,"Cần cố gắng","Chưa đạt"))</f>
        <v>Đạt mục tiêu</v>
      </c>
    </row>
    <row r="172" spans="1:82" s="1" customFormat="1" ht="129.75" hidden="1" customHeight="1">
      <c r="A172" s="11">
        <v>149</v>
      </c>
      <c r="B172" s="177">
        <v>149</v>
      </c>
      <c r="C172" s="60" t="s">
        <v>294</v>
      </c>
      <c r="D172" s="61" t="s">
        <v>11</v>
      </c>
      <c r="E172" s="62" t="s">
        <v>193</v>
      </c>
      <c r="F172" s="61" t="s">
        <v>11</v>
      </c>
      <c r="G172" s="62" t="s">
        <v>276</v>
      </c>
      <c r="H172" s="15" t="s">
        <v>296</v>
      </c>
      <c r="I172" s="12" t="s">
        <v>128</v>
      </c>
      <c r="J172" s="57" t="s">
        <v>22</v>
      </c>
      <c r="K172" s="56"/>
      <c r="L172" s="56"/>
      <c r="M172" s="56"/>
      <c r="N172" s="56"/>
      <c r="O172" s="56"/>
      <c r="P172" s="56"/>
      <c r="Q172" s="56"/>
      <c r="R172" s="56"/>
      <c r="S172" s="56"/>
      <c r="T172" s="56" t="s">
        <v>13</v>
      </c>
      <c r="U172" s="32">
        <f t="shared" si="85"/>
        <v>1</v>
      </c>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36"/>
      <c r="BU172" s="36"/>
      <c r="BV172" s="5"/>
      <c r="BW172" s="5"/>
      <c r="BX172" s="5"/>
      <c r="BY172" s="5"/>
      <c r="BZ172" s="5"/>
      <c r="CA172" s="5"/>
      <c r="CB172" s="5"/>
      <c r="CC172" s="5"/>
    </row>
    <row r="173" spans="1:82" s="1" customFormat="1" ht="60" hidden="1">
      <c r="A173" s="11">
        <v>150</v>
      </c>
      <c r="B173" s="177">
        <v>150</v>
      </c>
      <c r="C173" s="60" t="s">
        <v>194</v>
      </c>
      <c r="D173" s="61" t="s">
        <v>14</v>
      </c>
      <c r="E173" s="62" t="s">
        <v>195</v>
      </c>
      <c r="F173" s="61" t="s">
        <v>11</v>
      </c>
      <c r="G173" s="62" t="s">
        <v>298</v>
      </c>
      <c r="H173" s="55" t="s">
        <v>297</v>
      </c>
      <c r="I173" s="12" t="s">
        <v>128</v>
      </c>
      <c r="J173" s="57" t="s">
        <v>22</v>
      </c>
      <c r="K173" s="56"/>
      <c r="L173" s="56"/>
      <c r="M173" s="56"/>
      <c r="N173" s="56"/>
      <c r="O173" s="56"/>
      <c r="P173" s="56"/>
      <c r="Q173" s="56"/>
      <c r="R173" s="56"/>
      <c r="S173" s="56"/>
      <c r="T173" s="56" t="s">
        <v>13</v>
      </c>
      <c r="U173" s="32">
        <f t="shared" si="85"/>
        <v>1</v>
      </c>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36"/>
      <c r="BU173" s="36"/>
      <c r="BV173" s="5"/>
      <c r="BW173" s="5"/>
      <c r="BX173" s="5"/>
      <c r="BY173" s="5"/>
      <c r="BZ173" s="5"/>
      <c r="CA173" s="5"/>
      <c r="CB173" s="5"/>
      <c r="CC173" s="5"/>
    </row>
    <row r="174" spans="1:82" s="233" customFormat="1" ht="1.5" customHeight="1">
      <c r="A174" s="101">
        <v>151</v>
      </c>
      <c r="B174" s="177">
        <v>151</v>
      </c>
      <c r="C174" s="290" t="s">
        <v>110</v>
      </c>
      <c r="D174" s="291"/>
      <c r="E174" s="303"/>
      <c r="F174" s="98" t="s">
        <v>166</v>
      </c>
      <c r="G174" s="151" t="s">
        <v>166</v>
      </c>
      <c r="H174" s="151" t="s">
        <v>166</v>
      </c>
      <c r="I174" s="98" t="s">
        <v>166</v>
      </c>
      <c r="J174" s="98" t="s">
        <v>166</v>
      </c>
      <c r="K174" s="106" t="s">
        <v>166</v>
      </c>
      <c r="L174" s="98" t="s">
        <v>166</v>
      </c>
      <c r="M174" s="4" t="s">
        <v>166</v>
      </c>
      <c r="N174" s="4" t="s">
        <v>166</v>
      </c>
      <c r="O174" s="4" t="s">
        <v>166</v>
      </c>
      <c r="P174" s="4" t="s">
        <v>166</v>
      </c>
      <c r="Q174" s="4" t="s">
        <v>166</v>
      </c>
      <c r="R174" s="4"/>
      <c r="S174" s="4" t="s">
        <v>166</v>
      </c>
      <c r="T174" s="4" t="s">
        <v>166</v>
      </c>
      <c r="U174" s="4" t="s">
        <v>166</v>
      </c>
      <c r="V174" s="106" t="s">
        <v>166</v>
      </c>
      <c r="W174" s="106" t="s">
        <v>166</v>
      </c>
      <c r="X174" s="106" t="s">
        <v>166</v>
      </c>
      <c r="Y174" s="106" t="s">
        <v>166</v>
      </c>
      <c r="Z174" s="98" t="s">
        <v>166</v>
      </c>
      <c r="AA174" s="98" t="s">
        <v>166</v>
      </c>
      <c r="AB174" s="98" t="s">
        <v>166</v>
      </c>
      <c r="AC174" s="98" t="s">
        <v>166</v>
      </c>
      <c r="AD174" s="98" t="s">
        <v>166</v>
      </c>
      <c r="AE174" s="98" t="s">
        <v>166</v>
      </c>
      <c r="AF174" s="98" t="s">
        <v>166</v>
      </c>
      <c r="AG174" s="98" t="s">
        <v>166</v>
      </c>
      <c r="AH174" s="4" t="s">
        <v>166</v>
      </c>
      <c r="AI174" s="4" t="s">
        <v>166</v>
      </c>
      <c r="AJ174" s="4" t="s">
        <v>166</v>
      </c>
      <c r="AK174" s="4" t="s">
        <v>166</v>
      </c>
      <c r="AL174" s="4" t="s">
        <v>166</v>
      </c>
      <c r="AM174" s="4"/>
      <c r="AN174" s="4"/>
      <c r="AO174" s="4" t="s">
        <v>166</v>
      </c>
      <c r="AP174" s="4" t="s">
        <v>166</v>
      </c>
      <c r="AQ174" s="4" t="s">
        <v>166</v>
      </c>
      <c r="AR174" s="4" t="s">
        <v>166</v>
      </c>
      <c r="AS174" s="4" t="s">
        <v>166</v>
      </c>
      <c r="AT174" s="4" t="s">
        <v>166</v>
      </c>
      <c r="AU174" s="4" t="s">
        <v>166</v>
      </c>
      <c r="AV174" s="4" t="s">
        <v>166</v>
      </c>
      <c r="AW174" s="4" t="s">
        <v>166</v>
      </c>
      <c r="AX174" s="4"/>
      <c r="AY174" s="4"/>
      <c r="AZ174" s="4" t="s">
        <v>166</v>
      </c>
      <c r="BA174" s="4"/>
      <c r="BB174" s="4" t="s">
        <v>166</v>
      </c>
      <c r="BC174" s="4"/>
      <c r="BD174" s="4" t="s">
        <v>166</v>
      </c>
      <c r="BE174" s="98" t="s">
        <v>166</v>
      </c>
      <c r="BF174" s="98" t="s">
        <v>166</v>
      </c>
      <c r="BG174" s="98" t="s">
        <v>166</v>
      </c>
      <c r="BH174" s="98" t="s">
        <v>166</v>
      </c>
      <c r="BI174" s="98" t="s">
        <v>166</v>
      </c>
      <c r="BJ174" s="98" t="s">
        <v>166</v>
      </c>
      <c r="BK174" s="98" t="s">
        <v>166</v>
      </c>
      <c r="BL174" s="98" t="s">
        <v>166</v>
      </c>
      <c r="BM174" s="98" t="s">
        <v>166</v>
      </c>
      <c r="BN174" s="98" t="s">
        <v>166</v>
      </c>
      <c r="BO174" s="98" t="s">
        <v>166</v>
      </c>
      <c r="BP174" s="98" t="s">
        <v>166</v>
      </c>
      <c r="BQ174" s="98" t="s">
        <v>166</v>
      </c>
      <c r="BR174" s="98"/>
      <c r="BS174" s="98"/>
      <c r="BT174" s="98" t="s">
        <v>166</v>
      </c>
      <c r="BU174" s="98" t="s">
        <v>166</v>
      </c>
      <c r="BV174" s="98" t="s">
        <v>166</v>
      </c>
      <c r="BW174" s="98" t="s">
        <v>166</v>
      </c>
      <c r="BX174" s="98" t="s">
        <v>166</v>
      </c>
      <c r="BY174" s="98" t="s">
        <v>166</v>
      </c>
      <c r="BZ174" s="7" t="s">
        <v>7</v>
      </c>
      <c r="CA174" s="7" t="s">
        <v>7</v>
      </c>
      <c r="CB174" s="7" t="s">
        <v>7</v>
      </c>
      <c r="CC174" s="7" t="s">
        <v>7</v>
      </c>
      <c r="CD174" s="234"/>
    </row>
    <row r="175" spans="1:82" s="1" customFormat="1" ht="48" hidden="1" customHeight="1">
      <c r="A175" s="11">
        <v>152</v>
      </c>
      <c r="B175" s="177">
        <v>152</v>
      </c>
      <c r="C175" s="188" t="s">
        <v>59</v>
      </c>
      <c r="D175" s="6" t="s">
        <v>11</v>
      </c>
      <c r="E175" s="188" t="s">
        <v>60</v>
      </c>
      <c r="F175" s="6" t="s">
        <v>14</v>
      </c>
      <c r="G175" s="12" t="s">
        <v>299</v>
      </c>
      <c r="H175" s="15" t="s">
        <v>574</v>
      </c>
      <c r="I175" s="12" t="s">
        <v>128</v>
      </c>
      <c r="J175" s="57" t="s">
        <v>22</v>
      </c>
      <c r="K175" s="12"/>
      <c r="L175" s="12"/>
      <c r="M175" s="12"/>
      <c r="N175" s="34" t="s">
        <v>13</v>
      </c>
      <c r="O175" s="12"/>
      <c r="P175" s="12"/>
      <c r="Q175" s="12"/>
      <c r="R175" s="12"/>
      <c r="S175" s="12"/>
      <c r="T175" s="12"/>
      <c r="U175" s="32">
        <f t="shared" si="85"/>
        <v>1</v>
      </c>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v>2</v>
      </c>
      <c r="BF175" s="12">
        <v>2</v>
      </c>
      <c r="BG175" s="12">
        <v>2</v>
      </c>
      <c r="BH175" s="12">
        <v>2</v>
      </c>
      <c r="BI175" s="12">
        <v>2</v>
      </c>
      <c r="BJ175" s="12">
        <v>2</v>
      </c>
      <c r="BK175" s="12">
        <v>2</v>
      </c>
      <c r="BL175" s="12">
        <v>2</v>
      </c>
      <c r="BM175" s="12">
        <v>2</v>
      </c>
      <c r="BN175" s="12">
        <v>2</v>
      </c>
      <c r="BO175" s="12">
        <v>2</v>
      </c>
      <c r="BP175" s="12">
        <v>2</v>
      </c>
      <c r="BQ175" s="12">
        <v>2</v>
      </c>
      <c r="BR175" s="12"/>
      <c r="BS175" s="12"/>
      <c r="BT175" s="12">
        <v>2</v>
      </c>
      <c r="BU175" s="12">
        <v>2</v>
      </c>
      <c r="BV175" s="13">
        <f>COUNTIF($BE175:$BU175,2)</f>
        <v>15</v>
      </c>
      <c r="BW175" s="14">
        <f>BV175/COUNTA($BE175:$BU175)</f>
        <v>1</v>
      </c>
      <c r="BX175" s="13">
        <f>COUNTIF($BE175:$BU175,1)</f>
        <v>0</v>
      </c>
      <c r="BY175" s="14">
        <f>BX175/COUNTA($BE175:$BU175)</f>
        <v>0</v>
      </c>
      <c r="BZ175" s="13">
        <f>COUNTIF($BE175:$BU175,0)</f>
        <v>0</v>
      </c>
      <c r="CA175" s="14">
        <f>BZ175/COUNTA($BE175:$BU175)</f>
        <v>0</v>
      </c>
      <c r="CB175" s="13">
        <f>(((BV175*2)+(BX175*1)+(BZ175*0)))/COUNTA($BE175:$BU175)</f>
        <v>2</v>
      </c>
      <c r="CC175" s="13" t="str">
        <f>IF(CB175&gt;=1.6,"Đạt mục tiêu",IF(CB175&gt;=1,"Cần cố gắng","Chưa đạt"))</f>
        <v>Đạt mục tiêu</v>
      </c>
    </row>
    <row r="176" spans="1:82" s="1" customFormat="1" ht="48" hidden="1" customHeight="1">
      <c r="A176" s="11">
        <v>153</v>
      </c>
      <c r="B176" s="177">
        <v>153</v>
      </c>
      <c r="C176" s="188" t="s">
        <v>59</v>
      </c>
      <c r="D176" s="6" t="s">
        <v>11</v>
      </c>
      <c r="E176" s="188" t="s">
        <v>60</v>
      </c>
      <c r="F176" s="6" t="s">
        <v>14</v>
      </c>
      <c r="G176" s="188" t="s">
        <v>300</v>
      </c>
      <c r="H176" s="92" t="s">
        <v>627</v>
      </c>
      <c r="I176" s="12" t="s">
        <v>128</v>
      </c>
      <c r="J176" s="57" t="s">
        <v>22</v>
      </c>
      <c r="K176" s="12"/>
      <c r="L176" s="12"/>
      <c r="M176" s="12"/>
      <c r="N176" s="13"/>
      <c r="O176" s="12"/>
      <c r="P176" s="12" t="s">
        <v>13</v>
      </c>
      <c r="Q176" s="12"/>
      <c r="R176" s="12"/>
      <c r="S176" s="12"/>
      <c r="T176" s="12"/>
      <c r="U176" s="32">
        <f t="shared" si="85"/>
        <v>1</v>
      </c>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3"/>
      <c r="BW176" s="14"/>
      <c r="BX176" s="13"/>
      <c r="BY176" s="14"/>
      <c r="BZ176" s="13"/>
      <c r="CA176" s="14"/>
      <c r="CB176" s="13"/>
      <c r="CC176" s="13"/>
    </row>
    <row r="177" spans="1:82" s="1" customFormat="1" ht="48" hidden="1" customHeight="1">
      <c r="A177" s="11">
        <v>154</v>
      </c>
      <c r="B177" s="177">
        <v>154</v>
      </c>
      <c r="C177" s="188" t="s">
        <v>59</v>
      </c>
      <c r="D177" s="6" t="s">
        <v>11</v>
      </c>
      <c r="E177" s="188" t="s">
        <v>60</v>
      </c>
      <c r="F177" s="6" t="s">
        <v>14</v>
      </c>
      <c r="G177" s="188" t="s">
        <v>301</v>
      </c>
      <c r="H177" s="15" t="s">
        <v>627</v>
      </c>
      <c r="I177" s="12" t="s">
        <v>128</v>
      </c>
      <c r="J177" s="57" t="s">
        <v>22</v>
      </c>
      <c r="K177" s="12"/>
      <c r="L177" s="12"/>
      <c r="M177" s="12"/>
      <c r="N177" s="13"/>
      <c r="O177" s="12"/>
      <c r="P177" s="12"/>
      <c r="Q177" s="12"/>
      <c r="R177" s="12"/>
      <c r="S177" s="12" t="s">
        <v>13</v>
      </c>
      <c r="T177" s="12"/>
      <c r="U177" s="32">
        <f t="shared" ref="U177:U248" si="92">COUNTIF(K177:T177,"x")</f>
        <v>1</v>
      </c>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3"/>
      <c r="BW177" s="14"/>
      <c r="BX177" s="13"/>
      <c r="BY177" s="14"/>
      <c r="BZ177" s="13"/>
      <c r="CA177" s="14"/>
      <c r="CB177" s="13"/>
      <c r="CC177" s="13"/>
    </row>
    <row r="178" spans="1:82" s="1" customFormat="1" ht="66" hidden="1" customHeight="1">
      <c r="A178" s="11">
        <v>155</v>
      </c>
      <c r="B178" s="177">
        <v>155</v>
      </c>
      <c r="C178" s="62" t="s">
        <v>204</v>
      </c>
      <c r="D178" s="61" t="s">
        <v>14</v>
      </c>
      <c r="E178" s="62" t="s">
        <v>205</v>
      </c>
      <c r="F178" s="6" t="s">
        <v>14</v>
      </c>
      <c r="G178" s="12" t="s">
        <v>302</v>
      </c>
      <c r="H178" s="15" t="s">
        <v>303</v>
      </c>
      <c r="I178" s="12" t="s">
        <v>128</v>
      </c>
      <c r="J178" s="57" t="s">
        <v>22</v>
      </c>
      <c r="K178" s="12"/>
      <c r="L178" s="12"/>
      <c r="M178" s="12"/>
      <c r="N178" s="34" t="s">
        <v>13</v>
      </c>
      <c r="O178" s="12"/>
      <c r="P178" s="12"/>
      <c r="Q178" s="12"/>
      <c r="R178" s="12"/>
      <c r="S178" s="12"/>
      <c r="T178" s="12"/>
      <c r="U178" s="32">
        <f t="shared" si="92"/>
        <v>1</v>
      </c>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3"/>
      <c r="BW178" s="14"/>
      <c r="BX178" s="13"/>
      <c r="BY178" s="14"/>
      <c r="BZ178" s="13"/>
      <c r="CA178" s="14"/>
      <c r="CB178" s="13"/>
      <c r="CC178" s="13"/>
    </row>
    <row r="179" spans="1:82" s="1" customFormat="1" ht="74.25" hidden="1" customHeight="1">
      <c r="A179" s="11">
        <v>156</v>
      </c>
      <c r="B179" s="177">
        <v>156</v>
      </c>
      <c r="C179" s="62" t="s">
        <v>204</v>
      </c>
      <c r="D179" s="61" t="s">
        <v>14</v>
      </c>
      <c r="E179" s="62" t="s">
        <v>205</v>
      </c>
      <c r="F179" s="6" t="s">
        <v>14</v>
      </c>
      <c r="G179" s="12" t="s">
        <v>304</v>
      </c>
      <c r="H179" s="15" t="s">
        <v>305</v>
      </c>
      <c r="I179" s="12" t="s">
        <v>128</v>
      </c>
      <c r="J179" s="57" t="s">
        <v>22</v>
      </c>
      <c r="K179" s="12"/>
      <c r="L179" s="12"/>
      <c r="M179" s="12"/>
      <c r="N179" s="12"/>
      <c r="O179" s="12"/>
      <c r="P179" s="12" t="s">
        <v>13</v>
      </c>
      <c r="Q179" s="12"/>
      <c r="R179" s="12"/>
      <c r="S179" s="12"/>
      <c r="T179" s="12"/>
      <c r="U179" s="32">
        <f t="shared" si="92"/>
        <v>1</v>
      </c>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v>2</v>
      </c>
      <c r="BF179" s="12">
        <v>2</v>
      </c>
      <c r="BG179" s="12">
        <v>2</v>
      </c>
      <c r="BH179" s="12">
        <v>2</v>
      </c>
      <c r="BI179" s="12">
        <v>2</v>
      </c>
      <c r="BJ179" s="12">
        <v>2</v>
      </c>
      <c r="BK179" s="12">
        <v>2</v>
      </c>
      <c r="BL179" s="12">
        <v>2</v>
      </c>
      <c r="BM179" s="12">
        <v>2</v>
      </c>
      <c r="BN179" s="12">
        <v>2</v>
      </c>
      <c r="BO179" s="12">
        <v>2</v>
      </c>
      <c r="BP179" s="12">
        <v>2</v>
      </c>
      <c r="BQ179" s="12">
        <v>1</v>
      </c>
      <c r="BR179" s="12"/>
      <c r="BS179" s="12"/>
      <c r="BT179" s="12">
        <v>1</v>
      </c>
      <c r="BU179" s="12">
        <v>1</v>
      </c>
      <c r="BV179" s="13">
        <f>COUNTIF($BE179:$BU179,2)</f>
        <v>12</v>
      </c>
      <c r="BW179" s="14">
        <f>BV179/COUNTA($BE179:$BU179)</f>
        <v>0.8</v>
      </c>
      <c r="BX179" s="13">
        <f>COUNTIF($BE179:$BU179,1)</f>
        <v>3</v>
      </c>
      <c r="BY179" s="14">
        <f>BX179/COUNTA($BE179:$BU179)</f>
        <v>0.2</v>
      </c>
      <c r="BZ179" s="13">
        <f>COUNTIF($BE179:$BU179,0)</f>
        <v>0</v>
      </c>
      <c r="CA179" s="14">
        <f>BZ179/COUNTA($BE179:$BU179)</f>
        <v>0</v>
      </c>
      <c r="CB179" s="13">
        <f>(((BV179*2)+(BX179*1)+(BZ179*0)))/COUNTA($BE179:$BU179)</f>
        <v>1.8</v>
      </c>
      <c r="CC179" s="13" t="str">
        <f>IF(CB179&gt;=1.6,"Đạt mục tiêu",IF(CB179&gt;=1,"Cần cố gắng","Chưa đạt"))</f>
        <v>Đạt mục tiêu</v>
      </c>
    </row>
    <row r="180" spans="1:82" s="234" customFormat="1" ht="104.25" customHeight="1">
      <c r="A180" s="11">
        <v>157</v>
      </c>
      <c r="B180" s="177">
        <v>157</v>
      </c>
      <c r="C180" s="113" t="s">
        <v>206</v>
      </c>
      <c r="D180" s="155" t="s">
        <v>15</v>
      </c>
      <c r="E180" s="62" t="s">
        <v>206</v>
      </c>
      <c r="F180" s="61" t="s">
        <v>15</v>
      </c>
      <c r="G180" s="62" t="s">
        <v>306</v>
      </c>
      <c r="H180" s="232" t="s">
        <v>307</v>
      </c>
      <c r="I180" s="242" t="s">
        <v>128</v>
      </c>
      <c r="J180" s="245" t="s">
        <v>22</v>
      </c>
      <c r="K180" s="63"/>
      <c r="L180" s="63"/>
      <c r="M180" s="63" t="s">
        <v>13</v>
      </c>
      <c r="N180" s="63"/>
      <c r="O180" s="63"/>
      <c r="P180" s="63"/>
      <c r="Q180" s="63"/>
      <c r="R180" s="63"/>
      <c r="S180" s="63"/>
      <c r="T180" s="63"/>
      <c r="U180" s="32">
        <f t="shared" si="92"/>
        <v>1</v>
      </c>
      <c r="V180" s="57" t="s">
        <v>566</v>
      </c>
      <c r="W180" s="57" t="s">
        <v>566</v>
      </c>
      <c r="X180" s="57" t="s">
        <v>566</v>
      </c>
      <c r="Y180" s="57" t="s">
        <v>566</v>
      </c>
      <c r="Z180" s="12"/>
      <c r="AA180" s="12"/>
      <c r="AB180" s="12"/>
      <c r="AC180" s="12"/>
      <c r="AD180" s="242" t="s">
        <v>570</v>
      </c>
      <c r="AE180" s="242" t="s">
        <v>566</v>
      </c>
      <c r="AF180" s="242" t="s">
        <v>566</v>
      </c>
      <c r="AG180" s="242" t="s">
        <v>567</v>
      </c>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85">
        <v>2</v>
      </c>
      <c r="BF180" s="85">
        <v>2</v>
      </c>
      <c r="BG180" s="85">
        <v>2</v>
      </c>
      <c r="BH180" s="85">
        <v>2</v>
      </c>
      <c r="BI180" s="85">
        <v>2</v>
      </c>
      <c r="BJ180" s="85">
        <v>2</v>
      </c>
      <c r="BK180" s="85">
        <v>2</v>
      </c>
      <c r="BL180" s="85">
        <v>1</v>
      </c>
      <c r="BM180" s="85">
        <v>2</v>
      </c>
      <c r="BN180" s="85">
        <v>2</v>
      </c>
      <c r="BO180" s="85">
        <v>2</v>
      </c>
      <c r="BP180" s="85">
        <v>2</v>
      </c>
      <c r="BQ180" s="85">
        <v>2</v>
      </c>
      <c r="BR180" s="85">
        <v>2</v>
      </c>
      <c r="BS180" s="85">
        <v>2</v>
      </c>
      <c r="BT180" s="85">
        <v>1</v>
      </c>
      <c r="BU180" s="85">
        <v>2</v>
      </c>
      <c r="BV180" s="88">
        <f t="shared" ref="BV180" si="93">COUNTIF($BE180:$BU180,2)</f>
        <v>15</v>
      </c>
      <c r="BW180" s="89">
        <f t="shared" ref="BW180" si="94">BV180/COUNTA($BE180:$BU180)</f>
        <v>0.88235294117647056</v>
      </c>
      <c r="BX180" s="88">
        <f t="shared" ref="BX180" si="95">COUNTIF($BE180:$BU180,1)</f>
        <v>2</v>
      </c>
      <c r="BY180" s="89">
        <f t="shared" ref="BY180" si="96">BX180/COUNTA($BE180:$BU180)</f>
        <v>0.11764705882352941</v>
      </c>
      <c r="BZ180" s="88">
        <f t="shared" ref="BZ180" si="97">COUNTIF($BE180:$BU180,0)</f>
        <v>0</v>
      </c>
      <c r="CA180" s="89">
        <f t="shared" ref="CA180" si="98">BZ180/COUNTA($BE180:$BU180)</f>
        <v>0</v>
      </c>
      <c r="CB180" s="88">
        <f t="shared" ref="CB180" si="99">(((BV180*2)+(BX180*1)+(BZ180*0)))/COUNTA($BE180:$BU180)</f>
        <v>1.8823529411764706</v>
      </c>
      <c r="CC180" s="88" t="str">
        <f t="shared" ref="CC180" si="100">IF(CB180&gt;=1.6,"Đạt mục tiêu",IF(CB180&gt;=1,"Cần cố gắng","Chưa đạt"))</f>
        <v>Đạt mục tiêu</v>
      </c>
    </row>
    <row r="181" spans="1:82" s="233" customFormat="1" ht="78.75" customHeight="1">
      <c r="A181" s="101">
        <v>158</v>
      </c>
      <c r="B181" s="177">
        <v>158</v>
      </c>
      <c r="C181" s="296" t="s">
        <v>61</v>
      </c>
      <c r="D181" s="297"/>
      <c r="E181" s="298"/>
      <c r="F181" s="299"/>
      <c r="G181" s="205" t="s">
        <v>166</v>
      </c>
      <c r="H181" s="238" t="s">
        <v>166</v>
      </c>
      <c r="I181" s="146" t="s">
        <v>166</v>
      </c>
      <c r="J181" s="146" t="s">
        <v>166</v>
      </c>
      <c r="K181" s="206" t="s">
        <v>166</v>
      </c>
      <c r="L181" s="205" t="s">
        <v>166</v>
      </c>
      <c r="M181" s="9" t="s">
        <v>166</v>
      </c>
      <c r="N181" s="9" t="s">
        <v>166</v>
      </c>
      <c r="O181" s="9" t="s">
        <v>166</v>
      </c>
      <c r="P181" s="9" t="s">
        <v>166</v>
      </c>
      <c r="Q181" s="9" t="s">
        <v>166</v>
      </c>
      <c r="R181" s="9"/>
      <c r="S181" s="9" t="s">
        <v>166</v>
      </c>
      <c r="T181" s="9" t="s">
        <v>166</v>
      </c>
      <c r="U181" s="9" t="s">
        <v>166</v>
      </c>
      <c r="V181" s="206" t="s">
        <v>166</v>
      </c>
      <c r="W181" s="206" t="s">
        <v>166</v>
      </c>
      <c r="X181" s="206" t="s">
        <v>166</v>
      </c>
      <c r="Y181" s="206" t="s">
        <v>166</v>
      </c>
      <c r="Z181" s="205" t="s">
        <v>166</v>
      </c>
      <c r="AA181" s="205" t="s">
        <v>166</v>
      </c>
      <c r="AB181" s="205" t="s">
        <v>166</v>
      </c>
      <c r="AC181" s="205" t="s">
        <v>166</v>
      </c>
      <c r="AD181" s="98" t="s">
        <v>166</v>
      </c>
      <c r="AE181" s="98" t="s">
        <v>166</v>
      </c>
      <c r="AF181" s="98" t="s">
        <v>166</v>
      </c>
      <c r="AG181" s="98" t="s">
        <v>166</v>
      </c>
      <c r="AH181" s="9" t="s">
        <v>166</v>
      </c>
      <c r="AI181" s="9" t="s">
        <v>166</v>
      </c>
      <c r="AJ181" s="9" t="s">
        <v>166</v>
      </c>
      <c r="AK181" s="9" t="s">
        <v>166</v>
      </c>
      <c r="AL181" s="9" t="s">
        <v>166</v>
      </c>
      <c r="AM181" s="9"/>
      <c r="AN181" s="9"/>
      <c r="AO181" s="9" t="s">
        <v>166</v>
      </c>
      <c r="AP181" s="9" t="s">
        <v>166</v>
      </c>
      <c r="AQ181" s="9" t="s">
        <v>166</v>
      </c>
      <c r="AR181" s="9" t="s">
        <v>166</v>
      </c>
      <c r="AS181" s="9" t="s">
        <v>166</v>
      </c>
      <c r="AT181" s="9" t="s">
        <v>166</v>
      </c>
      <c r="AU181" s="9" t="s">
        <v>166</v>
      </c>
      <c r="AV181" s="9" t="s">
        <v>166</v>
      </c>
      <c r="AW181" s="9" t="s">
        <v>166</v>
      </c>
      <c r="AX181" s="9"/>
      <c r="AY181" s="9"/>
      <c r="AZ181" s="9" t="s">
        <v>166</v>
      </c>
      <c r="BA181" s="9"/>
      <c r="BB181" s="9" t="s">
        <v>166</v>
      </c>
      <c r="BC181" s="9"/>
      <c r="BD181" s="9" t="s">
        <v>166</v>
      </c>
      <c r="BE181" s="146" t="s">
        <v>166</v>
      </c>
      <c r="BF181" s="146" t="s">
        <v>166</v>
      </c>
      <c r="BG181" s="146" t="s">
        <v>166</v>
      </c>
      <c r="BH181" s="146" t="s">
        <v>166</v>
      </c>
      <c r="BI181" s="146" t="s">
        <v>166</v>
      </c>
      <c r="BJ181" s="146" t="s">
        <v>166</v>
      </c>
      <c r="BK181" s="146" t="s">
        <v>166</v>
      </c>
      <c r="BL181" s="146" t="s">
        <v>166</v>
      </c>
      <c r="BM181" s="146" t="s">
        <v>166</v>
      </c>
      <c r="BN181" s="146" t="s">
        <v>166</v>
      </c>
      <c r="BO181" s="146" t="s">
        <v>166</v>
      </c>
      <c r="BP181" s="146" t="s">
        <v>166</v>
      </c>
      <c r="BQ181" s="146" t="s">
        <v>166</v>
      </c>
      <c r="BR181" s="146"/>
      <c r="BS181" s="146"/>
      <c r="BT181" s="146" t="s">
        <v>166</v>
      </c>
      <c r="BU181" s="146" t="s">
        <v>166</v>
      </c>
      <c r="BV181" s="146" t="s">
        <v>166</v>
      </c>
      <c r="BW181" s="146" t="s">
        <v>166</v>
      </c>
      <c r="BX181" s="146" t="s">
        <v>166</v>
      </c>
      <c r="BY181" s="146" t="s">
        <v>166</v>
      </c>
      <c r="BZ181" s="146" t="s">
        <v>166</v>
      </c>
      <c r="CA181" s="146" t="s">
        <v>166</v>
      </c>
      <c r="CB181" s="146" t="s">
        <v>166</v>
      </c>
      <c r="CC181" s="146" t="s">
        <v>166</v>
      </c>
    </row>
    <row r="182" spans="1:82" s="233" customFormat="1" ht="22.5" customHeight="1">
      <c r="A182" s="101">
        <v>159</v>
      </c>
      <c r="B182" s="177">
        <v>159</v>
      </c>
      <c r="C182" s="290" t="s">
        <v>207</v>
      </c>
      <c r="D182" s="291"/>
      <c r="E182" s="295"/>
      <c r="F182" s="167"/>
      <c r="G182" s="205" t="s">
        <v>166</v>
      </c>
      <c r="H182" s="236" t="s">
        <v>166</v>
      </c>
      <c r="I182" s="146" t="s">
        <v>166</v>
      </c>
      <c r="J182" s="146" t="s">
        <v>166</v>
      </c>
      <c r="K182" s="170" t="s">
        <v>166</v>
      </c>
      <c r="L182" s="146" t="s">
        <v>166</v>
      </c>
      <c r="M182" s="9" t="s">
        <v>166</v>
      </c>
      <c r="N182" s="9" t="s">
        <v>166</v>
      </c>
      <c r="O182" s="9" t="s">
        <v>166</v>
      </c>
      <c r="P182" s="9" t="s">
        <v>166</v>
      </c>
      <c r="Q182" s="9" t="s">
        <v>166</v>
      </c>
      <c r="R182" s="9"/>
      <c r="S182" s="9" t="s">
        <v>166</v>
      </c>
      <c r="T182" s="9" t="s">
        <v>166</v>
      </c>
      <c r="U182" s="9" t="s">
        <v>166</v>
      </c>
      <c r="V182" s="106"/>
      <c r="W182" s="106"/>
      <c r="X182" s="106"/>
      <c r="Y182" s="106"/>
      <c r="Z182" s="7"/>
      <c r="AA182" s="7"/>
      <c r="AB182" s="7"/>
      <c r="AC182" s="7"/>
      <c r="AD182" s="7"/>
      <c r="AE182" s="7"/>
      <c r="AF182" s="7"/>
      <c r="AG182" s="7"/>
      <c r="AH182" s="5"/>
      <c r="AI182" s="5"/>
      <c r="AJ182" s="5"/>
      <c r="AK182" s="5"/>
      <c r="AL182" s="5"/>
      <c r="AM182" s="210"/>
      <c r="AN182" s="210"/>
      <c r="AO182" s="9" t="s">
        <v>166</v>
      </c>
      <c r="AP182" s="9" t="s">
        <v>166</v>
      </c>
      <c r="AQ182" s="9" t="s">
        <v>166</v>
      </c>
      <c r="AR182" s="9" t="s">
        <v>166</v>
      </c>
      <c r="AS182" s="9" t="s">
        <v>166</v>
      </c>
      <c r="AT182" s="9" t="s">
        <v>166</v>
      </c>
      <c r="AU182" s="9" t="s">
        <v>166</v>
      </c>
      <c r="AV182" s="9" t="s">
        <v>166</v>
      </c>
      <c r="AW182" s="9" t="s">
        <v>166</v>
      </c>
      <c r="AX182" s="9"/>
      <c r="AY182" s="9"/>
      <c r="AZ182" s="9" t="s">
        <v>166</v>
      </c>
      <c r="BA182" s="9"/>
      <c r="BB182" s="9" t="s">
        <v>166</v>
      </c>
      <c r="BC182" s="9"/>
      <c r="BD182" s="9" t="s">
        <v>166</v>
      </c>
      <c r="BE182" s="146" t="s">
        <v>166</v>
      </c>
      <c r="BF182" s="146" t="s">
        <v>166</v>
      </c>
      <c r="BG182" s="146" t="s">
        <v>166</v>
      </c>
      <c r="BH182" s="146" t="s">
        <v>166</v>
      </c>
      <c r="BI182" s="146" t="s">
        <v>166</v>
      </c>
      <c r="BJ182" s="146" t="s">
        <v>166</v>
      </c>
      <c r="BK182" s="146" t="s">
        <v>166</v>
      </c>
      <c r="BL182" s="146" t="s">
        <v>166</v>
      </c>
      <c r="BM182" s="146" t="s">
        <v>166</v>
      </c>
      <c r="BN182" s="146" t="s">
        <v>166</v>
      </c>
      <c r="BO182" s="146" t="s">
        <v>166</v>
      </c>
      <c r="BP182" s="146" t="s">
        <v>166</v>
      </c>
      <c r="BQ182" s="146" t="s">
        <v>166</v>
      </c>
      <c r="BR182" s="146"/>
      <c r="BS182" s="146"/>
      <c r="BT182" s="146" t="s">
        <v>166</v>
      </c>
      <c r="BU182" s="146" t="s">
        <v>166</v>
      </c>
      <c r="BV182" s="7" t="s">
        <v>166</v>
      </c>
      <c r="BW182" s="7" t="s">
        <v>166</v>
      </c>
      <c r="BX182" s="7" t="s">
        <v>166</v>
      </c>
      <c r="BY182" s="7" t="s">
        <v>166</v>
      </c>
      <c r="BZ182" s="7" t="s">
        <v>166</v>
      </c>
      <c r="CA182" s="7" t="s">
        <v>166</v>
      </c>
      <c r="CB182" s="7" t="s">
        <v>166</v>
      </c>
      <c r="CC182" s="7" t="s">
        <v>166</v>
      </c>
      <c r="CD182" s="234"/>
    </row>
    <row r="183" spans="1:82" s="233" customFormat="1">
      <c r="A183" s="101">
        <v>160</v>
      </c>
      <c r="B183" s="177">
        <v>160</v>
      </c>
      <c r="C183" s="290" t="s">
        <v>208</v>
      </c>
      <c r="D183" s="291"/>
      <c r="E183" s="295"/>
      <c r="F183" s="167"/>
      <c r="G183" s="205" t="s">
        <v>166</v>
      </c>
      <c r="H183" s="236" t="s">
        <v>166</v>
      </c>
      <c r="I183" s="146" t="s">
        <v>166</v>
      </c>
      <c r="J183" s="146" t="s">
        <v>166</v>
      </c>
      <c r="K183" s="170" t="s">
        <v>166</v>
      </c>
      <c r="L183" s="146" t="s">
        <v>166</v>
      </c>
      <c r="M183" s="9" t="s">
        <v>166</v>
      </c>
      <c r="N183" s="9" t="s">
        <v>166</v>
      </c>
      <c r="O183" s="9" t="s">
        <v>166</v>
      </c>
      <c r="P183" s="9" t="s">
        <v>166</v>
      </c>
      <c r="Q183" s="9" t="s">
        <v>166</v>
      </c>
      <c r="R183" s="9"/>
      <c r="S183" s="9" t="s">
        <v>166</v>
      </c>
      <c r="T183" s="9" t="s">
        <v>166</v>
      </c>
      <c r="U183" s="9" t="s">
        <v>166</v>
      </c>
      <c r="V183" s="106"/>
      <c r="W183" s="106"/>
      <c r="X183" s="106"/>
      <c r="Y183" s="106"/>
      <c r="Z183" s="7"/>
      <c r="AA183" s="7"/>
      <c r="AB183" s="7"/>
      <c r="AC183" s="7"/>
      <c r="AD183" s="7"/>
      <c r="AE183" s="7"/>
      <c r="AF183" s="7"/>
      <c r="AG183" s="7"/>
      <c r="AH183" s="5"/>
      <c r="AI183" s="5"/>
      <c r="AJ183" s="5"/>
      <c r="AK183" s="5"/>
      <c r="AL183" s="5"/>
      <c r="AM183" s="210"/>
      <c r="AN183" s="210"/>
      <c r="AO183" s="9" t="s">
        <v>166</v>
      </c>
      <c r="AP183" s="9" t="s">
        <v>166</v>
      </c>
      <c r="AQ183" s="9" t="s">
        <v>166</v>
      </c>
      <c r="AR183" s="9" t="s">
        <v>166</v>
      </c>
      <c r="AS183" s="9" t="s">
        <v>166</v>
      </c>
      <c r="AT183" s="9" t="s">
        <v>166</v>
      </c>
      <c r="AU183" s="9" t="s">
        <v>166</v>
      </c>
      <c r="AV183" s="9" t="s">
        <v>166</v>
      </c>
      <c r="AW183" s="9" t="s">
        <v>166</v>
      </c>
      <c r="AX183" s="9"/>
      <c r="AY183" s="9"/>
      <c r="AZ183" s="9" t="s">
        <v>166</v>
      </c>
      <c r="BA183" s="9"/>
      <c r="BB183" s="9" t="s">
        <v>166</v>
      </c>
      <c r="BC183" s="9"/>
      <c r="BD183" s="9" t="s">
        <v>166</v>
      </c>
      <c r="BE183" s="146" t="s">
        <v>166</v>
      </c>
      <c r="BF183" s="146" t="s">
        <v>166</v>
      </c>
      <c r="BG183" s="146" t="s">
        <v>166</v>
      </c>
      <c r="BH183" s="146" t="s">
        <v>166</v>
      </c>
      <c r="BI183" s="146" t="s">
        <v>166</v>
      </c>
      <c r="BJ183" s="146" t="s">
        <v>166</v>
      </c>
      <c r="BK183" s="146" t="s">
        <v>166</v>
      </c>
      <c r="BL183" s="146" t="s">
        <v>166</v>
      </c>
      <c r="BM183" s="146" t="s">
        <v>166</v>
      </c>
      <c r="BN183" s="146" t="s">
        <v>166</v>
      </c>
      <c r="BO183" s="146" t="s">
        <v>166</v>
      </c>
      <c r="BP183" s="146" t="s">
        <v>166</v>
      </c>
      <c r="BQ183" s="146" t="s">
        <v>166</v>
      </c>
      <c r="BR183" s="146"/>
      <c r="BS183" s="146"/>
      <c r="BT183" s="146" t="s">
        <v>166</v>
      </c>
      <c r="BU183" s="146" t="s">
        <v>166</v>
      </c>
      <c r="BV183" s="7" t="s">
        <v>166</v>
      </c>
      <c r="BW183" s="7" t="s">
        <v>166</v>
      </c>
      <c r="BX183" s="7" t="s">
        <v>166</v>
      </c>
      <c r="BY183" s="7" t="s">
        <v>166</v>
      </c>
      <c r="BZ183" s="7" t="s">
        <v>166</v>
      </c>
      <c r="CA183" s="7" t="s">
        <v>166</v>
      </c>
      <c r="CB183" s="7" t="s">
        <v>166</v>
      </c>
      <c r="CC183" s="7" t="s">
        <v>166</v>
      </c>
      <c r="CD183" s="234"/>
    </row>
    <row r="184" spans="1:82" s="127" customFormat="1" ht="54" hidden="1" customHeight="1">
      <c r="A184" s="139">
        <v>161</v>
      </c>
      <c r="B184" s="177">
        <v>161</v>
      </c>
      <c r="C184" s="116" t="s">
        <v>209</v>
      </c>
      <c r="D184" s="68" t="s">
        <v>11</v>
      </c>
      <c r="E184" s="67" t="s">
        <v>210</v>
      </c>
      <c r="F184" s="68" t="s">
        <v>14</v>
      </c>
      <c r="G184" s="208" t="s">
        <v>132</v>
      </c>
      <c r="H184" s="117" t="s">
        <v>695</v>
      </c>
      <c r="I184" s="64"/>
      <c r="J184" s="53" t="s">
        <v>64</v>
      </c>
      <c r="K184" s="206" t="s">
        <v>13</v>
      </c>
      <c r="L184" s="64"/>
      <c r="M184" s="64"/>
      <c r="N184" s="64"/>
      <c r="O184" s="64"/>
      <c r="P184" s="64"/>
      <c r="Q184" s="64"/>
      <c r="R184" s="64"/>
      <c r="S184" s="64"/>
      <c r="T184" s="64"/>
      <c r="U184" s="32">
        <f t="shared" si="92"/>
        <v>1</v>
      </c>
      <c r="V184" s="112" t="s">
        <v>570</v>
      </c>
      <c r="W184" s="112" t="s">
        <v>569</v>
      </c>
      <c r="X184" s="112" t="s">
        <v>570</v>
      </c>
      <c r="Y184" s="112" t="s">
        <v>570</v>
      </c>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c r="BB184" s="56"/>
      <c r="BC184" s="56"/>
      <c r="BD184" s="56"/>
      <c r="BE184" s="12">
        <v>2</v>
      </c>
      <c r="BF184" s="12">
        <v>2</v>
      </c>
      <c r="BG184" s="12">
        <v>2</v>
      </c>
      <c r="BH184" s="12">
        <v>1</v>
      </c>
      <c r="BI184" s="12">
        <v>2</v>
      </c>
      <c r="BJ184" s="12">
        <v>2</v>
      </c>
      <c r="BK184" s="12">
        <v>1</v>
      </c>
      <c r="BL184" s="12">
        <v>2</v>
      </c>
      <c r="BM184" s="12">
        <v>2</v>
      </c>
      <c r="BN184" s="12">
        <v>2</v>
      </c>
      <c r="BO184" s="12">
        <v>1</v>
      </c>
      <c r="BP184" s="12">
        <v>2</v>
      </c>
      <c r="BQ184" s="12">
        <v>2</v>
      </c>
      <c r="BR184" s="12"/>
      <c r="BS184" s="12"/>
      <c r="BT184" s="12">
        <v>2</v>
      </c>
      <c r="BU184" s="12">
        <v>1</v>
      </c>
      <c r="BV184" s="13">
        <f>COUNTIF($BE184:$BU184,2)</f>
        <v>11</v>
      </c>
      <c r="BW184" s="14">
        <f>BV184/COUNTA($BE184:$BU184)</f>
        <v>0.73333333333333328</v>
      </c>
      <c r="BX184" s="13">
        <f>COUNTIF($BE184:$BU184,1)</f>
        <v>4</v>
      </c>
      <c r="BY184" s="14">
        <f>BX184/COUNTA($BE184:$BU184)</f>
        <v>0.26666666666666666</v>
      </c>
      <c r="BZ184" s="13">
        <f>COUNTIF($BE184:$BU184,0)</f>
        <v>0</v>
      </c>
      <c r="CA184" s="14">
        <f>BZ184/COUNTA($BE184:$BU184)</f>
        <v>0</v>
      </c>
      <c r="CB184" s="13">
        <f>(((BV184*2)+(BX184*1)+(BZ184*0)))/COUNTA($BE184:$BU184)</f>
        <v>1.7333333333333334</v>
      </c>
      <c r="CC184" s="207" t="str">
        <f>IF(CB184&gt;=1.6,"Đạt mục tiêu",IF(CB184&gt;=1,"Cần cố gắng","Chưa đạt"))</f>
        <v>Đạt mục tiêu</v>
      </c>
      <c r="CD184" s="65"/>
    </row>
    <row r="185" spans="1:82" s="163" customFormat="1" ht="83.25" hidden="1" customHeight="1">
      <c r="A185" s="101">
        <v>162</v>
      </c>
      <c r="B185" s="177">
        <v>162</v>
      </c>
      <c r="C185" s="114" t="s">
        <v>211</v>
      </c>
      <c r="D185" s="68" t="s">
        <v>11</v>
      </c>
      <c r="E185" s="67" t="s">
        <v>212</v>
      </c>
      <c r="F185" s="155" t="s">
        <v>14</v>
      </c>
      <c r="G185" s="193" t="s">
        <v>724</v>
      </c>
      <c r="H185" s="153" t="s">
        <v>308</v>
      </c>
      <c r="I185" s="64"/>
      <c r="J185" s="53" t="s">
        <v>64</v>
      </c>
      <c r="K185" s="64"/>
      <c r="L185" s="142" t="s">
        <v>13</v>
      </c>
      <c r="M185" s="64"/>
      <c r="N185" s="64"/>
      <c r="O185" s="64"/>
      <c r="P185" s="64"/>
      <c r="Q185" s="64"/>
      <c r="R185" s="64"/>
      <c r="S185" s="64"/>
      <c r="T185" s="64"/>
      <c r="U185" s="32">
        <f t="shared" si="92"/>
        <v>1</v>
      </c>
      <c r="V185" s="56"/>
      <c r="W185" s="56"/>
      <c r="X185" s="56"/>
      <c r="Y185" s="56"/>
      <c r="Z185" s="195" t="s">
        <v>570</v>
      </c>
      <c r="AA185" s="195" t="s">
        <v>566</v>
      </c>
      <c r="AB185" s="195" t="s">
        <v>570</v>
      </c>
      <c r="AC185" s="151"/>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56"/>
      <c r="BC185" s="56"/>
      <c r="BD185" s="56"/>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row>
    <row r="186" spans="1:82" s="65" customFormat="1" ht="30" hidden="1">
      <c r="A186" s="11"/>
      <c r="B186" s="177"/>
      <c r="C186" s="60" t="s">
        <v>213</v>
      </c>
      <c r="D186" s="68"/>
      <c r="E186" s="67"/>
      <c r="F186" s="68"/>
      <c r="G186" s="63"/>
      <c r="H186" s="93" t="s">
        <v>644</v>
      </c>
      <c r="I186" s="64"/>
      <c r="J186" s="53"/>
      <c r="K186" s="64"/>
      <c r="L186" s="97"/>
      <c r="M186" s="64"/>
      <c r="N186" s="64"/>
      <c r="O186" s="64"/>
      <c r="P186" s="64"/>
      <c r="Q186" s="64"/>
      <c r="R186" s="64" t="s">
        <v>13</v>
      </c>
      <c r="S186" s="64"/>
      <c r="T186" s="64"/>
      <c r="U186" s="32"/>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c r="BB186" s="56"/>
      <c r="BC186" s="56"/>
      <c r="BD186" s="56"/>
      <c r="BE186" s="56"/>
      <c r="BF186" s="56"/>
      <c r="BG186" s="56"/>
      <c r="BH186" s="56"/>
      <c r="BI186" s="56"/>
      <c r="BJ186" s="56"/>
      <c r="BK186" s="56"/>
      <c r="BL186" s="56"/>
      <c r="BM186" s="56"/>
      <c r="BN186" s="56"/>
      <c r="BO186" s="56"/>
      <c r="BP186" s="56"/>
      <c r="BQ186" s="56"/>
      <c r="BR186" s="56"/>
      <c r="BS186" s="56"/>
      <c r="BT186" s="56"/>
      <c r="BU186" s="56"/>
      <c r="BV186" s="56"/>
      <c r="BW186" s="56"/>
      <c r="BX186" s="56"/>
      <c r="BY186" s="56"/>
      <c r="BZ186" s="56"/>
      <c r="CA186" s="56"/>
      <c r="CB186" s="56"/>
      <c r="CC186" s="56"/>
    </row>
    <row r="187" spans="1:82" s="227" customFormat="1" ht="67.5" customHeight="1">
      <c r="A187" s="11">
        <v>163</v>
      </c>
      <c r="B187" s="177">
        <v>163</v>
      </c>
      <c r="C187" s="113" t="s">
        <v>213</v>
      </c>
      <c r="D187" s="155" t="s">
        <v>14</v>
      </c>
      <c r="E187" s="62" t="s">
        <v>214</v>
      </c>
      <c r="F187" s="61" t="s">
        <v>14</v>
      </c>
      <c r="G187" s="77" t="s">
        <v>309</v>
      </c>
      <c r="H187" s="153" t="s">
        <v>615</v>
      </c>
      <c r="I187" s="242" t="s">
        <v>128</v>
      </c>
      <c r="J187" s="245" t="s">
        <v>64</v>
      </c>
      <c r="K187" s="64"/>
      <c r="L187" s="64"/>
      <c r="M187" s="64" t="s">
        <v>13</v>
      </c>
      <c r="N187" s="64"/>
      <c r="O187" s="64"/>
      <c r="P187" s="64"/>
      <c r="Q187" s="64"/>
      <c r="R187" s="64"/>
      <c r="S187" s="64"/>
      <c r="T187" s="64"/>
      <c r="U187" s="32">
        <f t="shared" si="92"/>
        <v>1</v>
      </c>
      <c r="V187" s="56"/>
      <c r="W187" s="56"/>
      <c r="X187" s="56"/>
      <c r="Y187" s="56"/>
      <c r="Z187" s="56"/>
      <c r="AA187" s="56"/>
      <c r="AB187" s="56"/>
      <c r="AC187" s="56"/>
      <c r="AD187" s="220" t="s">
        <v>566</v>
      </c>
      <c r="AE187" s="220" t="s">
        <v>566</v>
      </c>
      <c r="AF187" s="220" t="s">
        <v>569</v>
      </c>
      <c r="AG187" s="220" t="s">
        <v>566</v>
      </c>
      <c r="AH187" s="56"/>
      <c r="AI187" s="56"/>
      <c r="AJ187" s="56"/>
      <c r="AK187" s="56"/>
      <c r="AL187" s="56"/>
      <c r="AM187" s="56"/>
      <c r="AN187" s="56"/>
      <c r="AO187" s="56"/>
      <c r="AP187" s="56"/>
      <c r="AQ187" s="56"/>
      <c r="AR187" s="56"/>
      <c r="AS187" s="56"/>
      <c r="AT187" s="56"/>
      <c r="AU187" s="56"/>
      <c r="AV187" s="56"/>
      <c r="AW187" s="56"/>
      <c r="AX187" s="56"/>
      <c r="AY187" s="56"/>
      <c r="AZ187" s="56"/>
      <c r="BA187" s="56"/>
      <c r="BB187" s="56"/>
      <c r="BC187" s="56"/>
      <c r="BD187" s="56"/>
      <c r="BE187" s="85">
        <v>2</v>
      </c>
      <c r="BF187" s="85">
        <v>2</v>
      </c>
      <c r="BG187" s="85">
        <v>2</v>
      </c>
      <c r="BH187" s="85">
        <v>2</v>
      </c>
      <c r="BI187" s="85">
        <v>2</v>
      </c>
      <c r="BJ187" s="85">
        <v>2</v>
      </c>
      <c r="BK187" s="85">
        <v>2</v>
      </c>
      <c r="BL187" s="85">
        <v>1</v>
      </c>
      <c r="BM187" s="85">
        <v>2</v>
      </c>
      <c r="BN187" s="85">
        <v>2</v>
      </c>
      <c r="BO187" s="85">
        <v>2</v>
      </c>
      <c r="BP187" s="85">
        <v>2</v>
      </c>
      <c r="BQ187" s="85">
        <v>2</v>
      </c>
      <c r="BR187" s="85">
        <v>2</v>
      </c>
      <c r="BS187" s="85">
        <v>2</v>
      </c>
      <c r="BT187" s="85">
        <v>1</v>
      </c>
      <c r="BU187" s="85">
        <v>2</v>
      </c>
      <c r="BV187" s="88">
        <f>COUNTIF($BE187:$BU187,2)</f>
        <v>15</v>
      </c>
      <c r="BW187" s="89">
        <f>BV187/COUNTA($BE187:$BU187)</f>
        <v>0.88235294117647056</v>
      </c>
      <c r="BX187" s="88">
        <f>COUNTIF($BE187:$BU187,1)</f>
        <v>2</v>
      </c>
      <c r="BY187" s="89">
        <f>BX187/COUNTA($BE187:$BU187)</f>
        <v>0.11764705882352941</v>
      </c>
      <c r="BZ187" s="88">
        <f>COUNTIF($BE187:$BU187,0)</f>
        <v>0</v>
      </c>
      <c r="CA187" s="89">
        <f>BZ187/COUNTA($BE187:$BU187)</f>
        <v>0</v>
      </c>
      <c r="CB187" s="88">
        <f>(((BV187*2)+(BX187*1)+(BZ187*0)))/COUNTA($BE187:$BU187)</f>
        <v>1.8823529411764706</v>
      </c>
      <c r="CC187" s="88" t="str">
        <f t="shared" ref="CC187" si="101">IF(CB187&gt;=1.6,"Đạt mục tiêu",IF(CB187&gt;=1,"Cần cố gắng","Chưa đạt"))</f>
        <v>Đạt mục tiêu</v>
      </c>
    </row>
    <row r="188" spans="1:82" s="233" customFormat="1" ht="48.75" customHeight="1">
      <c r="A188" s="101">
        <v>164</v>
      </c>
      <c r="B188" s="177">
        <v>164</v>
      </c>
      <c r="C188" s="290" t="s">
        <v>312</v>
      </c>
      <c r="D188" s="291"/>
      <c r="E188" s="295"/>
      <c r="F188" s="146" t="s">
        <v>166</v>
      </c>
      <c r="G188" s="205" t="s">
        <v>166</v>
      </c>
      <c r="H188" s="237" t="s">
        <v>166</v>
      </c>
      <c r="I188" s="146" t="s">
        <v>166</v>
      </c>
      <c r="J188" s="146" t="s">
        <v>166</v>
      </c>
      <c r="K188" s="170" t="s">
        <v>166</v>
      </c>
      <c r="L188" s="146" t="s">
        <v>166</v>
      </c>
      <c r="M188" s="9" t="s">
        <v>166</v>
      </c>
      <c r="N188" s="9" t="s">
        <v>166</v>
      </c>
      <c r="O188" s="9" t="s">
        <v>166</v>
      </c>
      <c r="P188" s="9" t="s">
        <v>166</v>
      </c>
      <c r="Q188" s="9" t="s">
        <v>166</v>
      </c>
      <c r="R188" s="9"/>
      <c r="S188" s="9" t="s">
        <v>166</v>
      </c>
      <c r="T188" s="9" t="s">
        <v>166</v>
      </c>
      <c r="U188" s="9" t="s">
        <v>166</v>
      </c>
      <c r="V188" s="170" t="s">
        <v>166</v>
      </c>
      <c r="W188" s="170" t="s">
        <v>166</v>
      </c>
      <c r="X188" s="170" t="s">
        <v>166</v>
      </c>
      <c r="Y188" s="170" t="s">
        <v>166</v>
      </c>
      <c r="Z188" s="146" t="s">
        <v>166</v>
      </c>
      <c r="AA188" s="146" t="s">
        <v>166</v>
      </c>
      <c r="AB188" s="146" t="s">
        <v>166</v>
      </c>
      <c r="AC188" s="146" t="s">
        <v>166</v>
      </c>
      <c r="AD188" s="146" t="s">
        <v>166</v>
      </c>
      <c r="AE188" s="146" t="s">
        <v>166</v>
      </c>
      <c r="AF188" s="146" t="s">
        <v>166</v>
      </c>
      <c r="AG188" s="146" t="s">
        <v>166</v>
      </c>
      <c r="AH188" s="9" t="s">
        <v>166</v>
      </c>
      <c r="AI188" s="9" t="s">
        <v>166</v>
      </c>
      <c r="AJ188" s="9" t="s">
        <v>166</v>
      </c>
      <c r="AK188" s="9" t="s">
        <v>166</v>
      </c>
      <c r="AL188" s="9" t="s">
        <v>166</v>
      </c>
      <c r="AM188" s="9"/>
      <c r="AN188" s="9"/>
      <c r="AO188" s="9" t="s">
        <v>166</v>
      </c>
      <c r="AP188" s="9" t="s">
        <v>166</v>
      </c>
      <c r="AQ188" s="9" t="s">
        <v>166</v>
      </c>
      <c r="AR188" s="9" t="s">
        <v>166</v>
      </c>
      <c r="AS188" s="9" t="s">
        <v>166</v>
      </c>
      <c r="AT188" s="9" t="s">
        <v>166</v>
      </c>
      <c r="AU188" s="9" t="s">
        <v>166</v>
      </c>
      <c r="AV188" s="9" t="s">
        <v>166</v>
      </c>
      <c r="AW188" s="9" t="s">
        <v>166</v>
      </c>
      <c r="AX188" s="9"/>
      <c r="AY188" s="9"/>
      <c r="AZ188" s="9" t="s">
        <v>166</v>
      </c>
      <c r="BA188" s="9"/>
      <c r="BB188" s="9" t="s">
        <v>166</v>
      </c>
      <c r="BC188" s="9"/>
      <c r="BD188" s="9" t="s">
        <v>166</v>
      </c>
      <c r="BE188" s="146" t="s">
        <v>166</v>
      </c>
      <c r="BF188" s="146" t="s">
        <v>166</v>
      </c>
      <c r="BG188" s="146" t="s">
        <v>166</v>
      </c>
      <c r="BH188" s="146" t="s">
        <v>166</v>
      </c>
      <c r="BI188" s="146" t="s">
        <v>166</v>
      </c>
      <c r="BJ188" s="146" t="s">
        <v>166</v>
      </c>
      <c r="BK188" s="146" t="s">
        <v>166</v>
      </c>
      <c r="BL188" s="146" t="s">
        <v>166</v>
      </c>
      <c r="BM188" s="146" t="s">
        <v>166</v>
      </c>
      <c r="BN188" s="146" t="s">
        <v>166</v>
      </c>
      <c r="BO188" s="146" t="s">
        <v>166</v>
      </c>
      <c r="BP188" s="146" t="s">
        <v>166</v>
      </c>
      <c r="BQ188" s="146" t="s">
        <v>166</v>
      </c>
      <c r="BR188" s="146"/>
      <c r="BS188" s="146"/>
      <c r="BT188" s="146" t="s">
        <v>166</v>
      </c>
      <c r="BU188" s="146" t="s">
        <v>166</v>
      </c>
      <c r="BV188" s="146" t="s">
        <v>166</v>
      </c>
      <c r="BW188" s="146" t="s">
        <v>166</v>
      </c>
      <c r="BX188" s="146" t="s">
        <v>166</v>
      </c>
      <c r="BY188" s="146" t="s">
        <v>166</v>
      </c>
      <c r="BZ188" s="146" t="s">
        <v>166</v>
      </c>
      <c r="CA188" s="146" t="s">
        <v>166</v>
      </c>
      <c r="CB188" s="146" t="s">
        <v>166</v>
      </c>
      <c r="CC188" s="146" t="s">
        <v>166</v>
      </c>
      <c r="CD188" s="234"/>
    </row>
    <row r="189" spans="1:82" s="234" customFormat="1" ht="82.5" customHeight="1">
      <c r="A189" s="11">
        <v>165</v>
      </c>
      <c r="B189" s="177">
        <v>165</v>
      </c>
      <c r="C189" s="114" t="s">
        <v>215</v>
      </c>
      <c r="D189" s="155" t="s">
        <v>11</v>
      </c>
      <c r="E189" s="62" t="s">
        <v>216</v>
      </c>
      <c r="F189" s="61" t="s">
        <v>14</v>
      </c>
      <c r="G189" s="67" t="s">
        <v>310</v>
      </c>
      <c r="H189" s="196" t="s">
        <v>311</v>
      </c>
      <c r="I189" s="246" t="s">
        <v>83</v>
      </c>
      <c r="J189" s="245" t="s">
        <v>64</v>
      </c>
      <c r="K189" s="56"/>
      <c r="L189" s="56"/>
      <c r="M189" s="95" t="s">
        <v>13</v>
      </c>
      <c r="N189" s="56"/>
      <c r="O189" s="56"/>
      <c r="P189" s="56"/>
      <c r="Q189" s="56"/>
      <c r="R189" s="56"/>
      <c r="S189" s="56"/>
      <c r="T189" s="56"/>
      <c r="U189" s="32">
        <f t="shared" si="92"/>
        <v>1</v>
      </c>
      <c r="V189" s="56"/>
      <c r="W189" s="56"/>
      <c r="X189" s="56"/>
      <c r="Y189" s="56"/>
      <c r="Z189" s="56"/>
      <c r="AA189" s="56"/>
      <c r="AB189" s="56"/>
      <c r="AC189" s="56"/>
      <c r="AD189" s="220" t="s">
        <v>570</v>
      </c>
      <c r="AE189" s="220" t="s">
        <v>570</v>
      </c>
      <c r="AF189" s="220" t="s">
        <v>566</v>
      </c>
      <c r="AG189" s="220" t="s">
        <v>570</v>
      </c>
      <c r="AH189" s="56"/>
      <c r="AI189" s="56"/>
      <c r="AJ189" s="56"/>
      <c r="AK189" s="56"/>
      <c r="AL189" s="56"/>
      <c r="AM189" s="56"/>
      <c r="AN189" s="56"/>
      <c r="AO189" s="56"/>
      <c r="AP189" s="56"/>
      <c r="AQ189" s="56"/>
      <c r="AR189" s="56"/>
      <c r="AS189" s="56"/>
      <c r="AT189" s="56"/>
      <c r="AU189" s="56"/>
      <c r="AV189" s="56"/>
      <c r="AW189" s="56"/>
      <c r="AX189" s="56"/>
      <c r="AY189" s="56"/>
      <c r="AZ189" s="56"/>
      <c r="BA189" s="56"/>
      <c r="BB189" s="56"/>
      <c r="BC189" s="56"/>
      <c r="BD189" s="56"/>
      <c r="BE189" s="85">
        <v>2</v>
      </c>
      <c r="BF189" s="85">
        <v>2</v>
      </c>
      <c r="BG189" s="85">
        <v>2</v>
      </c>
      <c r="BH189" s="85">
        <v>2</v>
      </c>
      <c r="BI189" s="85">
        <v>2</v>
      </c>
      <c r="BJ189" s="85">
        <v>2</v>
      </c>
      <c r="BK189" s="85">
        <v>2</v>
      </c>
      <c r="BL189" s="85">
        <v>1</v>
      </c>
      <c r="BM189" s="85">
        <v>2</v>
      </c>
      <c r="BN189" s="85">
        <v>2</v>
      </c>
      <c r="BO189" s="85">
        <v>2</v>
      </c>
      <c r="BP189" s="85">
        <v>2</v>
      </c>
      <c r="BQ189" s="85">
        <v>2</v>
      </c>
      <c r="BR189" s="85">
        <v>2</v>
      </c>
      <c r="BS189" s="85">
        <v>2</v>
      </c>
      <c r="BT189" s="85">
        <v>1</v>
      </c>
      <c r="BU189" s="85">
        <v>2</v>
      </c>
      <c r="BV189" s="88">
        <f>COUNTIF($BE189:$BU189,2)</f>
        <v>15</v>
      </c>
      <c r="BW189" s="89">
        <f>BV189/COUNTA($BE189:$BU189)</f>
        <v>0.88235294117647056</v>
      </c>
      <c r="BX189" s="88">
        <f>COUNTIF($BE189:$BU189,1)</f>
        <v>2</v>
      </c>
      <c r="BY189" s="89">
        <f>BX189/COUNTA($BE189:$BU189)</f>
        <v>0.11764705882352941</v>
      </c>
      <c r="BZ189" s="88">
        <f>COUNTIF($BE189:$BU189,0)</f>
        <v>0</v>
      </c>
      <c r="CA189" s="89">
        <f>BZ189/COUNTA($BE189:$BU189)</f>
        <v>0</v>
      </c>
      <c r="CB189" s="88">
        <f>(((BV189*2)+(BX189*1)+(BZ189*0)))/COUNTA($BE189:$BU189)</f>
        <v>1.8823529411764706</v>
      </c>
      <c r="CC189" s="88" t="str">
        <f t="shared" ref="CC189" si="102">IF(CB189&gt;=1.6,"Đạt mục tiêu",IF(CB189&gt;=1,"Cần cố gắng","Chưa đạt"))</f>
        <v>Đạt mục tiêu</v>
      </c>
    </row>
    <row r="190" spans="1:82" s="1" customFormat="1" ht="19.5" hidden="1" customHeight="1">
      <c r="A190" s="11">
        <v>166</v>
      </c>
      <c r="B190" s="177">
        <v>166</v>
      </c>
      <c r="C190" s="300" t="s">
        <v>217</v>
      </c>
      <c r="D190" s="292"/>
      <c r="E190" s="295"/>
      <c r="F190" s="66"/>
      <c r="G190" s="66"/>
      <c r="H190" s="66"/>
      <c r="I190" s="79"/>
      <c r="J190" s="79"/>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c r="BI190" s="66"/>
      <c r="BJ190" s="66"/>
      <c r="BK190" s="66"/>
      <c r="BL190" s="66"/>
      <c r="BM190" s="66"/>
      <c r="BN190" s="66"/>
      <c r="BO190" s="66"/>
      <c r="BP190" s="66"/>
      <c r="BQ190" s="66"/>
      <c r="BR190" s="66"/>
      <c r="BS190" s="66"/>
      <c r="BT190" s="66"/>
      <c r="BU190" s="66"/>
      <c r="BV190" s="66"/>
      <c r="BW190" s="66"/>
      <c r="BX190" s="66"/>
      <c r="BY190" s="66"/>
      <c r="BZ190" s="66"/>
      <c r="CA190" s="66"/>
      <c r="CB190" s="66"/>
      <c r="CC190" s="66"/>
    </row>
    <row r="191" spans="1:82" s="1" customFormat="1" ht="21.75" hidden="1" customHeight="1">
      <c r="A191" s="11">
        <v>167</v>
      </c>
      <c r="B191" s="177">
        <v>167</v>
      </c>
      <c r="C191" s="300" t="s">
        <v>218</v>
      </c>
      <c r="D191" s="292"/>
      <c r="E191" s="295"/>
      <c r="F191" s="66"/>
      <c r="G191" s="66"/>
      <c r="H191" s="66"/>
      <c r="I191" s="79"/>
      <c r="J191" s="79"/>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c r="BI191" s="66"/>
      <c r="BJ191" s="66"/>
      <c r="BK191" s="66"/>
      <c r="BL191" s="66"/>
      <c r="BM191" s="66"/>
      <c r="BN191" s="66"/>
      <c r="BO191" s="66"/>
      <c r="BP191" s="66"/>
      <c r="BQ191" s="66"/>
      <c r="BR191" s="66"/>
      <c r="BS191" s="66"/>
      <c r="BT191" s="66"/>
      <c r="BU191" s="66"/>
      <c r="BV191" s="66"/>
      <c r="BW191" s="66"/>
      <c r="BX191" s="66"/>
      <c r="BY191" s="66"/>
      <c r="BZ191" s="66"/>
      <c r="CA191" s="66"/>
      <c r="CB191" s="66"/>
      <c r="CC191" s="66"/>
    </row>
    <row r="192" spans="1:82" s="1" customFormat="1" ht="65.25" hidden="1" customHeight="1">
      <c r="A192" s="11"/>
      <c r="B192" s="177"/>
      <c r="C192" s="91" t="s">
        <v>219</v>
      </c>
      <c r="D192" s="186"/>
      <c r="E192" s="187"/>
      <c r="F192" s="66"/>
      <c r="G192" s="66"/>
      <c r="H192" s="52" t="s">
        <v>645</v>
      </c>
      <c r="I192" s="79"/>
      <c r="J192" s="79"/>
      <c r="K192" s="198"/>
      <c r="L192" s="198"/>
      <c r="M192" s="198"/>
      <c r="N192" s="198"/>
      <c r="O192" s="198"/>
      <c r="P192" s="198"/>
      <c r="Q192" s="198"/>
      <c r="R192" s="56" t="s">
        <v>13</v>
      </c>
      <c r="S192" s="198"/>
      <c r="T192" s="5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c r="BI192" s="66"/>
      <c r="BJ192" s="66"/>
      <c r="BK192" s="66"/>
      <c r="BL192" s="66"/>
      <c r="BM192" s="66"/>
      <c r="BN192" s="66"/>
      <c r="BO192" s="66"/>
      <c r="BP192" s="66"/>
      <c r="BQ192" s="66"/>
      <c r="BR192" s="66"/>
      <c r="BS192" s="66"/>
      <c r="BT192" s="66"/>
      <c r="BU192" s="66"/>
      <c r="BV192" s="66"/>
      <c r="BW192" s="66"/>
      <c r="BX192" s="66"/>
      <c r="BY192" s="66"/>
      <c r="BZ192" s="66"/>
      <c r="CA192" s="66"/>
      <c r="CB192" s="66"/>
      <c r="CC192" s="66"/>
    </row>
    <row r="193" spans="1:82" s="103" customFormat="1" ht="63" hidden="1" customHeight="1">
      <c r="A193" s="139">
        <v>168</v>
      </c>
      <c r="B193" s="177">
        <v>168</v>
      </c>
      <c r="C193" s="128" t="s">
        <v>219</v>
      </c>
      <c r="D193" s="53" t="s">
        <v>11</v>
      </c>
      <c r="E193" s="91" t="s">
        <v>220</v>
      </c>
      <c r="F193" s="68" t="s">
        <v>11</v>
      </c>
      <c r="G193" s="128" t="s">
        <v>220</v>
      </c>
      <c r="H193" s="108" t="s">
        <v>572</v>
      </c>
      <c r="I193" s="56"/>
      <c r="J193" s="53" t="s">
        <v>64</v>
      </c>
      <c r="K193" s="111" t="s">
        <v>13</v>
      </c>
      <c r="L193" s="56"/>
      <c r="M193" s="56"/>
      <c r="N193" s="56"/>
      <c r="O193" s="56"/>
      <c r="P193" s="56"/>
      <c r="Q193" s="56"/>
      <c r="R193" s="56"/>
      <c r="S193" s="56"/>
      <c r="T193" s="56"/>
      <c r="U193" s="32">
        <f t="shared" si="92"/>
        <v>1</v>
      </c>
      <c r="V193" s="112" t="s">
        <v>566</v>
      </c>
      <c r="W193" s="112" t="s">
        <v>567</v>
      </c>
      <c r="X193" s="112" t="s">
        <v>567</v>
      </c>
      <c r="Y193" s="112" t="s">
        <v>569</v>
      </c>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c r="BB193" s="56"/>
      <c r="BC193" s="56"/>
      <c r="BD193" s="56"/>
      <c r="BE193" s="12">
        <v>2</v>
      </c>
      <c r="BF193" s="12">
        <v>2</v>
      </c>
      <c r="BG193" s="12">
        <v>2</v>
      </c>
      <c r="BH193" s="12">
        <v>2</v>
      </c>
      <c r="BI193" s="12">
        <v>2</v>
      </c>
      <c r="BJ193" s="12">
        <v>2</v>
      </c>
      <c r="BK193" s="12">
        <v>2</v>
      </c>
      <c r="BL193" s="12">
        <v>2</v>
      </c>
      <c r="BM193" s="12">
        <v>2</v>
      </c>
      <c r="BN193" s="12">
        <v>2</v>
      </c>
      <c r="BO193" s="12">
        <v>1</v>
      </c>
      <c r="BP193" s="12">
        <v>2</v>
      </c>
      <c r="BQ193" s="12">
        <v>2</v>
      </c>
      <c r="BR193" s="12"/>
      <c r="BS193" s="12"/>
      <c r="BT193" s="12">
        <v>1</v>
      </c>
      <c r="BU193" s="12">
        <v>1</v>
      </c>
      <c r="BV193" s="13">
        <f>COUNTIF($BE193:$BU193,2)</f>
        <v>12</v>
      </c>
      <c r="BW193" s="14">
        <f>BV193/COUNTA($BE193:$BU193)</f>
        <v>0.8</v>
      </c>
      <c r="BX193" s="13">
        <f>COUNTIF($BE193:$BU193,1)</f>
        <v>3</v>
      </c>
      <c r="BY193" s="14">
        <f>BX193/COUNTA($BE193:$BU193)</f>
        <v>0.2</v>
      </c>
      <c r="BZ193" s="13">
        <f>COUNTIF($BE193:$BU193,0)</f>
        <v>0</v>
      </c>
      <c r="CA193" s="14">
        <f>BZ193/COUNTA($BE193:$BU193)</f>
        <v>0</v>
      </c>
      <c r="CB193" s="13">
        <f>(((BV193*2)+(BX193*1)+(BZ193*0)))/COUNTA($BE193:$BU193)</f>
        <v>1.8</v>
      </c>
      <c r="CC193" s="207" t="str">
        <f>IF(CB193&gt;=1.6,"Đạt mục tiêu",IF(CB193&gt;=1,"Cần cố gắng","Chưa đạt"))</f>
        <v>Đạt mục tiêu</v>
      </c>
      <c r="CD193" s="1"/>
    </row>
    <row r="194" spans="1:82" s="1" customFormat="1" ht="72.75" hidden="1" customHeight="1">
      <c r="A194" s="11">
        <v>169</v>
      </c>
      <c r="B194" s="177">
        <v>169</v>
      </c>
      <c r="C194" s="94" t="s">
        <v>221</v>
      </c>
      <c r="D194" s="71" t="s">
        <v>11</v>
      </c>
      <c r="E194" s="91" t="s">
        <v>222</v>
      </c>
      <c r="F194" s="68" t="s">
        <v>14</v>
      </c>
      <c r="G194" s="70" t="s">
        <v>313</v>
      </c>
      <c r="H194" s="52" t="s">
        <v>314</v>
      </c>
      <c r="I194" s="56"/>
      <c r="J194" s="53" t="s">
        <v>64</v>
      </c>
      <c r="K194" s="56"/>
      <c r="L194" s="56"/>
      <c r="M194" s="56"/>
      <c r="N194" s="95" t="s">
        <v>13</v>
      </c>
      <c r="O194" s="56"/>
      <c r="P194" s="56"/>
      <c r="Q194" s="56"/>
      <c r="R194" s="56"/>
      <c r="S194" s="56"/>
      <c r="T194" s="56"/>
      <c r="U194" s="32">
        <f t="shared" si="92"/>
        <v>1</v>
      </c>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c r="BB194" s="56"/>
      <c r="BC194" s="56"/>
      <c r="BD194" s="56"/>
      <c r="BE194" s="56"/>
      <c r="BF194" s="56"/>
      <c r="BG194" s="56"/>
      <c r="BH194" s="56"/>
      <c r="BI194" s="56"/>
      <c r="BJ194" s="56"/>
      <c r="BK194" s="56"/>
      <c r="BL194" s="56"/>
      <c r="BM194" s="56"/>
      <c r="BN194" s="56"/>
      <c r="BO194" s="56"/>
      <c r="BP194" s="56"/>
      <c r="BQ194" s="56"/>
      <c r="BR194" s="56"/>
      <c r="BS194" s="56"/>
      <c r="BT194" s="58"/>
      <c r="BU194" s="58"/>
      <c r="BV194" s="56"/>
      <c r="BW194" s="56"/>
      <c r="BX194" s="56"/>
      <c r="BY194" s="56"/>
      <c r="BZ194" s="56"/>
      <c r="CA194" s="56"/>
      <c r="CB194" s="56"/>
      <c r="CC194" s="56"/>
    </row>
    <row r="195" spans="1:82" s="1" customFormat="1" ht="72.75" hidden="1" customHeight="1">
      <c r="A195" s="11">
        <v>170</v>
      </c>
      <c r="B195" s="177">
        <v>170</v>
      </c>
      <c r="C195" s="91" t="s">
        <v>223</v>
      </c>
      <c r="D195" s="71" t="s">
        <v>15</v>
      </c>
      <c r="E195" s="91" t="s">
        <v>224</v>
      </c>
      <c r="F195" s="68" t="s">
        <v>15</v>
      </c>
      <c r="G195" s="70" t="s">
        <v>315</v>
      </c>
      <c r="H195" s="52" t="s">
        <v>316</v>
      </c>
      <c r="I195" s="56"/>
      <c r="J195" s="53" t="s">
        <v>64</v>
      </c>
      <c r="K195" s="56"/>
      <c r="L195" s="56"/>
      <c r="M195" s="56"/>
      <c r="N195" s="56"/>
      <c r="O195" s="56"/>
      <c r="P195" s="95" t="s">
        <v>13</v>
      </c>
      <c r="Q195" s="56"/>
      <c r="R195" s="56"/>
      <c r="S195" s="56"/>
      <c r="T195" s="56"/>
      <c r="U195" s="32">
        <f t="shared" si="92"/>
        <v>1</v>
      </c>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c r="BB195" s="56"/>
      <c r="BC195" s="56"/>
      <c r="BD195" s="56"/>
      <c r="BE195" s="56"/>
      <c r="BF195" s="56"/>
      <c r="BG195" s="56"/>
      <c r="BH195" s="56"/>
      <c r="BI195" s="56"/>
      <c r="BJ195" s="56"/>
      <c r="BK195" s="56"/>
      <c r="BL195" s="56"/>
      <c r="BM195" s="56"/>
      <c r="BN195" s="56"/>
      <c r="BO195" s="56"/>
      <c r="BP195" s="56"/>
      <c r="BQ195" s="56"/>
      <c r="BR195" s="56"/>
      <c r="BS195" s="56"/>
      <c r="BT195" s="58"/>
      <c r="BU195" s="58"/>
      <c r="BV195" s="56"/>
      <c r="BW195" s="56"/>
      <c r="BX195" s="56"/>
      <c r="BY195" s="56"/>
      <c r="BZ195" s="56"/>
      <c r="CA195" s="56"/>
      <c r="CB195" s="56"/>
      <c r="CC195" s="56"/>
    </row>
    <row r="196" spans="1:82" s="233" customFormat="1" ht="69.75" customHeight="1">
      <c r="A196" s="101">
        <v>171</v>
      </c>
      <c r="B196" s="177">
        <v>171</v>
      </c>
      <c r="C196" s="290" t="s">
        <v>225</v>
      </c>
      <c r="D196" s="291"/>
      <c r="E196" s="292"/>
      <c r="F196" s="293"/>
      <c r="G196" s="294"/>
      <c r="H196" s="238" t="s">
        <v>166</v>
      </c>
      <c r="I196" s="239" t="s">
        <v>166</v>
      </c>
      <c r="J196" s="244" t="s">
        <v>166</v>
      </c>
      <c r="K196" s="171" t="s">
        <v>166</v>
      </c>
      <c r="L196" s="189" t="s">
        <v>166</v>
      </c>
      <c r="M196" s="178" t="s">
        <v>166</v>
      </c>
      <c r="N196" s="178" t="s">
        <v>166</v>
      </c>
      <c r="O196" s="178" t="s">
        <v>166</v>
      </c>
      <c r="P196" s="178" t="s">
        <v>166</v>
      </c>
      <c r="Q196" s="178" t="s">
        <v>166</v>
      </c>
      <c r="R196" s="178"/>
      <c r="S196" s="178" t="s">
        <v>166</v>
      </c>
      <c r="T196" s="178" t="s">
        <v>166</v>
      </c>
      <c r="U196" s="178" t="s">
        <v>166</v>
      </c>
      <c r="V196" s="106"/>
      <c r="W196" s="106"/>
      <c r="X196" s="106"/>
      <c r="Y196" s="106"/>
      <c r="Z196" s="7"/>
      <c r="AA196" s="7"/>
      <c r="AB196" s="7"/>
      <c r="AC196" s="7"/>
      <c r="AD196" s="7"/>
      <c r="AE196" s="7"/>
      <c r="AF196" s="7"/>
      <c r="AG196" s="7"/>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7"/>
      <c r="BF196" s="7"/>
      <c r="BG196" s="7"/>
      <c r="BH196" s="7"/>
      <c r="BI196" s="7"/>
      <c r="BJ196" s="7"/>
      <c r="BK196" s="7"/>
      <c r="BL196" s="7"/>
      <c r="BM196" s="7"/>
      <c r="BN196" s="7"/>
      <c r="BO196" s="7"/>
      <c r="BP196" s="7"/>
      <c r="BQ196" s="7"/>
      <c r="BR196" s="7"/>
      <c r="BS196" s="7"/>
      <c r="BT196" s="143"/>
      <c r="BU196" s="143"/>
      <c r="BV196" s="7"/>
      <c r="BW196" s="7"/>
      <c r="BX196" s="7"/>
      <c r="BY196" s="7"/>
      <c r="BZ196" s="7"/>
      <c r="CA196" s="7"/>
      <c r="CB196" s="7"/>
      <c r="CC196" s="7"/>
      <c r="CD196" s="234"/>
    </row>
    <row r="197" spans="1:82" s="234" customFormat="1" ht="102" customHeight="1">
      <c r="A197" s="11">
        <v>172</v>
      </c>
      <c r="B197" s="177">
        <v>172</v>
      </c>
      <c r="C197" s="114" t="s">
        <v>226</v>
      </c>
      <c r="D197" s="155" t="s">
        <v>11</v>
      </c>
      <c r="E197" s="62" t="s">
        <v>227</v>
      </c>
      <c r="F197" s="61" t="s">
        <v>14</v>
      </c>
      <c r="G197" s="82" t="s">
        <v>317</v>
      </c>
      <c r="H197" s="113" t="s">
        <v>318</v>
      </c>
      <c r="I197" s="246" t="s">
        <v>128</v>
      </c>
      <c r="J197" s="245" t="s">
        <v>64</v>
      </c>
      <c r="K197" s="56"/>
      <c r="L197" s="56"/>
      <c r="M197" s="95" t="s">
        <v>13</v>
      </c>
      <c r="N197" s="56"/>
      <c r="O197" s="56"/>
      <c r="P197" s="56"/>
      <c r="Q197" s="56"/>
      <c r="R197" s="95" t="s">
        <v>13</v>
      </c>
      <c r="S197" s="56"/>
      <c r="T197" s="56"/>
      <c r="U197" s="32">
        <f t="shared" si="92"/>
        <v>2</v>
      </c>
      <c r="V197" s="56"/>
      <c r="W197" s="56"/>
      <c r="X197" s="56"/>
      <c r="Y197" s="56"/>
      <c r="Z197" s="56"/>
      <c r="AA197" s="56"/>
      <c r="AB197" s="56"/>
      <c r="AC197" s="56"/>
      <c r="AD197" s="220" t="s">
        <v>570</v>
      </c>
      <c r="AE197" s="220" t="s">
        <v>568</v>
      </c>
      <c r="AF197" s="220" t="s">
        <v>570</v>
      </c>
      <c r="AG197" s="220" t="s">
        <v>568</v>
      </c>
      <c r="AH197" s="56"/>
      <c r="AI197" s="56"/>
      <c r="AJ197" s="56"/>
      <c r="AK197" s="56"/>
      <c r="AL197" s="56"/>
      <c r="AM197" s="56"/>
      <c r="AN197" s="56"/>
      <c r="AO197" s="56"/>
      <c r="AP197" s="56"/>
      <c r="AQ197" s="56"/>
      <c r="AR197" s="56"/>
      <c r="AS197" s="56"/>
      <c r="AT197" s="56"/>
      <c r="AU197" s="56"/>
      <c r="AV197" s="56"/>
      <c r="AW197" s="56"/>
      <c r="AX197" s="56"/>
      <c r="AY197" s="56"/>
      <c r="AZ197" s="56"/>
      <c r="BA197" s="56"/>
      <c r="BB197" s="56"/>
      <c r="BC197" s="56"/>
      <c r="BD197" s="56"/>
      <c r="BE197" s="85">
        <v>2</v>
      </c>
      <c r="BF197" s="85">
        <v>2</v>
      </c>
      <c r="BG197" s="85">
        <v>2</v>
      </c>
      <c r="BH197" s="85">
        <v>2</v>
      </c>
      <c r="BI197" s="85">
        <v>2</v>
      </c>
      <c r="BJ197" s="85">
        <v>2</v>
      </c>
      <c r="BK197" s="85">
        <v>2</v>
      </c>
      <c r="BL197" s="85">
        <v>1</v>
      </c>
      <c r="BM197" s="85">
        <v>2</v>
      </c>
      <c r="BN197" s="85">
        <v>2</v>
      </c>
      <c r="BO197" s="85">
        <v>2</v>
      </c>
      <c r="BP197" s="85">
        <v>2</v>
      </c>
      <c r="BQ197" s="85">
        <v>2</v>
      </c>
      <c r="BR197" s="85">
        <v>2</v>
      </c>
      <c r="BS197" s="85">
        <v>2</v>
      </c>
      <c r="BT197" s="85">
        <v>1</v>
      </c>
      <c r="BU197" s="85">
        <v>2</v>
      </c>
      <c r="BV197" s="88">
        <f>COUNTIF($BE197:$BU197,2)</f>
        <v>15</v>
      </c>
      <c r="BW197" s="89">
        <f>BV197/COUNTA($BE197:$BU197)</f>
        <v>0.88235294117647056</v>
      </c>
      <c r="BX197" s="88">
        <f>COUNTIF($BE197:$BU197,1)</f>
        <v>2</v>
      </c>
      <c r="BY197" s="89">
        <f>BX197/COUNTA($BE197:$BU197)</f>
        <v>0.11764705882352941</v>
      </c>
      <c r="BZ197" s="88">
        <f>COUNTIF($BE197:$BU197,0)</f>
        <v>0</v>
      </c>
      <c r="CA197" s="89">
        <f>BZ197/COUNTA($BE197:$BU197)</f>
        <v>0</v>
      </c>
      <c r="CB197" s="88">
        <f>(((BV197*2)+(BX197*1)+(BZ197*0)))/COUNTA($BE197:$BU197)</f>
        <v>1.8823529411764706</v>
      </c>
      <c r="CC197" s="88" t="str">
        <f t="shared" ref="CC197" si="103">IF(CB197&gt;=1.6,"Đạt mục tiêu",IF(CB197&gt;=1,"Cần cố gắng","Chưa đạt"))</f>
        <v>Đạt mục tiêu</v>
      </c>
    </row>
    <row r="198" spans="1:82" ht="143.25" hidden="1" customHeight="1">
      <c r="A198" s="101">
        <v>173</v>
      </c>
      <c r="B198" s="177">
        <v>173</v>
      </c>
      <c r="C198" s="114" t="s">
        <v>228</v>
      </c>
      <c r="D198" s="68" t="s">
        <v>11</v>
      </c>
      <c r="E198" s="67" t="s">
        <v>229</v>
      </c>
      <c r="F198" s="155" t="s">
        <v>11</v>
      </c>
      <c r="G198" s="153" t="s">
        <v>725</v>
      </c>
      <c r="H198" s="134" t="s">
        <v>726</v>
      </c>
      <c r="I198" s="56"/>
      <c r="J198" s="53" t="s">
        <v>64</v>
      </c>
      <c r="K198" s="56"/>
      <c r="L198" s="151" t="s">
        <v>13</v>
      </c>
      <c r="M198" s="56"/>
      <c r="N198" s="56"/>
      <c r="O198" s="56"/>
      <c r="P198" s="56"/>
      <c r="Q198" s="56"/>
      <c r="R198" s="56"/>
      <c r="S198" s="56"/>
      <c r="T198" s="56"/>
      <c r="U198" s="32">
        <f t="shared" si="92"/>
        <v>1</v>
      </c>
      <c r="V198" s="56"/>
      <c r="W198" s="56"/>
      <c r="X198" s="56"/>
      <c r="Y198" s="56"/>
      <c r="Z198" s="195" t="s">
        <v>569</v>
      </c>
      <c r="AA198" s="195"/>
      <c r="AB198" s="195" t="s">
        <v>567</v>
      </c>
      <c r="AC198" s="195" t="s">
        <v>566</v>
      </c>
      <c r="AD198" s="56"/>
      <c r="AE198" s="56"/>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c r="BB198" s="56"/>
      <c r="BC198" s="56"/>
      <c r="BD198" s="56"/>
      <c r="BE198" s="7"/>
      <c r="BF198" s="7"/>
      <c r="BG198" s="7"/>
      <c r="BH198" s="7"/>
      <c r="BI198" s="7"/>
      <c r="BJ198" s="7"/>
      <c r="BK198" s="7"/>
      <c r="BL198" s="7"/>
      <c r="BM198" s="7"/>
      <c r="BN198" s="7"/>
      <c r="BO198" s="7"/>
      <c r="BP198" s="7"/>
      <c r="BQ198" s="7"/>
      <c r="BR198" s="7"/>
      <c r="BS198" s="7"/>
      <c r="BT198" s="143"/>
      <c r="BU198" s="143"/>
      <c r="BV198" s="7"/>
      <c r="BW198" s="7"/>
      <c r="BX198" s="7"/>
      <c r="BY198" s="7"/>
      <c r="BZ198" s="7"/>
      <c r="CA198" s="7"/>
      <c r="CB198" s="7"/>
      <c r="CC198" s="7"/>
    </row>
    <row r="199" spans="1:82" s="1" customFormat="1" ht="48" hidden="1">
      <c r="A199" s="11">
        <v>174</v>
      </c>
      <c r="B199" s="177">
        <v>174</v>
      </c>
      <c r="C199" s="67" t="s">
        <v>230</v>
      </c>
      <c r="D199" s="68" t="s">
        <v>11</v>
      </c>
      <c r="E199" s="67" t="s">
        <v>231</v>
      </c>
      <c r="F199" s="68" t="s">
        <v>11</v>
      </c>
      <c r="G199" s="1" t="s">
        <v>321</v>
      </c>
      <c r="H199" s="15" t="s">
        <v>322</v>
      </c>
      <c r="I199" s="56"/>
      <c r="J199" s="53" t="s">
        <v>64</v>
      </c>
      <c r="K199" s="56"/>
      <c r="L199" s="56"/>
      <c r="M199" s="56"/>
      <c r="N199" s="56"/>
      <c r="O199" s="56"/>
      <c r="P199" s="56"/>
      <c r="Q199" s="95" t="s">
        <v>13</v>
      </c>
      <c r="R199" s="56"/>
      <c r="S199" s="56"/>
      <c r="T199" s="56"/>
      <c r="U199" s="32">
        <f t="shared" si="92"/>
        <v>1</v>
      </c>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c r="AR199" s="56"/>
      <c r="AS199" s="56"/>
      <c r="AT199" s="56"/>
      <c r="AU199" s="56"/>
      <c r="AV199" s="56"/>
      <c r="AW199" s="56"/>
      <c r="AX199" s="56"/>
      <c r="AY199" s="56"/>
      <c r="AZ199" s="56"/>
      <c r="BA199" s="56"/>
      <c r="BB199" s="56"/>
      <c r="BC199" s="56"/>
      <c r="BD199" s="56"/>
      <c r="BE199" s="56"/>
      <c r="BF199" s="56"/>
      <c r="BG199" s="56"/>
      <c r="BH199" s="56"/>
      <c r="BI199" s="56"/>
      <c r="BJ199" s="56"/>
      <c r="BK199" s="56"/>
      <c r="BL199" s="56"/>
      <c r="BM199" s="56"/>
      <c r="BN199" s="56"/>
      <c r="BO199" s="56"/>
      <c r="BP199" s="56"/>
      <c r="BQ199" s="56"/>
      <c r="BR199" s="56"/>
      <c r="BS199" s="56"/>
      <c r="BT199" s="58"/>
      <c r="BU199" s="58"/>
      <c r="BV199" s="56"/>
      <c r="BW199" s="56"/>
      <c r="BX199" s="56"/>
      <c r="BY199" s="56"/>
      <c r="BZ199" s="56"/>
      <c r="CA199" s="56"/>
      <c r="CB199" s="56"/>
      <c r="CC199" s="56"/>
    </row>
    <row r="200" spans="1:82" s="1" customFormat="1" ht="48" hidden="1">
      <c r="A200" s="11">
        <v>175</v>
      </c>
      <c r="B200" s="177">
        <v>175</v>
      </c>
      <c r="C200" s="67" t="s">
        <v>232</v>
      </c>
      <c r="D200" s="68" t="s">
        <v>11</v>
      </c>
      <c r="E200" s="67" t="s">
        <v>233</v>
      </c>
      <c r="F200" s="68" t="s">
        <v>14</v>
      </c>
      <c r="G200" s="52" t="s">
        <v>320</v>
      </c>
      <c r="H200" s="52" t="s">
        <v>657</v>
      </c>
      <c r="I200" s="56"/>
      <c r="J200" s="53" t="s">
        <v>64</v>
      </c>
      <c r="K200" s="56"/>
      <c r="L200" s="56"/>
      <c r="M200" s="56"/>
      <c r="N200" s="56"/>
      <c r="O200" s="56"/>
      <c r="P200" s="56"/>
      <c r="Q200" s="56"/>
      <c r="R200" s="56"/>
      <c r="S200" s="56"/>
      <c r="T200" s="56" t="s">
        <v>13</v>
      </c>
      <c r="U200" s="32">
        <f t="shared" si="92"/>
        <v>1</v>
      </c>
      <c r="V200" s="56"/>
      <c r="W200" s="56"/>
      <c r="X200" s="56"/>
      <c r="Y200" s="56"/>
      <c r="Z200" s="56"/>
      <c r="AA200" s="56"/>
      <c r="AB200" s="56"/>
      <c r="AC200" s="56"/>
      <c r="AD200" s="56"/>
      <c r="AE200" s="56"/>
      <c r="AF200" s="56"/>
      <c r="AG200" s="56"/>
      <c r="AH200" s="56"/>
      <c r="AI200" s="56"/>
      <c r="AJ200" s="56"/>
      <c r="AK200" s="56"/>
      <c r="AL200" s="56"/>
      <c r="AM200" s="56"/>
      <c r="AN200" s="56"/>
      <c r="AO200" s="56"/>
      <c r="AP200" s="56"/>
      <c r="AQ200" s="56"/>
      <c r="AR200" s="56"/>
      <c r="AS200" s="56"/>
      <c r="AT200" s="56"/>
      <c r="AU200" s="56"/>
      <c r="AV200" s="56"/>
      <c r="AW200" s="56"/>
      <c r="AX200" s="56"/>
      <c r="AY200" s="56"/>
      <c r="AZ200" s="56"/>
      <c r="BA200" s="56"/>
      <c r="BB200" s="56"/>
      <c r="BC200" s="56"/>
      <c r="BD200" s="56"/>
      <c r="BE200" s="56"/>
      <c r="BF200" s="56"/>
      <c r="BG200" s="56"/>
      <c r="BH200" s="56"/>
      <c r="BI200" s="56"/>
      <c r="BJ200" s="56"/>
      <c r="BK200" s="56"/>
      <c r="BL200" s="56"/>
      <c r="BM200" s="56"/>
      <c r="BN200" s="56"/>
      <c r="BO200" s="56"/>
      <c r="BP200" s="56"/>
      <c r="BQ200" s="56"/>
      <c r="BR200" s="56"/>
      <c r="BS200" s="56"/>
      <c r="BT200" s="58"/>
      <c r="BU200" s="58"/>
      <c r="BV200" s="56"/>
      <c r="BW200" s="56"/>
      <c r="BX200" s="56"/>
      <c r="BY200" s="56"/>
      <c r="BZ200" s="56"/>
      <c r="CA200" s="56"/>
      <c r="CB200" s="56"/>
      <c r="CC200" s="56"/>
    </row>
    <row r="201" spans="1:82" s="1" customFormat="1" ht="75" hidden="1">
      <c r="A201" s="11">
        <v>176</v>
      </c>
      <c r="B201" s="177">
        <v>176</v>
      </c>
      <c r="C201" s="67" t="s">
        <v>234</v>
      </c>
      <c r="D201" s="68" t="s">
        <v>14</v>
      </c>
      <c r="E201" s="67" t="s">
        <v>235</v>
      </c>
      <c r="F201" s="68" t="s">
        <v>14</v>
      </c>
      <c r="G201" s="12" t="s">
        <v>62</v>
      </c>
      <c r="H201" s="76" t="s">
        <v>319</v>
      </c>
      <c r="I201" s="56"/>
      <c r="J201" s="53" t="s">
        <v>64</v>
      </c>
      <c r="K201" s="56"/>
      <c r="L201" s="56"/>
      <c r="M201" s="56"/>
      <c r="N201" s="56"/>
      <c r="O201" s="56"/>
      <c r="P201" s="95" t="s">
        <v>13</v>
      </c>
      <c r="Q201" s="56"/>
      <c r="R201" s="56"/>
      <c r="S201" s="56"/>
      <c r="T201" s="56"/>
      <c r="U201" s="32">
        <f t="shared" si="92"/>
        <v>1</v>
      </c>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c r="AR201" s="56"/>
      <c r="AS201" s="56"/>
      <c r="AT201" s="56"/>
      <c r="AU201" s="56"/>
      <c r="AV201" s="56"/>
      <c r="AW201" s="56"/>
      <c r="AX201" s="56"/>
      <c r="AY201" s="56"/>
      <c r="AZ201" s="56"/>
      <c r="BA201" s="56"/>
      <c r="BB201" s="56"/>
      <c r="BC201" s="56"/>
      <c r="BD201" s="56"/>
      <c r="BE201" s="56"/>
      <c r="BF201" s="56"/>
      <c r="BG201" s="56"/>
      <c r="BH201" s="56"/>
      <c r="BI201" s="56"/>
      <c r="BJ201" s="56"/>
      <c r="BK201" s="56"/>
      <c r="BL201" s="56"/>
      <c r="BM201" s="56"/>
      <c r="BN201" s="56"/>
      <c r="BO201" s="56"/>
      <c r="BP201" s="56"/>
      <c r="BQ201" s="56"/>
      <c r="BR201" s="56"/>
      <c r="BS201" s="56"/>
      <c r="BT201" s="58"/>
      <c r="BU201" s="58"/>
      <c r="BV201" s="56"/>
      <c r="BW201" s="56"/>
      <c r="BX201" s="56"/>
      <c r="BY201" s="56"/>
      <c r="BZ201" s="56"/>
      <c r="CA201" s="56"/>
      <c r="CB201" s="56"/>
      <c r="CC201" s="56"/>
    </row>
    <row r="202" spans="1:82" s="233" customFormat="1" ht="24.75" customHeight="1">
      <c r="A202" s="101">
        <v>177</v>
      </c>
      <c r="B202" s="177">
        <v>177</v>
      </c>
      <c r="C202" s="290" t="s">
        <v>236</v>
      </c>
      <c r="D202" s="291"/>
      <c r="E202" s="295"/>
      <c r="F202" s="6"/>
      <c r="G202" s="209" t="s">
        <v>166</v>
      </c>
      <c r="H202" s="209" t="s">
        <v>166</v>
      </c>
      <c r="I202" s="235" t="s">
        <v>166</v>
      </c>
      <c r="J202" s="247" t="s">
        <v>166</v>
      </c>
      <c r="K202" s="129" t="s">
        <v>166</v>
      </c>
      <c r="L202" s="180" t="s">
        <v>166</v>
      </c>
      <c r="M202" s="199" t="s">
        <v>166</v>
      </c>
      <c r="N202" s="199" t="s">
        <v>166</v>
      </c>
      <c r="O202" s="199" t="s">
        <v>166</v>
      </c>
      <c r="P202" s="199" t="s">
        <v>166</v>
      </c>
      <c r="Q202" s="199" t="s">
        <v>166</v>
      </c>
      <c r="R202" s="199"/>
      <c r="S202" s="199" t="s">
        <v>166</v>
      </c>
      <c r="T202" s="199" t="s">
        <v>166</v>
      </c>
      <c r="U202" s="199" t="s">
        <v>166</v>
      </c>
      <c r="V202" s="129" t="s">
        <v>166</v>
      </c>
      <c r="W202" s="129" t="s">
        <v>166</v>
      </c>
      <c r="X202" s="129" t="s">
        <v>166</v>
      </c>
      <c r="Y202" s="129" t="s">
        <v>166</v>
      </c>
      <c r="Z202" s="180" t="s">
        <v>166</v>
      </c>
      <c r="AA202" s="180" t="s">
        <v>166</v>
      </c>
      <c r="AB202" s="180" t="s">
        <v>166</v>
      </c>
      <c r="AC202" s="180" t="s">
        <v>166</v>
      </c>
      <c r="AD202" s="235" t="s">
        <v>166</v>
      </c>
      <c r="AE202" s="235" t="s">
        <v>166</v>
      </c>
      <c r="AF202" s="235" t="s">
        <v>166</v>
      </c>
      <c r="AG202" s="235" t="s">
        <v>166</v>
      </c>
      <c r="AH202" s="199" t="s">
        <v>166</v>
      </c>
      <c r="AI202" s="199" t="s">
        <v>166</v>
      </c>
      <c r="AJ202" s="199" t="s">
        <v>166</v>
      </c>
      <c r="AK202" s="199" t="s">
        <v>166</v>
      </c>
      <c r="AL202" s="199" t="s">
        <v>166</v>
      </c>
      <c r="AM202" s="199"/>
      <c r="AN202" s="199"/>
      <c r="AO202" s="199" t="s">
        <v>166</v>
      </c>
      <c r="AP202" s="199" t="s">
        <v>166</v>
      </c>
      <c r="AQ202" s="199" t="s">
        <v>166</v>
      </c>
      <c r="AR202" s="199" t="s">
        <v>166</v>
      </c>
      <c r="AS202" s="199" t="s">
        <v>166</v>
      </c>
      <c r="AT202" s="199" t="s">
        <v>166</v>
      </c>
      <c r="AU202" s="199" t="s">
        <v>166</v>
      </c>
      <c r="AV202" s="199" t="s">
        <v>166</v>
      </c>
      <c r="AW202" s="199" t="s">
        <v>166</v>
      </c>
      <c r="AX202" s="199"/>
      <c r="AY202" s="199"/>
      <c r="AZ202" s="199" t="s">
        <v>166</v>
      </c>
      <c r="BA202" s="199"/>
      <c r="BB202" s="199" t="s">
        <v>166</v>
      </c>
      <c r="BC202" s="199"/>
      <c r="BD202" s="199" t="s">
        <v>166</v>
      </c>
      <c r="BE202" s="180" t="s">
        <v>166</v>
      </c>
      <c r="BF202" s="180" t="s">
        <v>166</v>
      </c>
      <c r="BG202" s="180" t="s">
        <v>166</v>
      </c>
      <c r="BH202" s="180" t="s">
        <v>166</v>
      </c>
      <c r="BI202" s="180" t="s">
        <v>166</v>
      </c>
      <c r="BJ202" s="180" t="s">
        <v>166</v>
      </c>
      <c r="BK202" s="180" t="s">
        <v>166</v>
      </c>
      <c r="BL202" s="180" t="s">
        <v>166</v>
      </c>
      <c r="BM202" s="180" t="s">
        <v>166</v>
      </c>
      <c r="BN202" s="180" t="s">
        <v>166</v>
      </c>
      <c r="BO202" s="180" t="s">
        <v>166</v>
      </c>
      <c r="BP202" s="180" t="s">
        <v>166</v>
      </c>
      <c r="BQ202" s="180" t="s">
        <v>166</v>
      </c>
      <c r="BR202" s="180"/>
      <c r="BS202" s="180"/>
      <c r="BT202" s="180" t="s">
        <v>166</v>
      </c>
      <c r="BU202" s="180" t="s">
        <v>166</v>
      </c>
      <c r="BV202" s="180" t="s">
        <v>166</v>
      </c>
      <c r="BW202" s="180" t="s">
        <v>166</v>
      </c>
      <c r="BX202" s="180" t="s">
        <v>166</v>
      </c>
      <c r="BY202" s="180" t="s">
        <v>166</v>
      </c>
      <c r="BZ202" s="180" t="s">
        <v>166</v>
      </c>
      <c r="CA202" s="180" t="s">
        <v>166</v>
      </c>
      <c r="CB202" s="180" t="s">
        <v>166</v>
      </c>
      <c r="CC202" s="180" t="s">
        <v>166</v>
      </c>
      <c r="CD202" s="234"/>
    </row>
    <row r="203" spans="1:82" s="233" customFormat="1" ht="39.75" customHeight="1">
      <c r="A203" s="101">
        <v>178</v>
      </c>
      <c r="B203" s="177">
        <v>178</v>
      </c>
      <c r="C203" s="290" t="s">
        <v>237</v>
      </c>
      <c r="D203" s="291"/>
      <c r="E203" s="295"/>
      <c r="F203" s="6"/>
      <c r="G203" s="209" t="s">
        <v>166</v>
      </c>
      <c r="H203" s="209" t="s">
        <v>166</v>
      </c>
      <c r="I203" s="235" t="s">
        <v>166</v>
      </c>
      <c r="J203" s="247" t="s">
        <v>166</v>
      </c>
      <c r="K203" s="129" t="s">
        <v>166</v>
      </c>
      <c r="L203" s="180" t="s">
        <v>166</v>
      </c>
      <c r="M203" s="199" t="s">
        <v>166</v>
      </c>
      <c r="N203" s="199" t="s">
        <v>166</v>
      </c>
      <c r="O203" s="199" t="s">
        <v>166</v>
      </c>
      <c r="P203" s="199" t="s">
        <v>166</v>
      </c>
      <c r="Q203" s="199" t="s">
        <v>166</v>
      </c>
      <c r="R203" s="199"/>
      <c r="S203" s="199" t="s">
        <v>166</v>
      </c>
      <c r="T203" s="199" t="s">
        <v>166</v>
      </c>
      <c r="U203" s="199" t="s">
        <v>166</v>
      </c>
      <c r="V203" s="129" t="s">
        <v>166</v>
      </c>
      <c r="W203" s="129" t="s">
        <v>166</v>
      </c>
      <c r="X203" s="129" t="s">
        <v>166</v>
      </c>
      <c r="Y203" s="129" t="s">
        <v>166</v>
      </c>
      <c r="Z203" s="180" t="s">
        <v>166</v>
      </c>
      <c r="AA203" s="180" t="s">
        <v>166</v>
      </c>
      <c r="AB203" s="180" t="s">
        <v>166</v>
      </c>
      <c r="AC203" s="180" t="s">
        <v>166</v>
      </c>
      <c r="AD203" s="235" t="s">
        <v>166</v>
      </c>
      <c r="AE203" s="235" t="s">
        <v>166</v>
      </c>
      <c r="AF203" s="235" t="s">
        <v>166</v>
      </c>
      <c r="AG203" s="235" t="s">
        <v>166</v>
      </c>
      <c r="AH203" s="199" t="s">
        <v>166</v>
      </c>
      <c r="AI203" s="199" t="s">
        <v>166</v>
      </c>
      <c r="AJ203" s="199" t="s">
        <v>166</v>
      </c>
      <c r="AK203" s="199" t="s">
        <v>166</v>
      </c>
      <c r="AL203" s="199" t="s">
        <v>166</v>
      </c>
      <c r="AM203" s="199"/>
      <c r="AN203" s="199"/>
      <c r="AO203" s="199" t="s">
        <v>166</v>
      </c>
      <c r="AP203" s="199" t="s">
        <v>166</v>
      </c>
      <c r="AQ203" s="199" t="s">
        <v>166</v>
      </c>
      <c r="AR203" s="199" t="s">
        <v>166</v>
      </c>
      <c r="AS203" s="199" t="s">
        <v>166</v>
      </c>
      <c r="AT203" s="199" t="s">
        <v>166</v>
      </c>
      <c r="AU203" s="199" t="s">
        <v>166</v>
      </c>
      <c r="AV203" s="199" t="s">
        <v>166</v>
      </c>
      <c r="AW203" s="199" t="s">
        <v>166</v>
      </c>
      <c r="AX203" s="199"/>
      <c r="AY203" s="199"/>
      <c r="AZ203" s="199" t="s">
        <v>166</v>
      </c>
      <c r="BA203" s="199"/>
      <c r="BB203" s="199" t="s">
        <v>166</v>
      </c>
      <c r="BC203" s="199"/>
      <c r="BD203" s="199" t="s">
        <v>166</v>
      </c>
      <c r="BE203" s="180" t="s">
        <v>166</v>
      </c>
      <c r="BF203" s="180" t="s">
        <v>166</v>
      </c>
      <c r="BG203" s="180" t="s">
        <v>166</v>
      </c>
      <c r="BH203" s="180" t="s">
        <v>166</v>
      </c>
      <c r="BI203" s="180" t="s">
        <v>166</v>
      </c>
      <c r="BJ203" s="180" t="s">
        <v>166</v>
      </c>
      <c r="BK203" s="180" t="s">
        <v>166</v>
      </c>
      <c r="BL203" s="180" t="s">
        <v>166</v>
      </c>
      <c r="BM203" s="180" t="s">
        <v>166</v>
      </c>
      <c r="BN203" s="180" t="s">
        <v>166</v>
      </c>
      <c r="BO203" s="180" t="s">
        <v>166</v>
      </c>
      <c r="BP203" s="180" t="s">
        <v>166</v>
      </c>
      <c r="BQ203" s="180" t="s">
        <v>166</v>
      </c>
      <c r="BR203" s="180"/>
      <c r="BS203" s="180"/>
      <c r="BT203" s="180" t="s">
        <v>166</v>
      </c>
      <c r="BU203" s="180" t="s">
        <v>166</v>
      </c>
      <c r="BV203" s="180" t="s">
        <v>166</v>
      </c>
      <c r="BW203" s="180" t="s">
        <v>166</v>
      </c>
      <c r="BX203" s="180" t="s">
        <v>166</v>
      </c>
      <c r="BY203" s="180" t="s">
        <v>166</v>
      </c>
      <c r="BZ203" s="180" t="s">
        <v>166</v>
      </c>
      <c r="CA203" s="180" t="s">
        <v>166</v>
      </c>
      <c r="CB203" s="180" t="s">
        <v>166</v>
      </c>
      <c r="CC203" s="180" t="s">
        <v>166</v>
      </c>
      <c r="CD203" s="234"/>
    </row>
    <row r="204" spans="1:82" s="1" customFormat="1" ht="63" hidden="1">
      <c r="A204" s="11"/>
      <c r="B204" s="177"/>
      <c r="C204" s="188" t="s">
        <v>573</v>
      </c>
      <c r="D204" s="186"/>
      <c r="E204" s="187"/>
      <c r="F204" s="16"/>
      <c r="G204" s="199"/>
      <c r="H204" s="15" t="s">
        <v>655</v>
      </c>
      <c r="I204" s="13"/>
      <c r="J204" s="13"/>
      <c r="K204" s="180"/>
      <c r="L204" s="180"/>
      <c r="M204" s="180"/>
      <c r="N204" s="180"/>
      <c r="O204" s="180"/>
      <c r="P204" s="180"/>
      <c r="Q204" s="180"/>
      <c r="R204" s="180"/>
      <c r="S204" s="180"/>
      <c r="T204" s="180" t="s">
        <v>13</v>
      </c>
      <c r="U204" s="199"/>
      <c r="V204" s="199"/>
      <c r="W204" s="199"/>
      <c r="X204" s="199"/>
      <c r="Y204" s="199"/>
      <c r="Z204" s="199"/>
      <c r="AA204" s="199"/>
      <c r="AB204" s="199"/>
      <c r="AC204" s="199"/>
      <c r="AD204" s="199"/>
      <c r="AE204" s="199"/>
      <c r="AF204" s="199"/>
      <c r="AG204" s="199"/>
      <c r="AH204" s="199"/>
      <c r="AI204" s="199"/>
      <c r="AJ204" s="199"/>
      <c r="AK204" s="199"/>
      <c r="AL204" s="199"/>
      <c r="AM204" s="199"/>
      <c r="AN204" s="199"/>
      <c r="AO204" s="199"/>
      <c r="AP204" s="199"/>
      <c r="AQ204" s="199"/>
      <c r="AR204" s="199"/>
      <c r="AS204" s="199"/>
      <c r="AT204" s="199"/>
      <c r="AU204" s="199"/>
      <c r="AV204" s="199"/>
      <c r="AW204" s="199"/>
      <c r="AX204" s="199"/>
      <c r="AY204" s="199"/>
      <c r="AZ204" s="199"/>
      <c r="BA204" s="199"/>
      <c r="BB204" s="199"/>
      <c r="BC204" s="199"/>
      <c r="BD204" s="199"/>
      <c r="BE204" s="199"/>
      <c r="BF204" s="199"/>
      <c r="BG204" s="199"/>
      <c r="BH204" s="199"/>
      <c r="BI204" s="199"/>
      <c r="BJ204" s="199"/>
      <c r="BK204" s="199"/>
      <c r="BL204" s="199"/>
      <c r="BM204" s="199"/>
      <c r="BN204" s="199"/>
      <c r="BO204" s="199"/>
      <c r="BP204" s="199"/>
      <c r="BQ204" s="199"/>
      <c r="BR204" s="199"/>
      <c r="BS204" s="199"/>
      <c r="BT204" s="199"/>
      <c r="BU204" s="199"/>
      <c r="BV204" s="199"/>
      <c r="BW204" s="199"/>
      <c r="BX204" s="199"/>
      <c r="BY204" s="199"/>
      <c r="BZ204" s="199"/>
      <c r="CA204" s="199"/>
      <c r="CB204" s="199"/>
      <c r="CC204" s="199"/>
    </row>
    <row r="205" spans="1:82" s="103" customFormat="1" ht="81" hidden="1" customHeight="1">
      <c r="A205" s="139">
        <v>179</v>
      </c>
      <c r="B205" s="177">
        <v>179</v>
      </c>
      <c r="C205" s="108" t="s">
        <v>573</v>
      </c>
      <c r="D205" s="61" t="s">
        <v>11</v>
      </c>
      <c r="E205" s="62" t="s">
        <v>328</v>
      </c>
      <c r="F205" s="61" t="s">
        <v>14</v>
      </c>
      <c r="G205" s="116"/>
      <c r="H205" s="117" t="s">
        <v>610</v>
      </c>
      <c r="I205" s="12" t="s">
        <v>128</v>
      </c>
      <c r="J205" s="53" t="s">
        <v>64</v>
      </c>
      <c r="K205" s="118" t="s">
        <v>13</v>
      </c>
      <c r="L205" s="13"/>
      <c r="M205" s="13"/>
      <c r="N205" s="13"/>
      <c r="O205" s="12"/>
      <c r="P205" s="13"/>
      <c r="Q205" s="12"/>
      <c r="R205" s="12"/>
      <c r="S205" s="13"/>
      <c r="T205" s="12"/>
      <c r="U205" s="32">
        <f t="shared" si="92"/>
        <v>1</v>
      </c>
      <c r="V205" s="208" t="s">
        <v>569</v>
      </c>
      <c r="W205" s="208" t="s">
        <v>567</v>
      </c>
      <c r="X205" s="208" t="s">
        <v>568</v>
      </c>
      <c r="Y205" s="208" t="s">
        <v>568</v>
      </c>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v>2</v>
      </c>
      <c r="BF205" s="12">
        <v>2</v>
      </c>
      <c r="BG205" s="12">
        <v>2</v>
      </c>
      <c r="BH205" s="12">
        <v>1</v>
      </c>
      <c r="BI205" s="12">
        <v>2</v>
      </c>
      <c r="BJ205" s="12">
        <v>2</v>
      </c>
      <c r="BK205" s="12">
        <v>1</v>
      </c>
      <c r="BL205" s="12">
        <v>2</v>
      </c>
      <c r="BM205" s="12">
        <v>2</v>
      </c>
      <c r="BN205" s="12">
        <v>2</v>
      </c>
      <c r="BO205" s="12">
        <v>1</v>
      </c>
      <c r="BP205" s="12">
        <v>2</v>
      </c>
      <c r="BQ205" s="12">
        <v>2</v>
      </c>
      <c r="BR205" s="12"/>
      <c r="BS205" s="12"/>
      <c r="BT205" s="12">
        <v>2</v>
      </c>
      <c r="BU205" s="12">
        <v>1</v>
      </c>
      <c r="BV205" s="13">
        <f>COUNTIF($BE205:$BU205,2)</f>
        <v>11</v>
      </c>
      <c r="BW205" s="14">
        <f>BV205/COUNTA($BE205:$BU205)</f>
        <v>0.73333333333333328</v>
      </c>
      <c r="BX205" s="13">
        <f>COUNTIF($BE205:$BU205,1)</f>
        <v>4</v>
      </c>
      <c r="BY205" s="14">
        <f>BX205/COUNTA($BE205:$BU205)</f>
        <v>0.26666666666666666</v>
      </c>
      <c r="BZ205" s="13">
        <f>COUNTIF($BE205:$BU205,0)</f>
        <v>0</v>
      </c>
      <c r="CA205" s="14">
        <f>BZ205/COUNTA($BE205:$BU205)</f>
        <v>0</v>
      </c>
      <c r="CB205" s="13">
        <f>(((BV205*2)+(BX205*1)+(BZ205*0)))/COUNTA($BE205:$BU205)</f>
        <v>1.7333333333333334</v>
      </c>
      <c r="CC205" s="207" t="str">
        <f>IF(CB205&gt;=1.6,"Đạt mục tiêu",IF(CB205&gt;=1,"Cần cố gắng","Chưa đạt"))</f>
        <v>Đạt mục tiêu</v>
      </c>
      <c r="CD205" s="1"/>
    </row>
    <row r="206" spans="1:82" s="1" customFormat="1" ht="63" hidden="1">
      <c r="A206" s="11"/>
      <c r="B206" s="177"/>
      <c r="C206" s="188" t="s">
        <v>573</v>
      </c>
      <c r="D206" s="61"/>
      <c r="E206" s="62"/>
      <c r="F206" s="61"/>
      <c r="G206" s="62"/>
      <c r="H206" s="15" t="s">
        <v>643</v>
      </c>
      <c r="I206" s="12"/>
      <c r="J206" s="53"/>
      <c r="K206" s="13"/>
      <c r="L206" s="13"/>
      <c r="M206" s="13"/>
      <c r="N206" s="13"/>
      <c r="O206" s="12"/>
      <c r="P206" s="13"/>
      <c r="Q206" s="12"/>
      <c r="R206" s="13" t="s">
        <v>13</v>
      </c>
      <c r="S206" s="13"/>
      <c r="T206" s="12"/>
      <c r="U206" s="3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37"/>
      <c r="BU206" s="37"/>
      <c r="BV206" s="13"/>
      <c r="BW206" s="14"/>
      <c r="BX206" s="13"/>
      <c r="BY206" s="14"/>
      <c r="BZ206" s="13"/>
      <c r="CA206" s="14"/>
      <c r="CB206" s="13"/>
      <c r="CC206" s="13"/>
    </row>
    <row r="207" spans="1:82" s="103" customFormat="1" ht="112.5" hidden="1">
      <c r="A207" s="101"/>
      <c r="B207" s="177"/>
      <c r="C207" s="196" t="s">
        <v>327</v>
      </c>
      <c r="D207" s="61"/>
      <c r="E207" s="62"/>
      <c r="F207" s="155"/>
      <c r="G207" s="114" t="s">
        <v>329</v>
      </c>
      <c r="H207" s="134" t="s">
        <v>673</v>
      </c>
      <c r="I207" s="12"/>
      <c r="J207" s="53"/>
      <c r="K207" s="13"/>
      <c r="L207" s="209" t="s">
        <v>13</v>
      </c>
      <c r="M207" s="13"/>
      <c r="N207" s="13"/>
      <c r="O207" s="12"/>
      <c r="P207" s="13"/>
      <c r="Q207" s="12"/>
      <c r="R207" s="13"/>
      <c r="S207" s="13"/>
      <c r="T207" s="12"/>
      <c r="U207" s="32"/>
      <c r="V207" s="12"/>
      <c r="W207" s="12"/>
      <c r="X207" s="12"/>
      <c r="Y207" s="12"/>
      <c r="Z207" s="193" t="s">
        <v>567</v>
      </c>
      <c r="AA207" s="193"/>
      <c r="AB207" s="193" t="s">
        <v>569</v>
      </c>
      <c r="AC207" s="193" t="s">
        <v>566</v>
      </c>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c r="BF207" s="12"/>
      <c r="BG207" s="12"/>
      <c r="BH207" s="12"/>
      <c r="BI207" s="12"/>
      <c r="BJ207" s="12"/>
      <c r="BK207" s="12"/>
      <c r="BL207" s="12"/>
      <c r="BM207" s="12"/>
      <c r="BN207" s="12"/>
      <c r="BO207" s="12"/>
      <c r="BP207" s="12"/>
      <c r="BQ207" s="12"/>
      <c r="BR207" s="12"/>
      <c r="BS207" s="12"/>
      <c r="BT207" s="37"/>
      <c r="BU207" s="37"/>
      <c r="BV207" s="13"/>
      <c r="BW207" s="14"/>
      <c r="BX207" s="13"/>
      <c r="BY207" s="14"/>
      <c r="BZ207" s="13"/>
      <c r="CA207" s="14"/>
      <c r="CB207" s="13"/>
      <c r="CC207" s="13"/>
    </row>
    <row r="208" spans="1:82" ht="112.5" hidden="1">
      <c r="A208" s="101">
        <v>180</v>
      </c>
      <c r="B208" s="177">
        <v>180</v>
      </c>
      <c r="C208" s="196" t="s">
        <v>327</v>
      </c>
      <c r="D208" s="61" t="s">
        <v>11</v>
      </c>
      <c r="E208" s="62" t="s">
        <v>328</v>
      </c>
      <c r="F208" s="155" t="s">
        <v>14</v>
      </c>
      <c r="G208" s="114" t="s">
        <v>329</v>
      </c>
      <c r="H208" s="134" t="s">
        <v>672</v>
      </c>
      <c r="I208" s="12" t="s">
        <v>128</v>
      </c>
      <c r="J208" s="53" t="s">
        <v>64</v>
      </c>
      <c r="K208" s="13"/>
      <c r="L208" s="209" t="s">
        <v>13</v>
      </c>
      <c r="M208" s="13"/>
      <c r="N208" s="13"/>
      <c r="O208" s="12"/>
      <c r="P208" s="13"/>
      <c r="Q208" s="12"/>
      <c r="R208" s="12"/>
      <c r="S208" s="13"/>
      <c r="T208" s="12"/>
      <c r="U208" s="32">
        <f t="shared" si="92"/>
        <v>1</v>
      </c>
      <c r="V208" s="12"/>
      <c r="W208" s="12"/>
      <c r="X208" s="12"/>
      <c r="Y208" s="12"/>
      <c r="Z208" s="193" t="s">
        <v>569</v>
      </c>
      <c r="AA208" s="193" t="s">
        <v>567</v>
      </c>
      <c r="AB208" s="193" t="s">
        <v>566</v>
      </c>
      <c r="AC208" s="193"/>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94"/>
      <c r="BF208" s="194"/>
      <c r="BG208" s="194"/>
      <c r="BH208" s="194"/>
      <c r="BI208" s="194"/>
      <c r="BJ208" s="194"/>
      <c r="BK208" s="194"/>
      <c r="BL208" s="194"/>
      <c r="BM208" s="194"/>
      <c r="BN208" s="194"/>
      <c r="BO208" s="194"/>
      <c r="BP208" s="194"/>
      <c r="BQ208" s="194"/>
      <c r="BR208" s="194"/>
      <c r="BS208" s="194"/>
      <c r="BT208" s="164"/>
      <c r="BU208" s="164"/>
      <c r="BV208" s="180"/>
      <c r="BW208" s="144"/>
      <c r="BX208" s="180"/>
      <c r="BY208" s="144"/>
      <c r="BZ208" s="180"/>
      <c r="CA208" s="144"/>
      <c r="CB208" s="180"/>
      <c r="CC208" s="180"/>
    </row>
    <row r="209" spans="1:82" s="234" customFormat="1" ht="118.5" customHeight="1">
      <c r="A209" s="11">
        <v>181</v>
      </c>
      <c r="B209" s="177">
        <v>181</v>
      </c>
      <c r="C209" s="196" t="s">
        <v>327</v>
      </c>
      <c r="D209" s="155" t="s">
        <v>11</v>
      </c>
      <c r="E209" s="62" t="s">
        <v>328</v>
      </c>
      <c r="F209" s="61" t="s">
        <v>14</v>
      </c>
      <c r="G209" s="62" t="s">
        <v>323</v>
      </c>
      <c r="H209" s="134" t="s">
        <v>738</v>
      </c>
      <c r="I209" s="242" t="s">
        <v>128</v>
      </c>
      <c r="J209" s="245" t="s">
        <v>64</v>
      </c>
      <c r="K209" s="13"/>
      <c r="L209" s="13"/>
      <c r="M209" s="13" t="s">
        <v>13</v>
      </c>
      <c r="N209" s="13"/>
      <c r="O209" s="12"/>
      <c r="P209" s="13"/>
      <c r="Q209" s="12"/>
      <c r="R209" s="12"/>
      <c r="S209" s="13"/>
      <c r="T209" s="12"/>
      <c r="U209" s="32">
        <f t="shared" si="92"/>
        <v>1</v>
      </c>
      <c r="V209" s="12"/>
      <c r="W209" s="12"/>
      <c r="X209" s="12"/>
      <c r="Y209" s="12"/>
      <c r="Z209" s="12"/>
      <c r="AA209" s="12"/>
      <c r="AB209" s="12"/>
      <c r="AC209" s="12"/>
      <c r="AD209" s="242" t="s">
        <v>567</v>
      </c>
      <c r="AE209" s="242" t="s">
        <v>566</v>
      </c>
      <c r="AF209" s="242" t="s">
        <v>737</v>
      </c>
      <c r="AG209" s="242" t="s">
        <v>569</v>
      </c>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85">
        <v>2</v>
      </c>
      <c r="BF209" s="85">
        <v>2</v>
      </c>
      <c r="BG209" s="85">
        <v>2</v>
      </c>
      <c r="BH209" s="85">
        <v>2</v>
      </c>
      <c r="BI209" s="85">
        <v>2</v>
      </c>
      <c r="BJ209" s="85">
        <v>2</v>
      </c>
      <c r="BK209" s="85">
        <v>2</v>
      </c>
      <c r="BL209" s="85">
        <v>2</v>
      </c>
      <c r="BM209" s="85">
        <v>2</v>
      </c>
      <c r="BN209" s="85">
        <v>2</v>
      </c>
      <c r="BO209" s="85">
        <v>2</v>
      </c>
      <c r="BP209" s="85">
        <v>2</v>
      </c>
      <c r="BQ209" s="85">
        <v>2</v>
      </c>
      <c r="BR209" s="85">
        <v>2</v>
      </c>
      <c r="BS209" s="85">
        <v>2</v>
      </c>
      <c r="BT209" s="85">
        <v>1</v>
      </c>
      <c r="BU209" s="85">
        <v>2</v>
      </c>
      <c r="BV209" s="88">
        <f>COUNTIF($BE209:$BU209,2)</f>
        <v>16</v>
      </c>
      <c r="BW209" s="89">
        <f>BV209/COUNTA($BE209:$BU209)</f>
        <v>0.94117647058823528</v>
      </c>
      <c r="BX209" s="88">
        <f>COUNTIF($BE209:$BU209,1)</f>
        <v>1</v>
      </c>
      <c r="BY209" s="89">
        <f>BX209/COUNTA($BE209:$BU209)</f>
        <v>5.8823529411764705E-2</v>
      </c>
      <c r="BZ209" s="88">
        <f>COUNTIF($BE209:$BU209,0)</f>
        <v>0</v>
      </c>
      <c r="CA209" s="89">
        <f>BZ209/COUNTA($BE209:$BU209)</f>
        <v>0</v>
      </c>
      <c r="CB209" s="88">
        <f>(((BV209*2)+(BX209*1)+(BZ209*0)))/COUNTA($BE209:$BU209)</f>
        <v>1.9411764705882353</v>
      </c>
      <c r="CC209" s="88" t="str">
        <f t="shared" ref="CC209" si="104">IF(CB209&gt;=1.6,"Đạt mục tiêu",IF(CB209&gt;=1,"Cần cố gắng","Chưa đạt"))</f>
        <v>Đạt mục tiêu</v>
      </c>
    </row>
    <row r="210" spans="1:82" s="1" customFormat="1" ht="60" hidden="1">
      <c r="A210" s="11">
        <v>182</v>
      </c>
      <c r="B210" s="177">
        <v>182</v>
      </c>
      <c r="C210" s="188" t="s">
        <v>327</v>
      </c>
      <c r="D210" s="61" t="s">
        <v>11</v>
      </c>
      <c r="E210" s="62" t="s">
        <v>328</v>
      </c>
      <c r="F210" s="61" t="s">
        <v>14</v>
      </c>
      <c r="G210" s="62" t="s">
        <v>325</v>
      </c>
      <c r="H210" s="15" t="s">
        <v>600</v>
      </c>
      <c r="I210" s="12" t="s">
        <v>128</v>
      </c>
      <c r="J210" s="53" t="s">
        <v>64</v>
      </c>
      <c r="K210" s="13"/>
      <c r="L210" s="13"/>
      <c r="M210" s="13"/>
      <c r="N210" s="13" t="s">
        <v>13</v>
      </c>
      <c r="O210" s="12"/>
      <c r="P210" s="13"/>
      <c r="Q210" s="12"/>
      <c r="R210" s="12"/>
      <c r="S210" s="13"/>
      <c r="T210" s="12"/>
      <c r="U210" s="32">
        <f t="shared" si="92"/>
        <v>1</v>
      </c>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37"/>
      <c r="BU210" s="37"/>
      <c r="BV210" s="13"/>
      <c r="BW210" s="14"/>
      <c r="BX210" s="13"/>
      <c r="BY210" s="14"/>
      <c r="BZ210" s="13"/>
      <c r="CA210" s="14"/>
      <c r="CB210" s="13"/>
      <c r="CC210" s="13"/>
    </row>
    <row r="211" spans="1:82" s="1" customFormat="1" ht="75" hidden="1">
      <c r="A211" s="11">
        <v>183</v>
      </c>
      <c r="B211" s="177">
        <v>183</v>
      </c>
      <c r="C211" s="188" t="s">
        <v>327</v>
      </c>
      <c r="D211" s="61" t="s">
        <v>11</v>
      </c>
      <c r="E211" s="62" t="s">
        <v>328</v>
      </c>
      <c r="F211" s="61" t="s">
        <v>14</v>
      </c>
      <c r="G211" s="62" t="s">
        <v>324</v>
      </c>
      <c r="H211" s="15" t="s">
        <v>331</v>
      </c>
      <c r="I211" s="12" t="s">
        <v>128</v>
      </c>
      <c r="J211" s="53" t="s">
        <v>64</v>
      </c>
      <c r="K211" s="13"/>
      <c r="L211" s="13"/>
      <c r="M211" s="13"/>
      <c r="N211" s="13"/>
      <c r="O211" s="12"/>
      <c r="P211" s="13"/>
      <c r="Q211" s="12"/>
      <c r="R211" s="12"/>
      <c r="S211" s="13"/>
      <c r="T211" s="12"/>
      <c r="U211" s="32">
        <f t="shared" si="92"/>
        <v>0</v>
      </c>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37"/>
      <c r="BU211" s="37"/>
      <c r="BV211" s="13"/>
      <c r="BW211" s="14"/>
      <c r="BX211" s="13"/>
      <c r="BY211" s="14"/>
      <c r="BZ211" s="13"/>
      <c r="CA211" s="14"/>
      <c r="CB211" s="13"/>
      <c r="CC211" s="13"/>
    </row>
    <row r="212" spans="1:82" s="1" customFormat="1" ht="75" hidden="1">
      <c r="A212" s="11">
        <v>184</v>
      </c>
      <c r="B212" s="177">
        <v>184</v>
      </c>
      <c r="C212" s="188" t="s">
        <v>327</v>
      </c>
      <c r="D212" s="61" t="s">
        <v>11</v>
      </c>
      <c r="E212" s="62" t="s">
        <v>328</v>
      </c>
      <c r="F212" s="61" t="s">
        <v>14</v>
      </c>
      <c r="G212" s="62" t="s">
        <v>330</v>
      </c>
      <c r="H212" s="15" t="s">
        <v>628</v>
      </c>
      <c r="I212" s="12" t="s">
        <v>128</v>
      </c>
      <c r="J212" s="53" t="s">
        <v>64</v>
      </c>
      <c r="K212" s="13"/>
      <c r="L212" s="13"/>
      <c r="M212" s="13"/>
      <c r="N212" s="13"/>
      <c r="O212" s="12"/>
      <c r="P212" s="13" t="s">
        <v>13</v>
      </c>
      <c r="Q212" s="12"/>
      <c r="R212" s="12"/>
      <c r="S212" s="13"/>
      <c r="T212" s="12"/>
      <c r="U212" s="32">
        <f t="shared" si="92"/>
        <v>1</v>
      </c>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37"/>
      <c r="BU212" s="37"/>
      <c r="BV212" s="13"/>
      <c r="BW212" s="14"/>
      <c r="BX212" s="13"/>
      <c r="BY212" s="14"/>
      <c r="BZ212" s="13"/>
      <c r="CA212" s="14"/>
      <c r="CB212" s="13"/>
      <c r="CC212" s="13"/>
    </row>
    <row r="213" spans="1:82" s="1" customFormat="1" ht="60" hidden="1">
      <c r="A213" s="11">
        <v>185</v>
      </c>
      <c r="B213" s="177">
        <v>185</v>
      </c>
      <c r="C213" s="188" t="s">
        <v>327</v>
      </c>
      <c r="D213" s="61" t="s">
        <v>11</v>
      </c>
      <c r="E213" s="62" t="s">
        <v>328</v>
      </c>
      <c r="F213" s="61" t="s">
        <v>14</v>
      </c>
      <c r="G213" s="62" t="s">
        <v>326</v>
      </c>
      <c r="H213" s="15" t="s">
        <v>634</v>
      </c>
      <c r="I213" s="12" t="s">
        <v>128</v>
      </c>
      <c r="J213" s="53" t="s">
        <v>64</v>
      </c>
      <c r="K213" s="13"/>
      <c r="L213" s="13"/>
      <c r="M213" s="13"/>
      <c r="N213" s="13"/>
      <c r="O213" s="12"/>
      <c r="P213" s="13"/>
      <c r="Q213" s="13" t="s">
        <v>13</v>
      </c>
      <c r="R213" s="12"/>
      <c r="S213" s="13"/>
      <c r="T213" s="12"/>
      <c r="U213" s="32">
        <f t="shared" si="92"/>
        <v>1</v>
      </c>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c r="BF213" s="12"/>
      <c r="BG213" s="12"/>
      <c r="BH213" s="12"/>
      <c r="BI213" s="12"/>
      <c r="BJ213" s="12"/>
      <c r="BK213" s="12"/>
      <c r="BL213" s="12"/>
      <c r="BM213" s="12"/>
      <c r="BN213" s="12"/>
      <c r="BO213" s="12"/>
      <c r="BP213" s="12"/>
      <c r="BQ213" s="12"/>
      <c r="BR213" s="12"/>
      <c r="BS213" s="12"/>
      <c r="BT213" s="37"/>
      <c r="BU213" s="37"/>
      <c r="BV213" s="13"/>
      <c r="BW213" s="14"/>
      <c r="BX213" s="13"/>
      <c r="BY213" s="14"/>
      <c r="BZ213" s="13"/>
      <c r="CA213" s="14"/>
      <c r="CB213" s="13"/>
      <c r="CC213" s="13"/>
    </row>
    <row r="214" spans="1:82" s="103" customFormat="1" ht="75" hidden="1">
      <c r="A214" s="139" t="s">
        <v>696</v>
      </c>
      <c r="B214" s="177">
        <v>186</v>
      </c>
      <c r="C214" s="108" t="s">
        <v>327</v>
      </c>
      <c r="D214" s="61" t="s">
        <v>11</v>
      </c>
      <c r="E214" s="62" t="s">
        <v>332</v>
      </c>
      <c r="F214" s="61" t="s">
        <v>14</v>
      </c>
      <c r="G214" s="116" t="s">
        <v>338</v>
      </c>
      <c r="H214" s="120" t="s">
        <v>668</v>
      </c>
      <c r="I214" s="12" t="s">
        <v>128</v>
      </c>
      <c r="J214" s="53" t="s">
        <v>64</v>
      </c>
      <c r="K214" s="118" t="s">
        <v>13</v>
      </c>
      <c r="L214" s="13"/>
      <c r="M214" s="13"/>
      <c r="N214" s="13"/>
      <c r="O214" s="12"/>
      <c r="P214" s="13"/>
      <c r="Q214" s="12"/>
      <c r="R214" s="12"/>
      <c r="S214" s="13"/>
      <c r="T214" s="12"/>
      <c r="U214" s="32">
        <f t="shared" si="92"/>
        <v>1</v>
      </c>
      <c r="V214" s="208" t="s">
        <v>567</v>
      </c>
      <c r="W214" s="208" t="s">
        <v>569</v>
      </c>
      <c r="X214" s="208" t="s">
        <v>569</v>
      </c>
      <c r="Y214" s="208" t="s">
        <v>569</v>
      </c>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v>2</v>
      </c>
      <c r="BF214" s="12">
        <v>2</v>
      </c>
      <c r="BG214" s="12">
        <v>2</v>
      </c>
      <c r="BH214" s="12">
        <v>2</v>
      </c>
      <c r="BI214" s="12">
        <v>2</v>
      </c>
      <c r="BJ214" s="12">
        <v>2</v>
      </c>
      <c r="BK214" s="12">
        <v>2</v>
      </c>
      <c r="BL214" s="12">
        <v>2</v>
      </c>
      <c r="BM214" s="12">
        <v>2</v>
      </c>
      <c r="BN214" s="12">
        <v>2</v>
      </c>
      <c r="BO214" s="12">
        <v>1</v>
      </c>
      <c r="BP214" s="12">
        <v>2</v>
      </c>
      <c r="BQ214" s="12">
        <v>2</v>
      </c>
      <c r="BR214" s="12"/>
      <c r="BS214" s="12"/>
      <c r="BT214" s="12">
        <v>1</v>
      </c>
      <c r="BU214" s="12">
        <v>1</v>
      </c>
      <c r="BV214" s="13">
        <f>COUNTIF($BE214:$BU214,2)</f>
        <v>12</v>
      </c>
      <c r="BW214" s="14">
        <f>BV214/COUNTA($BE214:$BU214)</f>
        <v>0.8</v>
      </c>
      <c r="BX214" s="13">
        <f>COUNTIF($BE214:$BU214,1)</f>
        <v>3</v>
      </c>
      <c r="BY214" s="14">
        <f>BX214/COUNTA($BE214:$BU214)</f>
        <v>0.2</v>
      </c>
      <c r="BZ214" s="13">
        <f>COUNTIF($BE214:$BU214,0)</f>
        <v>0</v>
      </c>
      <c r="CA214" s="14">
        <f>BZ214/COUNTA($BE214:$BU214)</f>
        <v>0</v>
      </c>
      <c r="CB214" s="13">
        <f>(((BV214*2)+(BX214*1)+(BZ214*0)))/COUNTA($BE214:$BU214)</f>
        <v>1.8</v>
      </c>
      <c r="CC214" s="207" t="str">
        <f>IF(CB214&gt;=1.6,"Đạt mục tiêu",IF(CB214&gt;=1,"Cần cố gắng","Chưa đạt"))</f>
        <v>Đạt mục tiêu</v>
      </c>
      <c r="CD214" s="1"/>
    </row>
    <row r="215" spans="1:82" s="1" customFormat="1" ht="48" hidden="1">
      <c r="A215" s="11">
        <v>187</v>
      </c>
      <c r="B215" s="177">
        <v>187</v>
      </c>
      <c r="C215" s="188" t="s">
        <v>327</v>
      </c>
      <c r="D215" s="61" t="s">
        <v>11</v>
      </c>
      <c r="E215" s="62" t="s">
        <v>332</v>
      </c>
      <c r="F215" s="61" t="s">
        <v>14</v>
      </c>
      <c r="G215" s="62" t="s">
        <v>339</v>
      </c>
      <c r="H215" s="15" t="s">
        <v>340</v>
      </c>
      <c r="I215" s="12" t="s">
        <v>128</v>
      </c>
      <c r="J215" s="53" t="s">
        <v>64</v>
      </c>
      <c r="K215" s="13"/>
      <c r="L215" s="13"/>
      <c r="M215" s="13"/>
      <c r="N215" s="13"/>
      <c r="O215" s="12"/>
      <c r="P215" s="13"/>
      <c r="Q215" s="12"/>
      <c r="R215" s="12"/>
      <c r="S215" s="13"/>
      <c r="T215" s="12"/>
      <c r="U215" s="32">
        <f t="shared" si="92"/>
        <v>0</v>
      </c>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c r="BM215" s="12"/>
      <c r="BN215" s="12"/>
      <c r="BO215" s="12"/>
      <c r="BP215" s="12"/>
      <c r="BQ215" s="12"/>
      <c r="BR215" s="12"/>
      <c r="BS215" s="12"/>
      <c r="BT215" s="37"/>
      <c r="BU215" s="37"/>
      <c r="BV215" s="13"/>
      <c r="BW215" s="14"/>
      <c r="BX215" s="13"/>
      <c r="BY215" s="14"/>
      <c r="BZ215" s="13"/>
      <c r="CA215" s="14"/>
      <c r="CB215" s="13"/>
      <c r="CC215" s="13"/>
    </row>
    <row r="216" spans="1:82" s="234" customFormat="1" ht="132.75" customHeight="1">
      <c r="A216" s="11">
        <v>188</v>
      </c>
      <c r="B216" s="177">
        <v>188</v>
      </c>
      <c r="C216" s="196" t="s">
        <v>327</v>
      </c>
      <c r="D216" s="155" t="s">
        <v>11</v>
      </c>
      <c r="E216" s="62" t="s">
        <v>332</v>
      </c>
      <c r="F216" s="61" t="s">
        <v>14</v>
      </c>
      <c r="G216" s="62" t="s">
        <v>333</v>
      </c>
      <c r="H216" s="134" t="s">
        <v>341</v>
      </c>
      <c r="I216" s="242" t="s">
        <v>128</v>
      </c>
      <c r="J216" s="245" t="s">
        <v>64</v>
      </c>
      <c r="K216" s="13"/>
      <c r="L216" s="13"/>
      <c r="M216" s="13" t="s">
        <v>13</v>
      </c>
      <c r="N216" s="13"/>
      <c r="O216" s="12"/>
      <c r="P216" s="13"/>
      <c r="Q216" s="12"/>
      <c r="R216" s="12"/>
      <c r="S216" s="13"/>
      <c r="T216" s="12"/>
      <c r="U216" s="32">
        <f t="shared" si="92"/>
        <v>1</v>
      </c>
      <c r="V216" s="12"/>
      <c r="W216" s="12"/>
      <c r="X216" s="12"/>
      <c r="Y216" s="12"/>
      <c r="Z216" s="12"/>
      <c r="AA216" s="12"/>
      <c r="AB216" s="12"/>
      <c r="AC216" s="12"/>
      <c r="AD216" s="242" t="s">
        <v>569</v>
      </c>
      <c r="AE216" s="242" t="s">
        <v>569</v>
      </c>
      <c r="AF216" s="242" t="s">
        <v>569</v>
      </c>
      <c r="AG216" s="242" t="s">
        <v>567</v>
      </c>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85">
        <v>2</v>
      </c>
      <c r="BF216" s="85">
        <v>2</v>
      </c>
      <c r="BG216" s="85">
        <v>2</v>
      </c>
      <c r="BH216" s="85">
        <v>2</v>
      </c>
      <c r="BI216" s="85">
        <v>1</v>
      </c>
      <c r="BJ216" s="85">
        <v>2</v>
      </c>
      <c r="BK216" s="85">
        <v>2</v>
      </c>
      <c r="BL216" s="85">
        <v>1</v>
      </c>
      <c r="BM216" s="85">
        <v>2</v>
      </c>
      <c r="BN216" s="85">
        <v>2</v>
      </c>
      <c r="BO216" s="85">
        <v>2</v>
      </c>
      <c r="BP216" s="85">
        <v>2</v>
      </c>
      <c r="BQ216" s="85">
        <v>2</v>
      </c>
      <c r="BR216" s="85">
        <v>2</v>
      </c>
      <c r="BS216" s="85">
        <v>2</v>
      </c>
      <c r="BT216" s="85">
        <v>1</v>
      </c>
      <c r="BU216" s="85">
        <v>2</v>
      </c>
      <c r="BV216" s="88">
        <f>COUNTIF($BE216:$BU216,2)</f>
        <v>14</v>
      </c>
      <c r="BW216" s="89">
        <f>BV216/COUNTA($BE216:$BU216)</f>
        <v>0.82352941176470584</v>
      </c>
      <c r="BX216" s="88">
        <f>COUNTIF($BE216:$BU216,1)</f>
        <v>3</v>
      </c>
      <c r="BY216" s="89">
        <f>BX216/COUNTA($BE216:$BU216)</f>
        <v>0.17647058823529413</v>
      </c>
      <c r="BZ216" s="88">
        <f>COUNTIF($BE216:$BU216,0)</f>
        <v>0</v>
      </c>
      <c r="CA216" s="89">
        <f>BZ216/COUNTA($BE216:$BU216)</f>
        <v>0</v>
      </c>
      <c r="CB216" s="88">
        <f>(((BV216*2)+(BX216*1)+(BZ216*0)))/COUNTA($BE216:$BU216)</f>
        <v>1.8235294117647058</v>
      </c>
      <c r="CC216" s="88" t="str">
        <f t="shared" ref="CC216" si="105">IF(CB216&gt;=1.6,"Đạt mục tiêu",IF(CB216&gt;=1,"Cần cố gắng","Chưa đạt"))</f>
        <v>Đạt mục tiêu</v>
      </c>
    </row>
    <row r="217" spans="1:82" s="1" customFormat="1" ht="63" hidden="1">
      <c r="A217" s="11">
        <v>189</v>
      </c>
      <c r="B217" s="177">
        <v>189</v>
      </c>
      <c r="C217" s="188" t="s">
        <v>327</v>
      </c>
      <c r="D217" s="61" t="s">
        <v>11</v>
      </c>
      <c r="E217" s="62" t="s">
        <v>332</v>
      </c>
      <c r="F217" s="61" t="s">
        <v>14</v>
      </c>
      <c r="G217" s="62" t="s">
        <v>334</v>
      </c>
      <c r="H217" s="15" t="s">
        <v>623</v>
      </c>
      <c r="I217" s="12" t="s">
        <v>128</v>
      </c>
      <c r="J217" s="53" t="s">
        <v>64</v>
      </c>
      <c r="K217" s="13"/>
      <c r="L217" s="13"/>
      <c r="M217" s="13"/>
      <c r="N217" s="13"/>
      <c r="O217" s="13" t="s">
        <v>13</v>
      </c>
      <c r="P217" s="13"/>
      <c r="Q217" s="12"/>
      <c r="R217" s="12"/>
      <c r="S217" s="13"/>
      <c r="T217" s="12"/>
      <c r="U217" s="32">
        <f t="shared" si="92"/>
        <v>1</v>
      </c>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c r="BI217" s="12"/>
      <c r="BJ217" s="12"/>
      <c r="BK217" s="12"/>
      <c r="BL217" s="12"/>
      <c r="BM217" s="12"/>
      <c r="BN217" s="12"/>
      <c r="BO217" s="12"/>
      <c r="BP217" s="12"/>
      <c r="BQ217" s="12"/>
      <c r="BR217" s="12"/>
      <c r="BS217" s="12"/>
      <c r="BT217" s="37"/>
      <c r="BU217" s="37"/>
      <c r="BV217" s="13"/>
      <c r="BW217" s="14"/>
      <c r="BX217" s="13"/>
      <c r="BY217" s="14"/>
      <c r="BZ217" s="13"/>
      <c r="CA217" s="14"/>
      <c r="CB217" s="13"/>
      <c r="CC217" s="13"/>
    </row>
    <row r="218" spans="1:82" s="1" customFormat="1" ht="63" hidden="1">
      <c r="A218" s="11">
        <v>190</v>
      </c>
      <c r="B218" s="177">
        <v>190</v>
      </c>
      <c r="C218" s="188" t="s">
        <v>327</v>
      </c>
      <c r="D218" s="61" t="s">
        <v>11</v>
      </c>
      <c r="E218" s="62" t="s">
        <v>332</v>
      </c>
      <c r="F218" s="61" t="s">
        <v>14</v>
      </c>
      <c r="G218" s="62" t="s">
        <v>601</v>
      </c>
      <c r="H218" s="15" t="s">
        <v>602</v>
      </c>
      <c r="I218" s="12" t="s">
        <v>128</v>
      </c>
      <c r="J218" s="53" t="s">
        <v>64</v>
      </c>
      <c r="K218" s="13"/>
      <c r="L218" s="13"/>
      <c r="M218" s="13"/>
      <c r="N218" s="13" t="s">
        <v>13</v>
      </c>
      <c r="O218" s="12"/>
      <c r="P218" s="13"/>
      <c r="Q218" s="12"/>
      <c r="R218" s="12"/>
      <c r="S218" s="13"/>
      <c r="T218" s="12"/>
      <c r="U218" s="32">
        <f t="shared" si="92"/>
        <v>1</v>
      </c>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37"/>
      <c r="BU218" s="37"/>
      <c r="BV218" s="13"/>
      <c r="BW218" s="14"/>
      <c r="BX218" s="13"/>
      <c r="BY218" s="14"/>
      <c r="BZ218" s="13"/>
      <c r="CA218" s="14"/>
      <c r="CB218" s="13"/>
      <c r="CC218" s="13"/>
    </row>
    <row r="219" spans="1:82" s="1" customFormat="1" ht="48" hidden="1">
      <c r="A219" s="11">
        <v>192</v>
      </c>
      <c r="B219" s="177">
        <v>192</v>
      </c>
      <c r="C219" s="188" t="s">
        <v>327</v>
      </c>
      <c r="D219" s="61" t="s">
        <v>11</v>
      </c>
      <c r="E219" s="62" t="s">
        <v>332</v>
      </c>
      <c r="F219" s="61" t="s">
        <v>14</v>
      </c>
      <c r="G219" s="62" t="s">
        <v>335</v>
      </c>
      <c r="H219" s="15" t="s">
        <v>635</v>
      </c>
      <c r="I219" s="12"/>
      <c r="J219" s="53" t="s">
        <v>64</v>
      </c>
      <c r="K219" s="13"/>
      <c r="L219" s="13"/>
      <c r="M219" s="13"/>
      <c r="N219" s="13"/>
      <c r="O219" s="12"/>
      <c r="P219" s="13"/>
      <c r="Q219" s="13" t="s">
        <v>13</v>
      </c>
      <c r="R219" s="12"/>
      <c r="S219" s="13"/>
      <c r="T219" s="12"/>
      <c r="U219" s="32">
        <f t="shared" si="92"/>
        <v>1</v>
      </c>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37"/>
      <c r="BU219" s="37"/>
      <c r="BV219" s="13"/>
      <c r="BW219" s="14"/>
      <c r="BX219" s="13"/>
      <c r="BY219" s="14"/>
      <c r="BZ219" s="13"/>
      <c r="CA219" s="14"/>
      <c r="CB219" s="13"/>
      <c r="CC219" s="13"/>
    </row>
    <row r="220" spans="1:82" s="1" customFormat="1" ht="48" hidden="1">
      <c r="A220" s="11">
        <v>193</v>
      </c>
      <c r="B220" s="177">
        <v>193</v>
      </c>
      <c r="C220" s="188" t="s">
        <v>327</v>
      </c>
      <c r="D220" s="61" t="s">
        <v>11</v>
      </c>
      <c r="E220" s="62" t="s">
        <v>332</v>
      </c>
      <c r="F220" s="61" t="s">
        <v>14</v>
      </c>
      <c r="G220" s="62" t="s">
        <v>336</v>
      </c>
      <c r="H220" s="15" t="s">
        <v>651</v>
      </c>
      <c r="I220" s="12"/>
      <c r="J220" s="53" t="s">
        <v>64</v>
      </c>
      <c r="K220" s="13"/>
      <c r="L220" s="13"/>
      <c r="M220" s="13"/>
      <c r="N220" s="13"/>
      <c r="O220" s="12"/>
      <c r="P220" s="13"/>
      <c r="Q220" s="12"/>
      <c r="R220" s="12"/>
      <c r="S220" s="13" t="s">
        <v>13</v>
      </c>
      <c r="T220" s="12"/>
      <c r="U220" s="32">
        <f t="shared" si="92"/>
        <v>1</v>
      </c>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12"/>
      <c r="BN220" s="12"/>
      <c r="BO220" s="12"/>
      <c r="BP220" s="12"/>
      <c r="BQ220" s="12"/>
      <c r="BR220" s="12"/>
      <c r="BS220" s="12"/>
      <c r="BT220" s="37"/>
      <c r="BU220" s="37"/>
      <c r="BV220" s="13"/>
      <c r="BW220" s="14"/>
      <c r="BX220" s="13"/>
      <c r="BY220" s="14"/>
      <c r="BZ220" s="13"/>
      <c r="CA220" s="14"/>
      <c r="CB220" s="13"/>
      <c r="CC220" s="13"/>
    </row>
    <row r="221" spans="1:82" s="1" customFormat="1" ht="47.25" hidden="1">
      <c r="A221" s="11"/>
      <c r="B221" s="177"/>
      <c r="C221" s="188" t="s">
        <v>327</v>
      </c>
      <c r="D221" s="61"/>
      <c r="E221" s="62"/>
      <c r="F221" s="61"/>
      <c r="G221" s="62"/>
      <c r="H221" s="15" t="s">
        <v>656</v>
      </c>
      <c r="I221" s="12"/>
      <c r="J221" s="53"/>
      <c r="K221" s="13"/>
      <c r="L221" s="13"/>
      <c r="M221" s="13"/>
      <c r="N221" s="13"/>
      <c r="O221" s="12"/>
      <c r="P221" s="13"/>
      <c r="Q221" s="12"/>
      <c r="R221" s="12"/>
      <c r="S221" s="13"/>
      <c r="T221" s="13" t="s">
        <v>13</v>
      </c>
      <c r="U221" s="3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c r="BF221" s="12"/>
      <c r="BG221" s="12"/>
      <c r="BH221" s="12"/>
      <c r="BI221" s="12"/>
      <c r="BJ221" s="12"/>
      <c r="BK221" s="12"/>
      <c r="BL221" s="12"/>
      <c r="BM221" s="12"/>
      <c r="BN221" s="12"/>
      <c r="BO221" s="12"/>
      <c r="BP221" s="12"/>
      <c r="BQ221" s="12"/>
      <c r="BR221" s="12"/>
      <c r="BS221" s="12"/>
      <c r="BT221" s="37"/>
      <c r="BU221" s="37"/>
      <c r="BV221" s="13"/>
      <c r="BW221" s="14"/>
      <c r="BX221" s="13"/>
      <c r="BY221" s="14"/>
      <c r="BZ221" s="13"/>
      <c r="CA221" s="14"/>
      <c r="CB221" s="13"/>
      <c r="CC221" s="13"/>
    </row>
    <row r="222" spans="1:82" s="103" customFormat="1" ht="75" hidden="1">
      <c r="A222" s="101"/>
      <c r="B222" s="177"/>
      <c r="C222" s="196" t="s">
        <v>327</v>
      </c>
      <c r="D222" s="61"/>
      <c r="E222" s="62"/>
      <c r="F222" s="155"/>
      <c r="G222" s="114" t="s">
        <v>332</v>
      </c>
      <c r="H222" s="134" t="s">
        <v>674</v>
      </c>
      <c r="I222" s="12"/>
      <c r="J222" s="53"/>
      <c r="K222" s="13"/>
      <c r="L222" s="209" t="s">
        <v>13</v>
      </c>
      <c r="M222" s="13"/>
      <c r="N222" s="13"/>
      <c r="O222" s="12"/>
      <c r="P222" s="13"/>
      <c r="Q222" s="12"/>
      <c r="R222" s="12"/>
      <c r="S222" s="13"/>
      <c r="T222" s="13"/>
      <c r="U222" s="32"/>
      <c r="V222" s="12"/>
      <c r="W222" s="12"/>
      <c r="X222" s="12"/>
      <c r="Y222" s="12"/>
      <c r="Z222" s="193" t="s">
        <v>566</v>
      </c>
      <c r="AA222" s="193"/>
      <c r="AB222" s="193"/>
      <c r="AC222" s="193" t="s">
        <v>569</v>
      </c>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c r="BF222" s="12"/>
      <c r="BG222" s="12"/>
      <c r="BH222" s="12"/>
      <c r="BI222" s="12"/>
      <c r="BJ222" s="12"/>
      <c r="BK222" s="12"/>
      <c r="BL222" s="12"/>
      <c r="BM222" s="12"/>
      <c r="BN222" s="12"/>
      <c r="BO222" s="12"/>
      <c r="BP222" s="12"/>
      <c r="BQ222" s="12"/>
      <c r="BR222" s="12"/>
      <c r="BS222" s="12"/>
      <c r="BT222" s="37"/>
      <c r="BU222" s="37"/>
      <c r="BV222" s="13"/>
      <c r="BW222" s="14"/>
      <c r="BX222" s="13"/>
      <c r="BY222" s="14"/>
      <c r="BZ222" s="13"/>
      <c r="CA222" s="14"/>
      <c r="CB222" s="13"/>
      <c r="CC222" s="13"/>
    </row>
    <row r="223" spans="1:82" ht="43.5" hidden="1" customHeight="1">
      <c r="A223" s="101">
        <v>194</v>
      </c>
      <c r="B223" s="177">
        <v>194</v>
      </c>
      <c r="C223" s="196" t="s">
        <v>327</v>
      </c>
      <c r="D223" s="61" t="s">
        <v>11</v>
      </c>
      <c r="E223" s="62" t="s">
        <v>332</v>
      </c>
      <c r="F223" s="155" t="s">
        <v>14</v>
      </c>
      <c r="G223" s="114" t="s">
        <v>337</v>
      </c>
      <c r="H223" s="134" t="s">
        <v>721</v>
      </c>
      <c r="I223" s="12" t="s">
        <v>128</v>
      </c>
      <c r="J223" s="53" t="s">
        <v>64</v>
      </c>
      <c r="K223" s="13"/>
      <c r="L223" s="209" t="s">
        <v>13</v>
      </c>
      <c r="M223" s="13"/>
      <c r="N223" s="13"/>
      <c r="O223" s="12"/>
      <c r="P223" s="13"/>
      <c r="Q223" s="12"/>
      <c r="R223" s="12"/>
      <c r="S223" s="13"/>
      <c r="T223" s="12"/>
      <c r="U223" s="32">
        <f t="shared" si="92"/>
        <v>1</v>
      </c>
      <c r="V223" s="12"/>
      <c r="W223" s="12"/>
      <c r="X223" s="12"/>
      <c r="Y223" s="12"/>
      <c r="Z223" s="193"/>
      <c r="AA223" s="193" t="s">
        <v>569</v>
      </c>
      <c r="AB223" s="193"/>
      <c r="AC223" s="193" t="s">
        <v>570</v>
      </c>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94"/>
      <c r="BF223" s="194"/>
      <c r="BG223" s="194"/>
      <c r="BH223" s="194"/>
      <c r="BI223" s="194"/>
      <c r="BJ223" s="194"/>
      <c r="BK223" s="194"/>
      <c r="BL223" s="194"/>
      <c r="BM223" s="194"/>
      <c r="BN223" s="194"/>
      <c r="BO223" s="194"/>
      <c r="BP223" s="194"/>
      <c r="BQ223" s="194"/>
      <c r="BR223" s="194"/>
      <c r="BS223" s="194"/>
      <c r="BT223" s="164"/>
      <c r="BU223" s="164"/>
      <c r="BV223" s="180"/>
      <c r="BW223" s="144"/>
      <c r="BX223" s="180"/>
      <c r="BY223" s="144"/>
      <c r="BZ223" s="180"/>
      <c r="CA223" s="144"/>
      <c r="CB223" s="180"/>
      <c r="CC223" s="180"/>
    </row>
    <row r="224" spans="1:82" s="233" customFormat="1" ht="45" customHeight="1">
      <c r="A224" s="101">
        <v>195</v>
      </c>
      <c r="B224" s="177">
        <v>195</v>
      </c>
      <c r="C224" s="236" t="s">
        <v>63</v>
      </c>
      <c r="D224" s="243"/>
      <c r="E224" s="176"/>
      <c r="F224" s="146" t="s">
        <v>166</v>
      </c>
      <c r="G224" s="205" t="s">
        <v>166</v>
      </c>
      <c r="H224" s="237" t="s">
        <v>166</v>
      </c>
      <c r="I224" s="146" t="s">
        <v>166</v>
      </c>
      <c r="J224" s="146" t="s">
        <v>166</v>
      </c>
      <c r="K224" s="170" t="s">
        <v>166</v>
      </c>
      <c r="L224" s="146" t="s">
        <v>166</v>
      </c>
      <c r="M224" s="9" t="s">
        <v>166</v>
      </c>
      <c r="N224" s="9" t="s">
        <v>166</v>
      </c>
      <c r="O224" s="9" t="s">
        <v>166</v>
      </c>
      <c r="P224" s="9" t="s">
        <v>166</v>
      </c>
      <c r="Q224" s="9" t="s">
        <v>166</v>
      </c>
      <c r="R224" s="9"/>
      <c r="S224" s="9" t="s">
        <v>166</v>
      </c>
      <c r="T224" s="9" t="s">
        <v>166</v>
      </c>
      <c r="U224" s="9" t="s">
        <v>166</v>
      </c>
      <c r="V224" s="170" t="s">
        <v>166</v>
      </c>
      <c r="W224" s="170" t="s">
        <v>166</v>
      </c>
      <c r="X224" s="170" t="s">
        <v>166</v>
      </c>
      <c r="Y224" s="170" t="s">
        <v>166</v>
      </c>
      <c r="Z224" s="146" t="s">
        <v>166</v>
      </c>
      <c r="AA224" s="146" t="s">
        <v>166</v>
      </c>
      <c r="AB224" s="146" t="s">
        <v>166</v>
      </c>
      <c r="AC224" s="146" t="s">
        <v>166</v>
      </c>
      <c r="AD224" s="146" t="s">
        <v>166</v>
      </c>
      <c r="AE224" s="146" t="s">
        <v>166</v>
      </c>
      <c r="AF224" s="146" t="s">
        <v>166</v>
      </c>
      <c r="AG224" s="146" t="s">
        <v>166</v>
      </c>
      <c r="AH224" s="9" t="s">
        <v>166</v>
      </c>
      <c r="AI224" s="9" t="s">
        <v>166</v>
      </c>
      <c r="AJ224" s="9" t="s">
        <v>166</v>
      </c>
      <c r="AK224" s="9" t="s">
        <v>166</v>
      </c>
      <c r="AL224" s="9" t="s">
        <v>166</v>
      </c>
      <c r="AM224" s="9"/>
      <c r="AN224" s="9"/>
      <c r="AO224" s="9" t="s">
        <v>166</v>
      </c>
      <c r="AP224" s="9" t="s">
        <v>166</v>
      </c>
      <c r="AQ224" s="9" t="s">
        <v>166</v>
      </c>
      <c r="AR224" s="9" t="s">
        <v>166</v>
      </c>
      <c r="AS224" s="9" t="s">
        <v>166</v>
      </c>
      <c r="AT224" s="9" t="s">
        <v>166</v>
      </c>
      <c r="AU224" s="9" t="s">
        <v>166</v>
      </c>
      <c r="AV224" s="9" t="s">
        <v>166</v>
      </c>
      <c r="AW224" s="9" t="s">
        <v>166</v>
      </c>
      <c r="AX224" s="9"/>
      <c r="AY224" s="9"/>
      <c r="AZ224" s="9" t="s">
        <v>166</v>
      </c>
      <c r="BA224" s="9"/>
      <c r="BB224" s="9" t="s">
        <v>166</v>
      </c>
      <c r="BC224" s="9"/>
      <c r="BD224" s="9" t="s">
        <v>166</v>
      </c>
      <c r="BE224" s="146" t="s">
        <v>166</v>
      </c>
      <c r="BF224" s="146" t="s">
        <v>166</v>
      </c>
      <c r="BG224" s="146" t="s">
        <v>166</v>
      </c>
      <c r="BH224" s="146" t="s">
        <v>166</v>
      </c>
      <c r="BI224" s="146" t="s">
        <v>166</v>
      </c>
      <c r="BJ224" s="146" t="s">
        <v>166</v>
      </c>
      <c r="BK224" s="146" t="s">
        <v>166</v>
      </c>
      <c r="BL224" s="146" t="s">
        <v>166</v>
      </c>
      <c r="BM224" s="146" t="s">
        <v>166</v>
      </c>
      <c r="BN224" s="146" t="s">
        <v>166</v>
      </c>
      <c r="BO224" s="146" t="s">
        <v>166</v>
      </c>
      <c r="BP224" s="146" t="s">
        <v>166</v>
      </c>
      <c r="BQ224" s="146" t="s">
        <v>166</v>
      </c>
      <c r="BR224" s="146"/>
      <c r="BS224" s="146"/>
      <c r="BT224" s="146" t="s">
        <v>166</v>
      </c>
      <c r="BU224" s="146" t="s">
        <v>166</v>
      </c>
      <c r="BV224" s="146" t="s">
        <v>166</v>
      </c>
      <c r="BW224" s="146" t="s">
        <v>166</v>
      </c>
      <c r="BX224" s="146" t="s">
        <v>166</v>
      </c>
      <c r="BY224" s="146" t="s">
        <v>166</v>
      </c>
      <c r="BZ224" s="146" t="s">
        <v>166</v>
      </c>
      <c r="CA224" s="146" t="s">
        <v>166</v>
      </c>
      <c r="CB224" s="146" t="s">
        <v>166</v>
      </c>
      <c r="CC224" s="146" t="s">
        <v>166</v>
      </c>
      <c r="CD224" s="234"/>
    </row>
    <row r="225" spans="1:82" hidden="1">
      <c r="A225" s="101">
        <v>196</v>
      </c>
      <c r="B225" s="177">
        <v>196</v>
      </c>
      <c r="C225" s="185"/>
      <c r="D225" s="175"/>
      <c r="E225" s="176"/>
      <c r="F225" s="146" t="s">
        <v>166</v>
      </c>
      <c r="G225" s="205" t="s">
        <v>166</v>
      </c>
      <c r="H225" s="205" t="s">
        <v>166</v>
      </c>
      <c r="I225" s="64" t="s">
        <v>166</v>
      </c>
      <c r="J225" s="64" t="s">
        <v>166</v>
      </c>
      <c r="K225" s="170" t="s">
        <v>166</v>
      </c>
      <c r="L225" s="146" t="s">
        <v>166</v>
      </c>
      <c r="M225" s="9" t="s">
        <v>166</v>
      </c>
      <c r="N225" s="9" t="s">
        <v>166</v>
      </c>
      <c r="O225" s="9" t="s">
        <v>166</v>
      </c>
      <c r="P225" s="9" t="s">
        <v>166</v>
      </c>
      <c r="Q225" s="9" t="s">
        <v>166</v>
      </c>
      <c r="R225" s="9"/>
      <c r="S225" s="9" t="s">
        <v>166</v>
      </c>
      <c r="T225" s="9" t="s">
        <v>166</v>
      </c>
      <c r="U225" s="9" t="s">
        <v>166</v>
      </c>
      <c r="V225" s="170" t="s">
        <v>166</v>
      </c>
      <c r="W225" s="170" t="s">
        <v>166</v>
      </c>
      <c r="X225" s="170" t="s">
        <v>166</v>
      </c>
      <c r="Y225" s="170" t="s">
        <v>166</v>
      </c>
      <c r="Z225" s="146" t="s">
        <v>166</v>
      </c>
      <c r="AA225" s="146" t="s">
        <v>166</v>
      </c>
      <c r="AB225" s="146" t="s">
        <v>166</v>
      </c>
      <c r="AC225" s="146" t="s">
        <v>166</v>
      </c>
      <c r="AD225" s="9" t="s">
        <v>166</v>
      </c>
      <c r="AE225" s="9" t="s">
        <v>166</v>
      </c>
      <c r="AF225" s="9" t="s">
        <v>166</v>
      </c>
      <c r="AG225" s="9" t="s">
        <v>166</v>
      </c>
      <c r="AH225" s="9" t="s">
        <v>166</v>
      </c>
      <c r="AI225" s="9" t="s">
        <v>166</v>
      </c>
      <c r="AJ225" s="9" t="s">
        <v>166</v>
      </c>
      <c r="AK225" s="9" t="s">
        <v>166</v>
      </c>
      <c r="AL225" s="9" t="s">
        <v>166</v>
      </c>
      <c r="AM225" s="9"/>
      <c r="AN225" s="9"/>
      <c r="AO225" s="9" t="s">
        <v>166</v>
      </c>
      <c r="AP225" s="9" t="s">
        <v>166</v>
      </c>
      <c r="AQ225" s="9" t="s">
        <v>166</v>
      </c>
      <c r="AR225" s="9" t="s">
        <v>166</v>
      </c>
      <c r="AS225" s="9" t="s">
        <v>166</v>
      </c>
      <c r="AT225" s="9" t="s">
        <v>166</v>
      </c>
      <c r="AU225" s="9" t="s">
        <v>166</v>
      </c>
      <c r="AV225" s="9" t="s">
        <v>166</v>
      </c>
      <c r="AW225" s="9" t="s">
        <v>166</v>
      </c>
      <c r="AX225" s="9"/>
      <c r="AY225" s="9"/>
      <c r="AZ225" s="9" t="s">
        <v>166</v>
      </c>
      <c r="BA225" s="9"/>
      <c r="BB225" s="9" t="s">
        <v>166</v>
      </c>
      <c r="BC225" s="9"/>
      <c r="BD225" s="9" t="s">
        <v>166</v>
      </c>
      <c r="BE225" s="146" t="s">
        <v>166</v>
      </c>
      <c r="BF225" s="146" t="s">
        <v>166</v>
      </c>
      <c r="BG225" s="146" t="s">
        <v>166</v>
      </c>
      <c r="BH225" s="146" t="s">
        <v>166</v>
      </c>
      <c r="BI225" s="146" t="s">
        <v>166</v>
      </c>
      <c r="BJ225" s="146" t="s">
        <v>166</v>
      </c>
      <c r="BK225" s="146" t="s">
        <v>166</v>
      </c>
      <c r="BL225" s="146" t="s">
        <v>166</v>
      </c>
      <c r="BM225" s="146" t="s">
        <v>166</v>
      </c>
      <c r="BN225" s="146" t="s">
        <v>166</v>
      </c>
      <c r="BO225" s="146" t="s">
        <v>166</v>
      </c>
      <c r="BP225" s="146" t="s">
        <v>166</v>
      </c>
      <c r="BQ225" s="146" t="s">
        <v>166</v>
      </c>
      <c r="BR225" s="146"/>
      <c r="BS225" s="146"/>
      <c r="BT225" s="146" t="s">
        <v>166</v>
      </c>
      <c r="BU225" s="146" t="s">
        <v>166</v>
      </c>
      <c r="BV225" s="146" t="s">
        <v>166</v>
      </c>
      <c r="BW225" s="146" t="s">
        <v>166</v>
      </c>
      <c r="BX225" s="146" t="s">
        <v>166</v>
      </c>
      <c r="BY225" s="146" t="s">
        <v>166</v>
      </c>
      <c r="BZ225" s="146" t="s">
        <v>166</v>
      </c>
      <c r="CA225" s="146" t="s">
        <v>166</v>
      </c>
      <c r="CB225" s="146" t="s">
        <v>166</v>
      </c>
      <c r="CC225" s="146" t="s">
        <v>166</v>
      </c>
      <c r="CD225" s="2"/>
    </row>
    <row r="226" spans="1:82" ht="75" hidden="1">
      <c r="A226" s="101">
        <v>197</v>
      </c>
      <c r="B226" s="177">
        <v>197</v>
      </c>
      <c r="C226" s="114" t="s">
        <v>342</v>
      </c>
      <c r="D226" s="61" t="s">
        <v>11</v>
      </c>
      <c r="E226" s="78" t="s">
        <v>343</v>
      </c>
      <c r="F226" s="155" t="s">
        <v>14</v>
      </c>
      <c r="G226" s="193" t="s">
        <v>352</v>
      </c>
      <c r="H226" s="193" t="s">
        <v>352</v>
      </c>
      <c r="I226" s="12" t="s">
        <v>128</v>
      </c>
      <c r="J226" s="53" t="s">
        <v>64</v>
      </c>
      <c r="K226" s="13"/>
      <c r="L226" s="192" t="s">
        <v>13</v>
      </c>
      <c r="M226" s="13"/>
      <c r="N226" s="13"/>
      <c r="O226" s="12"/>
      <c r="P226" s="13"/>
      <c r="Q226" s="12"/>
      <c r="R226" s="12"/>
      <c r="S226" s="13"/>
      <c r="T226" s="12"/>
      <c r="U226" s="32">
        <f t="shared" si="92"/>
        <v>1</v>
      </c>
      <c r="V226" s="12"/>
      <c r="W226" s="12"/>
      <c r="X226" s="12"/>
      <c r="Y226" s="12"/>
      <c r="Z226" s="193" t="s">
        <v>566</v>
      </c>
      <c r="AA226" s="193" t="s">
        <v>567</v>
      </c>
      <c r="AB226" s="193" t="s">
        <v>567</v>
      </c>
      <c r="AC226" s="193" t="s">
        <v>566</v>
      </c>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94"/>
      <c r="BF226" s="194"/>
      <c r="BG226" s="194"/>
      <c r="BH226" s="194"/>
      <c r="BI226" s="194"/>
      <c r="BJ226" s="194"/>
      <c r="BK226" s="194"/>
      <c r="BL226" s="194"/>
      <c r="BM226" s="194"/>
      <c r="BN226" s="194"/>
      <c r="BO226" s="194"/>
      <c r="BP226" s="194"/>
      <c r="BQ226" s="194"/>
      <c r="BR226" s="194"/>
      <c r="BS226" s="194"/>
      <c r="BT226" s="164"/>
      <c r="BU226" s="164"/>
      <c r="BV226" s="180">
        <f>COUNTIF($BE226:$BU226,2)</f>
        <v>0</v>
      </c>
      <c r="BW226" s="144" t="e">
        <f>BV226/COUNTA($BE226:$BU226)</f>
        <v>#DIV/0!</v>
      </c>
      <c r="BX226" s="180">
        <f>COUNTIF($BE226:$BU226,1)</f>
        <v>0</v>
      </c>
      <c r="BY226" s="144" t="e">
        <f>BX226/COUNTA($BE226:$BU226)</f>
        <v>#DIV/0!</v>
      </c>
      <c r="BZ226" s="180">
        <f>COUNTIF($BE226:$BU226,0)</f>
        <v>0</v>
      </c>
      <c r="CA226" s="144" t="e">
        <f>BZ226/COUNTA($BE226:$BU226)</f>
        <v>#DIV/0!</v>
      </c>
      <c r="CB226" s="180" t="e">
        <f>(((BV226*2)+(BX226*1)+(BZ226*0)))/COUNTA($BE226:$BU226)</f>
        <v>#DIV/0!</v>
      </c>
      <c r="CC226" s="180" t="e">
        <f>IF(CB226&gt;=1.6,"Đạt mục tiêu",IF(CB226&gt;=1,"Cần cố gắng","Chưa đạt"))</f>
        <v>#DIV/0!</v>
      </c>
    </row>
    <row r="227" spans="1:82" s="1" customFormat="1" ht="48" hidden="1">
      <c r="A227" s="11">
        <v>198</v>
      </c>
      <c r="B227" s="177">
        <v>198</v>
      </c>
      <c r="C227" s="62" t="s">
        <v>344</v>
      </c>
      <c r="D227" s="61" t="s">
        <v>11</v>
      </c>
      <c r="E227" s="78" t="s">
        <v>345</v>
      </c>
      <c r="F227" s="61" t="s">
        <v>14</v>
      </c>
      <c r="G227" s="188" t="s">
        <v>353</v>
      </c>
      <c r="H227" s="15" t="s">
        <v>354</v>
      </c>
      <c r="I227" s="12" t="s">
        <v>128</v>
      </c>
      <c r="J227" s="53" t="s">
        <v>64</v>
      </c>
      <c r="K227" s="13"/>
      <c r="L227" s="13"/>
      <c r="M227" s="13"/>
      <c r="N227" s="13"/>
      <c r="O227" s="12"/>
      <c r="P227" s="34" t="s">
        <v>13</v>
      </c>
      <c r="Q227" s="12"/>
      <c r="R227" s="12"/>
      <c r="S227" s="13"/>
      <c r="T227" s="12"/>
      <c r="U227" s="32">
        <f t="shared" si="92"/>
        <v>1</v>
      </c>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c r="BF227" s="12"/>
      <c r="BG227" s="12"/>
      <c r="BH227" s="12"/>
      <c r="BI227" s="12"/>
      <c r="BJ227" s="12"/>
      <c r="BK227" s="12"/>
      <c r="BL227" s="12"/>
      <c r="BM227" s="12"/>
      <c r="BN227" s="12"/>
      <c r="BO227" s="12"/>
      <c r="BP227" s="12"/>
      <c r="BQ227" s="12"/>
      <c r="BR227" s="12"/>
      <c r="BS227" s="12"/>
      <c r="BT227" s="37"/>
      <c r="BU227" s="37"/>
      <c r="BV227" s="13"/>
      <c r="BW227" s="14"/>
      <c r="BX227" s="13"/>
      <c r="BY227" s="14"/>
      <c r="BZ227" s="13"/>
      <c r="CA227" s="14"/>
      <c r="CB227" s="13"/>
      <c r="CC227" s="13"/>
    </row>
    <row r="228" spans="1:82" s="103" customFormat="1" ht="62.25" hidden="1">
      <c r="A228" s="139">
        <v>199</v>
      </c>
      <c r="B228" s="177">
        <v>199</v>
      </c>
      <c r="C228" s="116" t="s">
        <v>346</v>
      </c>
      <c r="D228" s="61" t="s">
        <v>11</v>
      </c>
      <c r="E228" s="78" t="s">
        <v>355</v>
      </c>
      <c r="F228" s="61" t="s">
        <v>14</v>
      </c>
      <c r="G228" s="128" t="s">
        <v>356</v>
      </c>
      <c r="H228" s="117" t="s">
        <v>669</v>
      </c>
      <c r="I228" s="12" t="s">
        <v>128</v>
      </c>
      <c r="J228" s="53" t="s">
        <v>64</v>
      </c>
      <c r="K228" s="118" t="s">
        <v>13</v>
      </c>
      <c r="L228" s="13"/>
      <c r="M228" s="13"/>
      <c r="N228" s="13"/>
      <c r="O228" s="12"/>
      <c r="P228" s="13"/>
      <c r="Q228" s="12"/>
      <c r="R228" s="12"/>
      <c r="S228" s="13"/>
      <c r="T228" s="12"/>
      <c r="U228" s="32">
        <f t="shared" si="92"/>
        <v>1</v>
      </c>
      <c r="V228" s="208" t="s">
        <v>569</v>
      </c>
      <c r="W228" s="208" t="s">
        <v>569</v>
      </c>
      <c r="X228" s="208" t="s">
        <v>567</v>
      </c>
      <c r="Y228" s="208" t="s">
        <v>566</v>
      </c>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v>2</v>
      </c>
      <c r="BF228" s="12">
        <v>2</v>
      </c>
      <c r="BG228" s="12">
        <v>2</v>
      </c>
      <c r="BH228" s="12">
        <v>1</v>
      </c>
      <c r="BI228" s="12">
        <v>2</v>
      </c>
      <c r="BJ228" s="12">
        <v>2</v>
      </c>
      <c r="BK228" s="12">
        <v>1</v>
      </c>
      <c r="BL228" s="12">
        <v>2</v>
      </c>
      <c r="BM228" s="12">
        <v>2</v>
      </c>
      <c r="BN228" s="12">
        <v>2</v>
      </c>
      <c r="BO228" s="12">
        <v>1</v>
      </c>
      <c r="BP228" s="12">
        <v>2</v>
      </c>
      <c r="BQ228" s="12">
        <v>2</v>
      </c>
      <c r="BR228" s="12"/>
      <c r="BS228" s="12"/>
      <c r="BT228" s="12">
        <v>2</v>
      </c>
      <c r="BU228" s="12">
        <v>1</v>
      </c>
      <c r="BV228" s="13">
        <f>COUNTIF($BE228:$BU228,2)</f>
        <v>11</v>
      </c>
      <c r="BW228" s="14">
        <f>BV228/COUNTA($BE228:$BU228)</f>
        <v>0.73333333333333328</v>
      </c>
      <c r="BX228" s="13">
        <f>COUNTIF($BE228:$BU228,1)</f>
        <v>4</v>
      </c>
      <c r="BY228" s="14">
        <f>BX228/COUNTA($BE228:$BU228)</f>
        <v>0.26666666666666666</v>
      </c>
      <c r="BZ228" s="13">
        <f>COUNTIF($BE228:$BU228,0)</f>
        <v>0</v>
      </c>
      <c r="CA228" s="14">
        <f>BZ228/COUNTA($BE228:$BU228)</f>
        <v>0</v>
      </c>
      <c r="CB228" s="13">
        <f>(((BV228*2)+(BX228*1)+(BZ228*0)))/COUNTA($BE228:$BU228)</f>
        <v>1.7333333333333334</v>
      </c>
      <c r="CC228" s="207" t="str">
        <f>IF(CB228&gt;=1.6,"Đạt mục tiêu",IF(CB228&gt;=1,"Cần cố gắng","Chưa đạt"))</f>
        <v>Đạt mục tiêu</v>
      </c>
      <c r="CD228" s="1"/>
    </row>
    <row r="229" spans="1:82" s="103" customFormat="1" ht="37.5" hidden="1">
      <c r="A229" s="139"/>
      <c r="B229" s="177"/>
      <c r="C229" s="114" t="s">
        <v>346</v>
      </c>
      <c r="D229" s="61"/>
      <c r="E229" s="78"/>
      <c r="F229" s="155"/>
      <c r="G229" s="136" t="s">
        <v>360</v>
      </c>
      <c r="H229" s="134" t="s">
        <v>675</v>
      </c>
      <c r="I229" s="12"/>
      <c r="J229" s="53"/>
      <c r="K229" s="118"/>
      <c r="L229" s="209" t="s">
        <v>13</v>
      </c>
      <c r="M229" s="13"/>
      <c r="N229" s="13"/>
      <c r="O229" s="12"/>
      <c r="P229" s="13"/>
      <c r="Q229" s="12"/>
      <c r="R229" s="12"/>
      <c r="S229" s="13"/>
      <c r="T229" s="12"/>
      <c r="U229" s="32"/>
      <c r="V229" s="208"/>
      <c r="W229" s="208"/>
      <c r="X229" s="208"/>
      <c r="Y229" s="208"/>
      <c r="Z229" s="193"/>
      <c r="AA229" s="193" t="s">
        <v>569</v>
      </c>
      <c r="AB229" s="193" t="s">
        <v>566</v>
      </c>
      <c r="AC229" s="193"/>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c r="BF229" s="12"/>
      <c r="BG229" s="12"/>
      <c r="BH229" s="12"/>
      <c r="BI229" s="12"/>
      <c r="BJ229" s="12"/>
      <c r="BK229" s="12"/>
      <c r="BL229" s="12"/>
      <c r="BM229" s="12"/>
      <c r="BN229" s="12"/>
      <c r="BO229" s="12"/>
      <c r="BP229" s="12"/>
      <c r="BQ229" s="12"/>
      <c r="BR229" s="12"/>
      <c r="BS229" s="12"/>
      <c r="BT229" s="12"/>
      <c r="BU229" s="12"/>
      <c r="BV229" s="13"/>
      <c r="BW229" s="14"/>
      <c r="BX229" s="13"/>
      <c r="BY229" s="14"/>
      <c r="BZ229" s="13"/>
      <c r="CA229" s="14"/>
      <c r="CB229" s="13"/>
      <c r="CC229" s="207"/>
    </row>
    <row r="230" spans="1:82" ht="75" hidden="1">
      <c r="A230" s="101">
        <v>200</v>
      </c>
      <c r="B230" s="177">
        <v>200</v>
      </c>
      <c r="C230" s="114" t="s">
        <v>346</v>
      </c>
      <c r="D230" s="61" t="s">
        <v>11</v>
      </c>
      <c r="E230" s="78" t="s">
        <v>355</v>
      </c>
      <c r="F230" s="155" t="s">
        <v>14</v>
      </c>
      <c r="G230" s="136" t="s">
        <v>360</v>
      </c>
      <c r="H230" s="134" t="s">
        <v>720</v>
      </c>
      <c r="I230" s="12" t="s">
        <v>128</v>
      </c>
      <c r="J230" s="53" t="s">
        <v>64</v>
      </c>
      <c r="K230" s="13"/>
      <c r="L230" s="209" t="s">
        <v>13</v>
      </c>
      <c r="M230" s="13"/>
      <c r="N230" s="13"/>
      <c r="O230" s="12"/>
      <c r="P230" s="13"/>
      <c r="Q230" s="12"/>
      <c r="R230" s="12"/>
      <c r="S230" s="13"/>
      <c r="T230" s="12"/>
      <c r="U230" s="32">
        <f t="shared" si="92"/>
        <v>1</v>
      </c>
      <c r="V230" s="12"/>
      <c r="W230" s="12"/>
      <c r="X230" s="12"/>
      <c r="Y230" s="12"/>
      <c r="Z230" s="193" t="s">
        <v>566</v>
      </c>
      <c r="AA230" s="193" t="s">
        <v>567</v>
      </c>
      <c r="AB230" s="193" t="s">
        <v>569</v>
      </c>
      <c r="AC230" s="193" t="s">
        <v>567</v>
      </c>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94"/>
      <c r="BF230" s="194"/>
      <c r="BG230" s="194"/>
      <c r="BH230" s="194"/>
      <c r="BI230" s="194"/>
      <c r="BJ230" s="194"/>
      <c r="BK230" s="194"/>
      <c r="BL230" s="194"/>
      <c r="BM230" s="194"/>
      <c r="BN230" s="194"/>
      <c r="BO230" s="194"/>
      <c r="BP230" s="194"/>
      <c r="BQ230" s="194"/>
      <c r="BR230" s="194"/>
      <c r="BS230" s="194"/>
      <c r="BT230" s="164"/>
      <c r="BU230" s="164"/>
      <c r="BV230" s="180"/>
      <c r="BW230" s="144"/>
      <c r="BX230" s="180"/>
      <c r="BY230" s="144"/>
      <c r="BZ230" s="180"/>
      <c r="CA230" s="144"/>
      <c r="CB230" s="180"/>
      <c r="CC230" s="180"/>
    </row>
    <row r="231" spans="1:82" s="234" customFormat="1" ht="48">
      <c r="A231" s="11">
        <v>201</v>
      </c>
      <c r="B231" s="177">
        <v>201</v>
      </c>
      <c r="C231" s="114" t="s">
        <v>346</v>
      </c>
      <c r="D231" s="155" t="s">
        <v>11</v>
      </c>
      <c r="E231" s="78" t="s">
        <v>355</v>
      </c>
      <c r="F231" s="61" t="s">
        <v>14</v>
      </c>
      <c r="G231" s="78" t="s">
        <v>361</v>
      </c>
      <c r="H231" s="134" t="s">
        <v>560</v>
      </c>
      <c r="I231" s="242" t="s">
        <v>128</v>
      </c>
      <c r="J231" s="245" t="s">
        <v>64</v>
      </c>
      <c r="K231" s="13"/>
      <c r="L231" s="13"/>
      <c r="M231" s="13" t="s">
        <v>13</v>
      </c>
      <c r="N231" s="13"/>
      <c r="O231" s="12"/>
      <c r="P231" s="13"/>
      <c r="Q231" s="12"/>
      <c r="R231" s="12"/>
      <c r="S231" s="13"/>
      <c r="T231" s="12"/>
      <c r="U231" s="32">
        <f t="shared" si="92"/>
        <v>1</v>
      </c>
      <c r="V231" s="12"/>
      <c r="W231" s="12"/>
      <c r="X231" s="12"/>
      <c r="Y231" s="12"/>
      <c r="Z231" s="12"/>
      <c r="AA231" s="12"/>
      <c r="AB231" s="12"/>
      <c r="AC231" s="12"/>
      <c r="AD231" s="242" t="s">
        <v>569</v>
      </c>
      <c r="AE231" s="242" t="s">
        <v>567</v>
      </c>
      <c r="AF231" s="242" t="s">
        <v>566</v>
      </c>
      <c r="AG231" s="242" t="s">
        <v>566</v>
      </c>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85">
        <v>2</v>
      </c>
      <c r="BF231" s="85">
        <v>2</v>
      </c>
      <c r="BG231" s="85">
        <v>2</v>
      </c>
      <c r="BH231" s="85">
        <v>2</v>
      </c>
      <c r="BI231" s="85">
        <v>2</v>
      </c>
      <c r="BJ231" s="85">
        <v>2</v>
      </c>
      <c r="BK231" s="85">
        <v>2</v>
      </c>
      <c r="BL231" s="85">
        <v>1</v>
      </c>
      <c r="BM231" s="85">
        <v>2</v>
      </c>
      <c r="BN231" s="85">
        <v>2</v>
      </c>
      <c r="BO231" s="85">
        <v>2</v>
      </c>
      <c r="BP231" s="85">
        <v>2</v>
      </c>
      <c r="BQ231" s="85">
        <v>2</v>
      </c>
      <c r="BR231" s="85">
        <v>2</v>
      </c>
      <c r="BS231" s="85">
        <v>2</v>
      </c>
      <c r="BT231" s="85">
        <v>1</v>
      </c>
      <c r="BU231" s="85">
        <v>2</v>
      </c>
      <c r="BV231" s="88">
        <f>COUNTIF($BE231:$BU231,2)</f>
        <v>15</v>
      </c>
      <c r="BW231" s="89">
        <f>BV231/COUNTA($BE231:$BU231)</f>
        <v>0.88235294117647056</v>
      </c>
      <c r="BX231" s="88">
        <f>COUNTIF($BE231:$BU231,1)</f>
        <v>2</v>
      </c>
      <c r="BY231" s="89">
        <f>BX231/COUNTA($BE231:$BU231)</f>
        <v>0.11764705882352941</v>
      </c>
      <c r="BZ231" s="88">
        <f>COUNTIF($BE231:$BU231,0)</f>
        <v>0</v>
      </c>
      <c r="CA231" s="89">
        <f>BZ231/COUNTA($BE231:$BU231)</f>
        <v>0</v>
      </c>
      <c r="CB231" s="88">
        <f>(((BV231*2)+(BX231*1)+(BZ231*0)))/COUNTA($BE231:$BU231)</f>
        <v>1.8823529411764706</v>
      </c>
      <c r="CC231" s="88" t="str">
        <f t="shared" ref="CC231" si="106">IF(CB231&gt;=1.6,"Đạt mục tiêu",IF(CB231&gt;=1,"Cần cố gắng","Chưa đạt"))</f>
        <v>Đạt mục tiêu</v>
      </c>
    </row>
    <row r="232" spans="1:82" s="1" customFormat="1" ht="48" hidden="1">
      <c r="A232" s="11">
        <v>202</v>
      </c>
      <c r="B232" s="177">
        <v>202</v>
      </c>
      <c r="C232" s="62" t="s">
        <v>346</v>
      </c>
      <c r="D232" s="61" t="s">
        <v>11</v>
      </c>
      <c r="E232" s="78" t="s">
        <v>355</v>
      </c>
      <c r="F232" s="61" t="s">
        <v>14</v>
      </c>
      <c r="G232" s="78" t="s">
        <v>362</v>
      </c>
      <c r="H232" s="15" t="s">
        <v>603</v>
      </c>
      <c r="I232" s="12" t="s">
        <v>128</v>
      </c>
      <c r="J232" s="53" t="s">
        <v>64</v>
      </c>
      <c r="K232" s="13"/>
      <c r="L232" s="13"/>
      <c r="M232" s="13"/>
      <c r="N232" s="13" t="s">
        <v>13</v>
      </c>
      <c r="O232" s="12"/>
      <c r="P232" s="13"/>
      <c r="Q232" s="12"/>
      <c r="R232" s="12"/>
      <c r="S232" s="13"/>
      <c r="T232" s="12"/>
      <c r="U232" s="32">
        <f t="shared" si="92"/>
        <v>1</v>
      </c>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c r="BF232" s="12"/>
      <c r="BG232" s="12"/>
      <c r="BH232" s="12"/>
      <c r="BI232" s="12"/>
      <c r="BJ232" s="12"/>
      <c r="BK232" s="12"/>
      <c r="BL232" s="12"/>
      <c r="BM232" s="12"/>
      <c r="BN232" s="12"/>
      <c r="BO232" s="12"/>
      <c r="BP232" s="12"/>
      <c r="BQ232" s="12"/>
      <c r="BR232" s="12"/>
      <c r="BS232" s="12"/>
      <c r="BT232" s="37"/>
      <c r="BU232" s="37"/>
      <c r="BV232" s="13"/>
      <c r="BW232" s="14"/>
      <c r="BX232" s="13"/>
      <c r="BY232" s="14"/>
      <c r="BZ232" s="13"/>
      <c r="CA232" s="14"/>
      <c r="CB232" s="13"/>
      <c r="CC232" s="13"/>
    </row>
    <row r="233" spans="1:82" s="1" customFormat="1" ht="48" hidden="1">
      <c r="A233" s="11">
        <v>203</v>
      </c>
      <c r="B233" s="177">
        <v>203</v>
      </c>
      <c r="C233" s="62" t="s">
        <v>346</v>
      </c>
      <c r="D233" s="61" t="s">
        <v>11</v>
      </c>
      <c r="E233" s="78" t="s">
        <v>355</v>
      </c>
      <c r="F233" s="61" t="s">
        <v>14</v>
      </c>
      <c r="G233" s="78" t="s">
        <v>363</v>
      </c>
      <c r="H233" s="15" t="s">
        <v>561</v>
      </c>
      <c r="I233" s="12" t="s">
        <v>128</v>
      </c>
      <c r="J233" s="53" t="s">
        <v>64</v>
      </c>
      <c r="K233" s="13"/>
      <c r="L233" s="13"/>
      <c r="M233" s="13"/>
      <c r="N233" s="13"/>
      <c r="O233" s="13" t="s">
        <v>13</v>
      </c>
      <c r="P233" s="13"/>
      <c r="Q233" s="12"/>
      <c r="R233" s="12"/>
      <c r="S233" s="13"/>
      <c r="T233" s="12"/>
      <c r="U233" s="32">
        <f t="shared" si="92"/>
        <v>1</v>
      </c>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c r="BF233" s="12"/>
      <c r="BG233" s="12"/>
      <c r="BH233" s="12"/>
      <c r="BI233" s="12"/>
      <c r="BJ233" s="12"/>
      <c r="BK233" s="12"/>
      <c r="BL233" s="12"/>
      <c r="BM233" s="12"/>
      <c r="BN233" s="12"/>
      <c r="BO233" s="12"/>
      <c r="BP233" s="12"/>
      <c r="BQ233" s="12"/>
      <c r="BR233" s="12"/>
      <c r="BS233" s="12"/>
      <c r="BT233" s="37"/>
      <c r="BU233" s="37"/>
      <c r="BV233" s="13"/>
      <c r="BW233" s="14"/>
      <c r="BX233" s="13"/>
      <c r="BY233" s="14"/>
      <c r="BZ233" s="13"/>
      <c r="CA233" s="14"/>
      <c r="CB233" s="13"/>
      <c r="CC233" s="13"/>
    </row>
    <row r="234" spans="1:82" s="1" customFormat="1" ht="30" hidden="1">
      <c r="A234" s="11">
        <v>203</v>
      </c>
      <c r="B234" s="177"/>
      <c r="C234" s="62" t="s">
        <v>346</v>
      </c>
      <c r="D234" s="61"/>
      <c r="E234" s="78"/>
      <c r="F234" s="61"/>
      <c r="G234" s="78"/>
      <c r="H234" s="15" t="s">
        <v>652</v>
      </c>
      <c r="I234" s="12"/>
      <c r="J234" s="53"/>
      <c r="K234" s="13"/>
      <c r="L234" s="13"/>
      <c r="M234" s="13"/>
      <c r="N234" s="13"/>
      <c r="O234" s="13"/>
      <c r="P234" s="13"/>
      <c r="Q234" s="12"/>
      <c r="R234" s="12"/>
      <c r="S234" s="13" t="s">
        <v>13</v>
      </c>
      <c r="T234" s="12"/>
      <c r="U234" s="3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2"/>
      <c r="BG234" s="12"/>
      <c r="BH234" s="12"/>
      <c r="BI234" s="12"/>
      <c r="BJ234" s="12"/>
      <c r="BK234" s="12"/>
      <c r="BL234" s="12"/>
      <c r="BM234" s="12"/>
      <c r="BN234" s="12"/>
      <c r="BO234" s="12"/>
      <c r="BP234" s="12"/>
      <c r="BQ234" s="12"/>
      <c r="BR234" s="12"/>
      <c r="BS234" s="12"/>
      <c r="BT234" s="37"/>
      <c r="BU234" s="37"/>
      <c r="BV234" s="13"/>
      <c r="BW234" s="14"/>
      <c r="BX234" s="13"/>
      <c r="BY234" s="14"/>
      <c r="BZ234" s="13"/>
      <c r="CA234" s="14"/>
      <c r="CB234" s="13"/>
      <c r="CC234" s="13"/>
    </row>
    <row r="235" spans="1:82" s="1" customFormat="1" ht="48" hidden="1">
      <c r="A235" s="11">
        <v>203</v>
      </c>
      <c r="B235" s="177">
        <v>204</v>
      </c>
      <c r="C235" s="62" t="s">
        <v>346</v>
      </c>
      <c r="D235" s="61" t="s">
        <v>11</v>
      </c>
      <c r="E235" s="78" t="s">
        <v>355</v>
      </c>
      <c r="F235" s="61" t="s">
        <v>14</v>
      </c>
      <c r="G235" s="78" t="s">
        <v>364</v>
      </c>
      <c r="H235" s="15" t="s">
        <v>562</v>
      </c>
      <c r="I235" s="12" t="s">
        <v>128</v>
      </c>
      <c r="J235" s="53" t="s">
        <v>64</v>
      </c>
      <c r="K235" s="13"/>
      <c r="L235" s="13"/>
      <c r="M235" s="13"/>
      <c r="N235" s="13"/>
      <c r="O235" s="12"/>
      <c r="P235" s="13" t="s">
        <v>13</v>
      </c>
      <c r="Q235" s="12"/>
      <c r="R235" s="12"/>
      <c r="S235" s="13"/>
      <c r="T235" s="12"/>
      <c r="U235" s="32">
        <f t="shared" si="92"/>
        <v>1</v>
      </c>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2"/>
      <c r="BG235" s="12"/>
      <c r="BH235" s="12"/>
      <c r="BI235" s="12"/>
      <c r="BJ235" s="12"/>
      <c r="BK235" s="12"/>
      <c r="BL235" s="12"/>
      <c r="BM235" s="12"/>
      <c r="BN235" s="12"/>
      <c r="BO235" s="12"/>
      <c r="BP235" s="12"/>
      <c r="BQ235" s="12"/>
      <c r="BR235" s="12"/>
      <c r="BS235" s="12"/>
      <c r="BT235" s="37"/>
      <c r="BU235" s="37"/>
      <c r="BV235" s="13"/>
      <c r="BW235" s="14"/>
      <c r="BX235" s="13"/>
      <c r="BY235" s="14"/>
      <c r="BZ235" s="13"/>
      <c r="CA235" s="14"/>
      <c r="CB235" s="13"/>
      <c r="CC235" s="13"/>
    </row>
    <row r="236" spans="1:82" s="1" customFormat="1" ht="48" hidden="1">
      <c r="A236" s="11">
        <v>205</v>
      </c>
      <c r="B236" s="177">
        <v>205</v>
      </c>
      <c r="C236" s="62" t="s">
        <v>347</v>
      </c>
      <c r="D236" s="61" t="s">
        <v>11</v>
      </c>
      <c r="E236" s="78" t="s">
        <v>357</v>
      </c>
      <c r="F236" s="61" t="s">
        <v>14</v>
      </c>
      <c r="G236" s="78" t="s">
        <v>365</v>
      </c>
      <c r="H236" s="15" t="s">
        <v>366</v>
      </c>
      <c r="I236" s="12" t="s">
        <v>128</v>
      </c>
      <c r="J236" s="53" t="s">
        <v>64</v>
      </c>
      <c r="K236" s="13"/>
      <c r="L236" s="13"/>
      <c r="M236" s="13"/>
      <c r="N236" s="13"/>
      <c r="O236" s="12"/>
      <c r="P236" s="13"/>
      <c r="Q236" s="12"/>
      <c r="R236" s="12"/>
      <c r="S236" s="13" t="s">
        <v>13</v>
      </c>
      <c r="T236" s="12"/>
      <c r="U236" s="32">
        <f t="shared" si="92"/>
        <v>1</v>
      </c>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2"/>
      <c r="BG236" s="12"/>
      <c r="BH236" s="12"/>
      <c r="BI236" s="12"/>
      <c r="BJ236" s="12"/>
      <c r="BK236" s="12"/>
      <c r="BL236" s="12"/>
      <c r="BM236" s="12"/>
      <c r="BN236" s="12"/>
      <c r="BO236" s="12"/>
      <c r="BP236" s="12"/>
      <c r="BQ236" s="12"/>
      <c r="BR236" s="12"/>
      <c r="BS236" s="12"/>
      <c r="BT236" s="37"/>
      <c r="BU236" s="37"/>
      <c r="BV236" s="13"/>
      <c r="BW236" s="14"/>
      <c r="BX236" s="13"/>
      <c r="BY236" s="14"/>
      <c r="BZ236" s="13"/>
      <c r="CA236" s="14"/>
      <c r="CB236" s="13"/>
      <c r="CC236" s="13"/>
    </row>
    <row r="237" spans="1:82" s="1" customFormat="1" ht="48" hidden="1">
      <c r="A237" s="11">
        <v>206</v>
      </c>
      <c r="B237" s="177">
        <v>206</v>
      </c>
      <c r="C237" s="62" t="s">
        <v>347</v>
      </c>
      <c r="D237" s="61" t="s">
        <v>11</v>
      </c>
      <c r="E237" s="78" t="s">
        <v>357</v>
      </c>
      <c r="F237" s="61" t="s">
        <v>14</v>
      </c>
      <c r="G237" s="78" t="s">
        <v>348</v>
      </c>
      <c r="H237" s="15" t="s">
        <v>367</v>
      </c>
      <c r="I237" s="12" t="s">
        <v>128</v>
      </c>
      <c r="J237" s="53" t="s">
        <v>64</v>
      </c>
      <c r="K237" s="13"/>
      <c r="L237" s="13"/>
      <c r="M237" s="13"/>
      <c r="N237" s="13"/>
      <c r="O237" s="12"/>
      <c r="P237" s="13"/>
      <c r="Q237" s="13" t="s">
        <v>13</v>
      </c>
      <c r="R237" s="12"/>
      <c r="S237" s="13"/>
      <c r="T237" s="12"/>
      <c r="U237" s="32">
        <f t="shared" si="92"/>
        <v>1</v>
      </c>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2"/>
      <c r="BG237" s="12"/>
      <c r="BH237" s="12"/>
      <c r="BI237" s="12"/>
      <c r="BJ237" s="12"/>
      <c r="BK237" s="12"/>
      <c r="BL237" s="12"/>
      <c r="BM237" s="12"/>
      <c r="BN237" s="12"/>
      <c r="BO237" s="12"/>
      <c r="BP237" s="12"/>
      <c r="BQ237" s="12"/>
      <c r="BR237" s="12"/>
      <c r="BS237" s="12"/>
      <c r="BT237" s="37"/>
      <c r="BU237" s="37"/>
      <c r="BV237" s="13"/>
      <c r="BW237" s="14"/>
      <c r="BX237" s="13"/>
      <c r="BY237" s="14"/>
      <c r="BZ237" s="13"/>
      <c r="CA237" s="14"/>
      <c r="CB237" s="13"/>
      <c r="CC237" s="13"/>
    </row>
    <row r="238" spans="1:82" s="1" customFormat="1" ht="48" hidden="1">
      <c r="A238" s="11">
        <v>207</v>
      </c>
      <c r="B238" s="177">
        <v>207</v>
      </c>
      <c r="C238" s="62" t="s">
        <v>349</v>
      </c>
      <c r="D238" s="61" t="s">
        <v>11</v>
      </c>
      <c r="E238" s="78" t="s">
        <v>358</v>
      </c>
      <c r="F238" s="61" t="s">
        <v>14</v>
      </c>
      <c r="G238" s="78" t="s">
        <v>604</v>
      </c>
      <c r="H238" s="15" t="s">
        <v>605</v>
      </c>
      <c r="I238" s="12" t="s">
        <v>128</v>
      </c>
      <c r="J238" s="53" t="s">
        <v>64</v>
      </c>
      <c r="K238" s="13"/>
      <c r="L238" s="13"/>
      <c r="M238" s="13"/>
      <c r="N238" s="13"/>
      <c r="O238" s="12"/>
      <c r="P238" s="13"/>
      <c r="Q238" s="12"/>
      <c r="R238" s="12"/>
      <c r="S238" s="13"/>
      <c r="T238" s="12"/>
      <c r="U238" s="32">
        <f t="shared" si="92"/>
        <v>0</v>
      </c>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12"/>
      <c r="BN238" s="12"/>
      <c r="BO238" s="12"/>
      <c r="BP238" s="12"/>
      <c r="BQ238" s="12"/>
      <c r="BR238" s="12"/>
      <c r="BS238" s="12"/>
      <c r="BT238" s="37"/>
      <c r="BU238" s="37"/>
      <c r="BV238" s="13"/>
      <c r="BW238" s="14"/>
      <c r="BX238" s="13"/>
      <c r="BY238" s="14"/>
      <c r="BZ238" s="13"/>
      <c r="CA238" s="14"/>
      <c r="CB238" s="13"/>
      <c r="CC238" s="13"/>
    </row>
    <row r="239" spans="1:82" s="1" customFormat="1" ht="48" hidden="1">
      <c r="A239" s="11">
        <v>208</v>
      </c>
      <c r="B239" s="177">
        <v>208</v>
      </c>
      <c r="C239" s="62" t="s">
        <v>349</v>
      </c>
      <c r="D239" s="61" t="s">
        <v>11</v>
      </c>
      <c r="E239" s="78" t="s">
        <v>358</v>
      </c>
      <c r="F239" s="61" t="s">
        <v>14</v>
      </c>
      <c r="G239" s="78" t="s">
        <v>381</v>
      </c>
      <c r="H239" s="15" t="s">
        <v>629</v>
      </c>
      <c r="I239" s="12" t="s">
        <v>128</v>
      </c>
      <c r="J239" s="53" t="s">
        <v>64</v>
      </c>
      <c r="K239" s="12"/>
      <c r="L239" s="12"/>
      <c r="M239" s="12"/>
      <c r="N239" s="13"/>
      <c r="O239" s="12"/>
      <c r="P239" s="13" t="s">
        <v>13</v>
      </c>
      <c r="Q239" s="13"/>
      <c r="R239" s="13"/>
      <c r="S239" s="12"/>
      <c r="T239" s="12"/>
      <c r="U239" s="32">
        <f t="shared" si="92"/>
        <v>1</v>
      </c>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c r="BB239" s="12"/>
      <c r="BC239" s="12"/>
      <c r="BD239" s="12"/>
      <c r="BE239" s="12"/>
      <c r="BF239" s="12"/>
      <c r="BG239" s="12"/>
      <c r="BH239" s="12"/>
      <c r="BI239" s="12"/>
      <c r="BJ239" s="12"/>
      <c r="BK239" s="12"/>
      <c r="BL239" s="12"/>
      <c r="BM239" s="12"/>
      <c r="BN239" s="12"/>
      <c r="BO239" s="12"/>
      <c r="BP239" s="12"/>
      <c r="BQ239" s="12"/>
      <c r="BR239" s="12"/>
      <c r="BS239" s="12"/>
      <c r="BT239" s="37"/>
      <c r="BU239" s="37"/>
      <c r="BV239" s="13">
        <f>COUNTIF($BE239:$BU239,2)</f>
        <v>0</v>
      </c>
      <c r="BW239" s="14" t="e">
        <f>BV239/COUNTA($BE239:$BU239)</f>
        <v>#DIV/0!</v>
      </c>
      <c r="BX239" s="13">
        <f>COUNTIF($BE239:$BU239,1)</f>
        <v>0</v>
      </c>
      <c r="BY239" s="14" t="e">
        <f>BX239/COUNTA($BE239:$BU239)</f>
        <v>#DIV/0!</v>
      </c>
      <c r="BZ239" s="13">
        <f>COUNTIF($BE239:$BU239,0)</f>
        <v>0</v>
      </c>
      <c r="CA239" s="14" t="e">
        <f>BZ239/COUNTA($BE239:$BU239)</f>
        <v>#DIV/0!</v>
      </c>
      <c r="CB239" s="13" t="e">
        <f>(((BV239*2)+(BX239*1)+(BZ239*0)))/COUNTA($BE239:$BU239)</f>
        <v>#DIV/0!</v>
      </c>
      <c r="CC239" s="13" t="e">
        <f>IF(CB239&gt;=1.6,"Đạt mục tiêu",IF(CB239&gt;=1,"Cần cố gắng","Chưa đạt"))</f>
        <v>#DIV/0!</v>
      </c>
    </row>
    <row r="240" spans="1:82" s="1" customFormat="1" ht="48" hidden="1">
      <c r="A240" s="11">
        <v>209</v>
      </c>
      <c r="B240" s="177">
        <v>209</v>
      </c>
      <c r="C240" s="62" t="s">
        <v>349</v>
      </c>
      <c r="D240" s="61" t="s">
        <v>11</v>
      </c>
      <c r="E240" s="78" t="s">
        <v>359</v>
      </c>
      <c r="F240" s="61" t="s">
        <v>14</v>
      </c>
      <c r="G240" s="78" t="s">
        <v>350</v>
      </c>
      <c r="H240" s="15" t="s">
        <v>368</v>
      </c>
      <c r="I240" s="12" t="s">
        <v>128</v>
      </c>
      <c r="J240" s="53" t="s">
        <v>64</v>
      </c>
      <c r="K240" s="12"/>
      <c r="L240" s="12"/>
      <c r="M240" s="12"/>
      <c r="N240" s="13"/>
      <c r="O240" s="12"/>
      <c r="P240" s="13"/>
      <c r="Q240" s="13"/>
      <c r="R240" s="13"/>
      <c r="S240" s="12"/>
      <c r="T240" s="13" t="s">
        <v>13</v>
      </c>
      <c r="U240" s="32">
        <f t="shared" si="92"/>
        <v>1</v>
      </c>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c r="BF240" s="12"/>
      <c r="BG240" s="12"/>
      <c r="BH240" s="12"/>
      <c r="BI240" s="12"/>
      <c r="BJ240" s="12"/>
      <c r="BK240" s="12"/>
      <c r="BL240" s="12"/>
      <c r="BM240" s="12"/>
      <c r="BN240" s="12"/>
      <c r="BO240" s="12"/>
      <c r="BP240" s="12"/>
      <c r="BQ240" s="12"/>
      <c r="BR240" s="12"/>
      <c r="BS240" s="12"/>
      <c r="BT240" s="37"/>
      <c r="BU240" s="37"/>
      <c r="BV240" s="13"/>
      <c r="BW240" s="14"/>
      <c r="BX240" s="13"/>
      <c r="BY240" s="14"/>
      <c r="BZ240" s="13"/>
      <c r="CA240" s="14"/>
      <c r="CB240" s="13"/>
      <c r="CC240" s="13"/>
    </row>
    <row r="241" spans="1:83" s="1" customFormat="1" ht="45" hidden="1">
      <c r="A241" s="11"/>
      <c r="B241" s="177"/>
      <c r="C241" s="62" t="s">
        <v>351</v>
      </c>
      <c r="D241" s="61"/>
      <c r="E241" s="78"/>
      <c r="F241" s="61"/>
      <c r="G241" s="78"/>
      <c r="H241" s="15" t="s">
        <v>636</v>
      </c>
      <c r="I241" s="12"/>
      <c r="J241" s="53"/>
      <c r="K241" s="12"/>
      <c r="L241" s="12"/>
      <c r="M241" s="12"/>
      <c r="N241" s="13"/>
      <c r="O241" s="12"/>
      <c r="P241" s="13"/>
      <c r="Q241" s="13" t="s">
        <v>13</v>
      </c>
      <c r="R241" s="13"/>
      <c r="S241" s="12"/>
      <c r="T241" s="12"/>
      <c r="U241" s="3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c r="BB241" s="12"/>
      <c r="BC241" s="12"/>
      <c r="BD241" s="12"/>
      <c r="BE241" s="12"/>
      <c r="BF241" s="12"/>
      <c r="BG241" s="12"/>
      <c r="BH241" s="12"/>
      <c r="BI241" s="12"/>
      <c r="BJ241" s="12"/>
      <c r="BK241" s="12"/>
      <c r="BL241" s="12"/>
      <c r="BM241" s="12"/>
      <c r="BN241" s="12"/>
      <c r="BO241" s="12"/>
      <c r="BP241" s="12"/>
      <c r="BQ241" s="12"/>
      <c r="BR241" s="12"/>
      <c r="BS241" s="12"/>
      <c r="BT241" s="37"/>
      <c r="BU241" s="37"/>
      <c r="BV241" s="13"/>
      <c r="BW241" s="14"/>
      <c r="BX241" s="13"/>
      <c r="BY241" s="14"/>
      <c r="BZ241" s="13"/>
      <c r="CA241" s="14"/>
      <c r="CB241" s="13"/>
      <c r="CC241" s="13"/>
    </row>
    <row r="242" spans="1:83" s="1" customFormat="1" ht="48" hidden="1">
      <c r="A242" s="11">
        <v>210</v>
      </c>
      <c r="B242" s="177">
        <v>210</v>
      </c>
      <c r="C242" s="62" t="s">
        <v>351</v>
      </c>
      <c r="D242" s="61" t="s">
        <v>11</v>
      </c>
      <c r="E242" s="78" t="s">
        <v>371</v>
      </c>
      <c r="F242" s="61" t="s">
        <v>14</v>
      </c>
      <c r="G242" s="78" t="s">
        <v>372</v>
      </c>
      <c r="H242" s="15" t="s">
        <v>373</v>
      </c>
      <c r="I242" s="12" t="s">
        <v>128</v>
      </c>
      <c r="J242" s="53" t="s">
        <v>64</v>
      </c>
      <c r="K242" s="12"/>
      <c r="L242" s="12"/>
      <c r="M242" s="12"/>
      <c r="N242" s="13"/>
      <c r="O242" s="12"/>
      <c r="P242" s="13" t="s">
        <v>13</v>
      </c>
      <c r="Q242" s="13"/>
      <c r="R242" s="13"/>
      <c r="S242" s="12"/>
      <c r="T242" s="12"/>
      <c r="U242" s="32">
        <f t="shared" si="92"/>
        <v>1</v>
      </c>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c r="AX242" s="12"/>
      <c r="AY242" s="12"/>
      <c r="AZ242" s="12"/>
      <c r="BA242" s="12"/>
      <c r="BB242" s="12"/>
      <c r="BC242" s="12"/>
      <c r="BD242" s="12"/>
      <c r="BE242" s="12"/>
      <c r="BF242" s="12"/>
      <c r="BG242" s="12"/>
      <c r="BH242" s="12"/>
      <c r="BI242" s="12"/>
      <c r="BJ242" s="12"/>
      <c r="BK242" s="12"/>
      <c r="BL242" s="12"/>
      <c r="BM242" s="12"/>
      <c r="BN242" s="12"/>
      <c r="BO242" s="12"/>
      <c r="BP242" s="12"/>
      <c r="BQ242" s="12"/>
      <c r="BR242" s="12"/>
      <c r="BS242" s="12"/>
      <c r="BT242" s="37"/>
      <c r="BU242" s="37"/>
      <c r="BV242" s="13"/>
      <c r="BW242" s="14"/>
      <c r="BX242" s="13"/>
      <c r="BY242" s="14"/>
      <c r="BZ242" s="13"/>
      <c r="CA242" s="14"/>
      <c r="CB242" s="13"/>
      <c r="CC242" s="13"/>
    </row>
    <row r="243" spans="1:83" s="103" customFormat="1" ht="62.25" hidden="1">
      <c r="A243" s="139">
        <v>211</v>
      </c>
      <c r="B243" s="177">
        <v>211</v>
      </c>
      <c r="C243" s="108" t="s">
        <v>369</v>
      </c>
      <c r="D243" s="61" t="s">
        <v>11</v>
      </c>
      <c r="E243" s="52" t="s">
        <v>370</v>
      </c>
      <c r="F243" s="79" t="s">
        <v>14</v>
      </c>
      <c r="G243" s="117" t="s">
        <v>375</v>
      </c>
      <c r="H243" s="117" t="s">
        <v>374</v>
      </c>
      <c r="I243" s="12" t="s">
        <v>128</v>
      </c>
      <c r="J243" s="53" t="s">
        <v>64</v>
      </c>
      <c r="K243" s="118" t="s">
        <v>13</v>
      </c>
      <c r="L243" s="12"/>
      <c r="M243" s="12"/>
      <c r="N243" s="13"/>
      <c r="O243" s="12"/>
      <c r="P243" s="13"/>
      <c r="Q243" s="13"/>
      <c r="R243" s="13"/>
      <c r="S243" s="12"/>
      <c r="T243" s="12"/>
      <c r="U243" s="32">
        <f t="shared" si="92"/>
        <v>1</v>
      </c>
      <c r="V243" s="208" t="s">
        <v>570</v>
      </c>
      <c r="W243" s="208" t="s">
        <v>567</v>
      </c>
      <c r="X243" s="208" t="s">
        <v>569</v>
      </c>
      <c r="Y243" s="208" t="s">
        <v>566</v>
      </c>
      <c r="Z243" s="12"/>
      <c r="AA243" s="12"/>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c r="AX243" s="12"/>
      <c r="AY243" s="12"/>
      <c r="AZ243" s="12"/>
      <c r="BA243" s="12"/>
      <c r="BB243" s="12"/>
      <c r="BC243" s="12"/>
      <c r="BD243" s="12"/>
      <c r="BE243" s="12">
        <v>2</v>
      </c>
      <c r="BF243" s="12">
        <v>2</v>
      </c>
      <c r="BG243" s="12">
        <v>2</v>
      </c>
      <c r="BH243" s="12">
        <v>2</v>
      </c>
      <c r="BI243" s="12">
        <v>2</v>
      </c>
      <c r="BJ243" s="12">
        <v>2</v>
      </c>
      <c r="BK243" s="12">
        <v>2</v>
      </c>
      <c r="BL243" s="12">
        <v>2</v>
      </c>
      <c r="BM243" s="12">
        <v>2</v>
      </c>
      <c r="BN243" s="12">
        <v>2</v>
      </c>
      <c r="BO243" s="12">
        <v>1</v>
      </c>
      <c r="BP243" s="12">
        <v>2</v>
      </c>
      <c r="BQ243" s="12">
        <v>2</v>
      </c>
      <c r="BR243" s="12"/>
      <c r="BS243" s="12"/>
      <c r="BT243" s="12">
        <v>1</v>
      </c>
      <c r="BU243" s="12">
        <v>1</v>
      </c>
      <c r="BV243" s="13">
        <f>COUNTIF($BE243:$BU243,2)</f>
        <v>12</v>
      </c>
      <c r="BW243" s="14">
        <f>BV243/COUNTA($BE243:$BU243)</f>
        <v>0.8</v>
      </c>
      <c r="BX243" s="13">
        <f>COUNTIF($BE243:$BU243,1)</f>
        <v>3</v>
      </c>
      <c r="BY243" s="14">
        <f>BX243/COUNTA($BE243:$BU243)</f>
        <v>0.2</v>
      </c>
      <c r="BZ243" s="13">
        <f>COUNTIF($BE243:$BU243,0)</f>
        <v>0</v>
      </c>
      <c r="CA243" s="14">
        <f>BZ243/COUNTA($BE243:$BU243)</f>
        <v>0</v>
      </c>
      <c r="CB243" s="13">
        <f>(((BV243*2)+(BX243*1)+(BZ243*0)))/COUNTA($BE243:$BU243)</f>
        <v>1.8</v>
      </c>
      <c r="CC243" s="207" t="str">
        <f>IF(CB243&gt;=1.6,"Đạt mục tiêu",IF(CB243&gt;=1,"Cần cố gắng","Chưa đạt"))</f>
        <v>Đạt mục tiêu</v>
      </c>
      <c r="CD243" s="1"/>
    </row>
    <row r="244" spans="1:83" ht="75" hidden="1">
      <c r="A244" s="101">
        <v>212</v>
      </c>
      <c r="B244" s="177">
        <v>212</v>
      </c>
      <c r="C244" s="196" t="s">
        <v>369</v>
      </c>
      <c r="D244" s="61" t="s">
        <v>11</v>
      </c>
      <c r="E244" s="52" t="s">
        <v>370</v>
      </c>
      <c r="F244" s="190" t="s">
        <v>14</v>
      </c>
      <c r="G244" s="134" t="s">
        <v>376</v>
      </c>
      <c r="H244" s="134" t="s">
        <v>377</v>
      </c>
      <c r="I244" s="12" t="s">
        <v>128</v>
      </c>
      <c r="J244" s="53" t="s">
        <v>64</v>
      </c>
      <c r="K244" s="12"/>
      <c r="L244" s="209" t="s">
        <v>13</v>
      </c>
      <c r="M244" s="12"/>
      <c r="N244" s="13"/>
      <c r="O244" s="12"/>
      <c r="P244" s="13"/>
      <c r="Q244" s="13"/>
      <c r="R244" s="13"/>
      <c r="S244" s="12"/>
      <c r="T244" s="12"/>
      <c r="U244" s="32">
        <f t="shared" si="92"/>
        <v>1</v>
      </c>
      <c r="V244" s="12"/>
      <c r="W244" s="12"/>
      <c r="X244" s="12"/>
      <c r="Y244" s="12"/>
      <c r="Z244" s="193" t="s">
        <v>567</v>
      </c>
      <c r="AA244" s="193"/>
      <c r="AB244" s="193" t="s">
        <v>567</v>
      </c>
      <c r="AC244" s="193" t="s">
        <v>569</v>
      </c>
      <c r="AD244" s="12"/>
      <c r="AE244" s="12"/>
      <c r="AF244" s="12"/>
      <c r="AG244" s="12"/>
      <c r="AH244" s="12"/>
      <c r="AI244" s="12"/>
      <c r="AJ244" s="12"/>
      <c r="AK244" s="12"/>
      <c r="AL244" s="12"/>
      <c r="AM244" s="12"/>
      <c r="AN244" s="12"/>
      <c r="AO244" s="12"/>
      <c r="AP244" s="12"/>
      <c r="AQ244" s="12"/>
      <c r="AR244" s="12"/>
      <c r="AS244" s="12"/>
      <c r="AT244" s="12"/>
      <c r="AU244" s="12"/>
      <c r="AV244" s="12"/>
      <c r="AW244" s="12"/>
      <c r="AX244" s="12"/>
      <c r="AY244" s="12"/>
      <c r="AZ244" s="12"/>
      <c r="BA244" s="12"/>
      <c r="BB244" s="12"/>
      <c r="BC244" s="12"/>
      <c r="BD244" s="12"/>
      <c r="BE244" s="194"/>
      <c r="BF244" s="194"/>
      <c r="BG244" s="194"/>
      <c r="BH244" s="194"/>
      <c r="BI244" s="194"/>
      <c r="BJ244" s="194"/>
      <c r="BK244" s="194"/>
      <c r="BL244" s="194"/>
      <c r="BM244" s="194"/>
      <c r="BN244" s="194"/>
      <c r="BO244" s="194"/>
      <c r="BP244" s="194"/>
      <c r="BQ244" s="194"/>
      <c r="BR244" s="194"/>
      <c r="BS244" s="194"/>
      <c r="BT244" s="164"/>
      <c r="BU244" s="164"/>
      <c r="BV244" s="180"/>
      <c r="BW244" s="144"/>
      <c r="BX244" s="180"/>
      <c r="BY244" s="144"/>
      <c r="BZ244" s="180"/>
      <c r="CA244" s="144"/>
      <c r="CB244" s="180"/>
      <c r="CC244" s="180"/>
    </row>
    <row r="245" spans="1:83" s="234" customFormat="1" ht="56.25">
      <c r="A245" s="11">
        <v>213</v>
      </c>
      <c r="B245" s="177">
        <v>213</v>
      </c>
      <c r="C245" s="196" t="s">
        <v>369</v>
      </c>
      <c r="D245" s="155" t="s">
        <v>11</v>
      </c>
      <c r="E245" s="188" t="s">
        <v>370</v>
      </c>
      <c r="F245" s="198" t="s">
        <v>14</v>
      </c>
      <c r="G245" s="15" t="s">
        <v>378</v>
      </c>
      <c r="H245" s="134" t="s">
        <v>616</v>
      </c>
      <c r="I245" s="242" t="s">
        <v>128</v>
      </c>
      <c r="J245" s="245" t="s">
        <v>64</v>
      </c>
      <c r="K245" s="12"/>
      <c r="L245" s="12"/>
      <c r="M245" s="13" t="s">
        <v>13</v>
      </c>
      <c r="N245" s="13"/>
      <c r="O245" s="12"/>
      <c r="P245" s="13"/>
      <c r="Q245" s="13"/>
      <c r="R245" s="13"/>
      <c r="S245" s="12"/>
      <c r="T245" s="12"/>
      <c r="U245" s="32">
        <f t="shared" si="92"/>
        <v>1</v>
      </c>
      <c r="V245" s="12"/>
      <c r="W245" s="12"/>
      <c r="X245" s="12"/>
      <c r="Y245" s="12"/>
      <c r="Z245" s="12"/>
      <c r="AA245" s="12"/>
      <c r="AB245" s="12"/>
      <c r="AC245" s="12"/>
      <c r="AD245" s="242" t="s">
        <v>566</v>
      </c>
      <c r="AE245" s="242" t="s">
        <v>569</v>
      </c>
      <c r="AF245" s="242" t="s">
        <v>569</v>
      </c>
      <c r="AG245" s="242" t="s">
        <v>569</v>
      </c>
      <c r="AH245" s="12"/>
      <c r="AI245" s="12"/>
      <c r="AJ245" s="12"/>
      <c r="AK245" s="12"/>
      <c r="AL245" s="12"/>
      <c r="AM245" s="12"/>
      <c r="AN245" s="12"/>
      <c r="AO245" s="12"/>
      <c r="AP245" s="12"/>
      <c r="AQ245" s="12"/>
      <c r="AR245" s="12"/>
      <c r="AS245" s="12"/>
      <c r="AT245" s="12"/>
      <c r="AU245" s="12"/>
      <c r="AV245" s="12"/>
      <c r="AW245" s="12"/>
      <c r="AX245" s="12"/>
      <c r="AY245" s="12"/>
      <c r="AZ245" s="12"/>
      <c r="BA245" s="12"/>
      <c r="BB245" s="12"/>
      <c r="BC245" s="12"/>
      <c r="BD245" s="12"/>
      <c r="BE245" s="85">
        <v>2</v>
      </c>
      <c r="BF245" s="85">
        <v>2</v>
      </c>
      <c r="BG245" s="85">
        <v>2</v>
      </c>
      <c r="BH245" s="85">
        <v>2</v>
      </c>
      <c r="BI245" s="85">
        <v>2</v>
      </c>
      <c r="BJ245" s="85">
        <v>2</v>
      </c>
      <c r="BK245" s="85">
        <v>2</v>
      </c>
      <c r="BL245" s="85">
        <v>2</v>
      </c>
      <c r="BM245" s="85">
        <v>2</v>
      </c>
      <c r="BN245" s="85">
        <v>2</v>
      </c>
      <c r="BO245" s="85">
        <v>2</v>
      </c>
      <c r="BP245" s="85">
        <v>2</v>
      </c>
      <c r="BQ245" s="85">
        <v>2</v>
      </c>
      <c r="BR245" s="85">
        <v>2</v>
      </c>
      <c r="BS245" s="85">
        <v>2</v>
      </c>
      <c r="BT245" s="85">
        <v>1</v>
      </c>
      <c r="BU245" s="85">
        <v>2</v>
      </c>
      <c r="BV245" s="88">
        <f>COUNTIF($BE245:$BU245,2)</f>
        <v>16</v>
      </c>
      <c r="BW245" s="89">
        <f>BV245/COUNTA($BE245:$BU245)</f>
        <v>0.94117647058823528</v>
      </c>
      <c r="BX245" s="88">
        <f>COUNTIF($BE245:$BU245,1)</f>
        <v>1</v>
      </c>
      <c r="BY245" s="89">
        <f>BX245/COUNTA($BE245:$BU245)</f>
        <v>5.8823529411764705E-2</v>
      </c>
      <c r="BZ245" s="88">
        <f>COUNTIF($BE245:$BU245,0)</f>
        <v>0</v>
      </c>
      <c r="CA245" s="89">
        <f>BZ245/COUNTA($BE245:$BU245)</f>
        <v>0</v>
      </c>
      <c r="CB245" s="88">
        <f>(((BV245*2)+(BX245*1)+(BZ245*0)))/COUNTA($BE245:$BU245)</f>
        <v>1.9411764705882353</v>
      </c>
      <c r="CC245" s="88" t="str">
        <f t="shared" ref="CC245" si="107">IF(CB245&gt;=1.6,"Đạt mục tiêu",IF(CB245&gt;=1,"Cần cố gắng","Chưa đạt"))</f>
        <v>Đạt mục tiêu</v>
      </c>
      <c r="CD245" s="268"/>
      <c r="CE245" s="268"/>
    </row>
    <row r="246" spans="1:83" s="1" customFormat="1" ht="48" hidden="1">
      <c r="A246" s="11">
        <v>214</v>
      </c>
      <c r="B246" s="177">
        <v>214</v>
      </c>
      <c r="C246" s="52" t="s">
        <v>369</v>
      </c>
      <c r="D246" s="61" t="s">
        <v>11</v>
      </c>
      <c r="E246" s="52" t="s">
        <v>370</v>
      </c>
      <c r="F246" s="79" t="s">
        <v>14</v>
      </c>
      <c r="G246" s="15" t="s">
        <v>379</v>
      </c>
      <c r="H246" s="15" t="s">
        <v>380</v>
      </c>
      <c r="I246" s="12" t="s">
        <v>128</v>
      </c>
      <c r="J246" s="53" t="s">
        <v>64</v>
      </c>
      <c r="K246" s="12"/>
      <c r="L246" s="12"/>
      <c r="M246" s="12"/>
      <c r="N246" s="13" t="s">
        <v>13</v>
      </c>
      <c r="O246" s="12"/>
      <c r="P246" s="13"/>
      <c r="Q246" s="13"/>
      <c r="R246" s="13"/>
      <c r="S246" s="12"/>
      <c r="T246" s="12"/>
      <c r="U246" s="32">
        <f t="shared" si="92"/>
        <v>1</v>
      </c>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c r="AX246" s="12"/>
      <c r="AY246" s="12"/>
      <c r="AZ246" s="12"/>
      <c r="BA246" s="12"/>
      <c r="BB246" s="12"/>
      <c r="BC246" s="12"/>
      <c r="BD246" s="12"/>
      <c r="BE246" s="12"/>
      <c r="BF246" s="12"/>
      <c r="BG246" s="12"/>
      <c r="BH246" s="12"/>
      <c r="BI246" s="12"/>
      <c r="BJ246" s="12"/>
      <c r="BK246" s="12"/>
      <c r="BL246" s="12"/>
      <c r="BM246" s="12"/>
      <c r="BN246" s="12"/>
      <c r="BO246" s="12"/>
      <c r="BP246" s="12"/>
      <c r="BQ246" s="12"/>
      <c r="BR246" s="12"/>
      <c r="BS246" s="12"/>
      <c r="BT246" s="37"/>
      <c r="BU246" s="37"/>
      <c r="BV246" s="13"/>
      <c r="BW246" s="14"/>
      <c r="BX246" s="13"/>
      <c r="BY246" s="14"/>
      <c r="BZ246" s="13"/>
      <c r="CA246" s="14"/>
      <c r="CB246" s="13"/>
      <c r="CC246" s="13"/>
      <c r="CD246" s="269"/>
      <c r="CE246" s="269"/>
    </row>
    <row r="247" spans="1:83" s="1" customFormat="1" ht="48" hidden="1">
      <c r="A247" s="11">
        <v>215</v>
      </c>
      <c r="B247" s="177">
        <v>215</v>
      </c>
      <c r="C247" s="52" t="s">
        <v>369</v>
      </c>
      <c r="D247" s="61" t="s">
        <v>11</v>
      </c>
      <c r="E247" s="52" t="s">
        <v>370</v>
      </c>
      <c r="F247" s="79" t="s">
        <v>14</v>
      </c>
      <c r="G247" s="15" t="s">
        <v>382</v>
      </c>
      <c r="H247" s="15" t="s">
        <v>622</v>
      </c>
      <c r="I247" s="12" t="s">
        <v>128</v>
      </c>
      <c r="J247" s="53" t="s">
        <v>64</v>
      </c>
      <c r="K247" s="12"/>
      <c r="L247" s="12"/>
      <c r="M247" s="12"/>
      <c r="N247" s="13"/>
      <c r="O247" s="13" t="s">
        <v>13</v>
      </c>
      <c r="P247" s="13"/>
      <c r="Q247" s="13"/>
      <c r="R247" s="13"/>
      <c r="S247" s="12"/>
      <c r="T247" s="12"/>
      <c r="U247" s="32">
        <f t="shared" si="92"/>
        <v>1</v>
      </c>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c r="AX247" s="12"/>
      <c r="AY247" s="12"/>
      <c r="AZ247" s="12"/>
      <c r="BA247" s="12"/>
      <c r="BB247" s="12"/>
      <c r="BC247" s="12"/>
      <c r="BD247" s="12"/>
      <c r="BE247" s="12"/>
      <c r="BF247" s="12"/>
      <c r="BG247" s="12"/>
      <c r="BH247" s="12"/>
      <c r="BI247" s="12"/>
      <c r="BJ247" s="12"/>
      <c r="BK247" s="12"/>
      <c r="BL247" s="12"/>
      <c r="BM247" s="12"/>
      <c r="BN247" s="12"/>
      <c r="BO247" s="12"/>
      <c r="BP247" s="12"/>
      <c r="BQ247" s="12"/>
      <c r="BR247" s="12"/>
      <c r="BS247" s="12"/>
      <c r="BT247" s="37"/>
      <c r="BU247" s="37"/>
      <c r="BV247" s="13"/>
      <c r="BW247" s="14"/>
      <c r="BX247" s="13"/>
      <c r="BY247" s="14"/>
      <c r="BZ247" s="13"/>
      <c r="CA247" s="14"/>
      <c r="CB247" s="13"/>
      <c r="CC247" s="13"/>
      <c r="CD247" s="269"/>
      <c r="CE247" s="269"/>
    </row>
    <row r="248" spans="1:83" s="1" customFormat="1" ht="48" hidden="1">
      <c r="A248" s="11">
        <v>216</v>
      </c>
      <c r="B248" s="177">
        <v>216</v>
      </c>
      <c r="C248" s="52" t="s">
        <v>369</v>
      </c>
      <c r="D248" s="61" t="s">
        <v>11</v>
      </c>
      <c r="E248" s="52" t="s">
        <v>370</v>
      </c>
      <c r="F248" s="79" t="s">
        <v>14</v>
      </c>
      <c r="G248" s="15" t="s">
        <v>383</v>
      </c>
      <c r="H248" s="15" t="s">
        <v>384</v>
      </c>
      <c r="I248" s="12" t="s">
        <v>128</v>
      </c>
      <c r="J248" s="53" t="s">
        <v>64</v>
      </c>
      <c r="K248" s="12"/>
      <c r="L248" s="12"/>
      <c r="M248" s="12"/>
      <c r="N248" s="13"/>
      <c r="O248" s="12"/>
      <c r="P248" s="34" t="s">
        <v>13</v>
      </c>
      <c r="Q248" s="13"/>
      <c r="R248" s="13"/>
      <c r="S248" s="12"/>
      <c r="T248" s="12"/>
      <c r="U248" s="32">
        <f t="shared" si="92"/>
        <v>1</v>
      </c>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c r="AX248" s="12"/>
      <c r="AY248" s="12"/>
      <c r="AZ248" s="12"/>
      <c r="BA248" s="12"/>
      <c r="BB248" s="12"/>
      <c r="BC248" s="12"/>
      <c r="BD248" s="12"/>
      <c r="BE248" s="12"/>
      <c r="BF248" s="12"/>
      <c r="BG248" s="12"/>
      <c r="BH248" s="12"/>
      <c r="BI248" s="12"/>
      <c r="BJ248" s="12"/>
      <c r="BK248" s="12"/>
      <c r="BL248" s="12"/>
      <c r="BM248" s="12"/>
      <c r="BN248" s="12"/>
      <c r="BO248" s="12"/>
      <c r="BP248" s="12"/>
      <c r="BQ248" s="12"/>
      <c r="BR248" s="12"/>
      <c r="BS248" s="12"/>
      <c r="BT248" s="37"/>
      <c r="BU248" s="37"/>
      <c r="BV248" s="13"/>
      <c r="BW248" s="14"/>
      <c r="BX248" s="13"/>
      <c r="BY248" s="14"/>
      <c r="BZ248" s="13"/>
      <c r="CA248" s="14"/>
      <c r="CB248" s="13"/>
      <c r="CC248" s="13"/>
      <c r="CD248" s="269"/>
      <c r="CE248" s="269"/>
    </row>
    <row r="249" spans="1:83" s="1" customFormat="1" ht="48" hidden="1">
      <c r="A249" s="11">
        <v>217</v>
      </c>
      <c r="B249" s="177">
        <v>217</v>
      </c>
      <c r="C249" s="52" t="s">
        <v>369</v>
      </c>
      <c r="D249" s="61" t="s">
        <v>11</v>
      </c>
      <c r="E249" s="52" t="s">
        <v>370</v>
      </c>
      <c r="F249" s="79" t="s">
        <v>14</v>
      </c>
      <c r="G249" s="15" t="s">
        <v>385</v>
      </c>
      <c r="H249" s="15" t="s">
        <v>386</v>
      </c>
      <c r="I249" s="12" t="s">
        <v>128</v>
      </c>
      <c r="J249" s="53" t="s">
        <v>64</v>
      </c>
      <c r="K249" s="12"/>
      <c r="L249" s="12"/>
      <c r="M249" s="12"/>
      <c r="N249" s="13"/>
      <c r="O249" s="12"/>
      <c r="P249" s="13"/>
      <c r="Q249" s="13" t="s">
        <v>13</v>
      </c>
      <c r="R249" s="13"/>
      <c r="S249" s="12"/>
      <c r="T249" s="12"/>
      <c r="U249" s="32">
        <f t="shared" ref="U249:U250" si="108">COUNTIF(K249:T249,"x")</f>
        <v>1</v>
      </c>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c r="AX249" s="12"/>
      <c r="AY249" s="12"/>
      <c r="AZ249" s="12"/>
      <c r="BA249" s="12"/>
      <c r="BB249" s="12"/>
      <c r="BC249" s="12"/>
      <c r="BD249" s="12"/>
      <c r="BE249" s="12"/>
      <c r="BF249" s="12"/>
      <c r="BG249" s="12"/>
      <c r="BH249" s="12"/>
      <c r="BI249" s="12"/>
      <c r="BJ249" s="12"/>
      <c r="BK249" s="12"/>
      <c r="BL249" s="12"/>
      <c r="BM249" s="12"/>
      <c r="BN249" s="12"/>
      <c r="BO249" s="12"/>
      <c r="BP249" s="12"/>
      <c r="BQ249" s="12"/>
      <c r="BR249" s="12"/>
      <c r="BS249" s="12"/>
      <c r="BT249" s="37"/>
      <c r="BU249" s="37"/>
      <c r="BV249" s="13"/>
      <c r="BW249" s="14"/>
      <c r="BX249" s="13"/>
      <c r="BY249" s="14"/>
      <c r="BZ249" s="13"/>
      <c r="CA249" s="14"/>
      <c r="CB249" s="13"/>
      <c r="CC249" s="13"/>
      <c r="CD249" s="269"/>
      <c r="CE249" s="269"/>
    </row>
    <row r="250" spans="1:83" s="1" customFormat="1" ht="48" hidden="1">
      <c r="A250" s="11">
        <v>218</v>
      </c>
      <c r="B250" s="177">
        <v>218</v>
      </c>
      <c r="C250" s="52" t="s">
        <v>369</v>
      </c>
      <c r="D250" s="61" t="s">
        <v>11</v>
      </c>
      <c r="E250" s="52" t="s">
        <v>370</v>
      </c>
      <c r="F250" s="79" t="s">
        <v>14</v>
      </c>
      <c r="G250" s="15" t="s">
        <v>387</v>
      </c>
      <c r="H250" s="15" t="s">
        <v>388</v>
      </c>
      <c r="I250" s="12" t="s">
        <v>128</v>
      </c>
      <c r="J250" s="53" t="s">
        <v>64</v>
      </c>
      <c r="K250" s="12"/>
      <c r="L250" s="12"/>
      <c r="M250" s="12"/>
      <c r="N250" s="13"/>
      <c r="O250" s="12"/>
      <c r="P250" s="13"/>
      <c r="Q250" s="13"/>
      <c r="R250" s="13"/>
      <c r="S250" s="12" t="s">
        <v>13</v>
      </c>
      <c r="T250" s="12"/>
      <c r="U250" s="32">
        <f t="shared" si="108"/>
        <v>1</v>
      </c>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c r="AX250" s="12"/>
      <c r="AY250" s="12"/>
      <c r="AZ250" s="12"/>
      <c r="BA250" s="12"/>
      <c r="BB250" s="12"/>
      <c r="BC250" s="12"/>
      <c r="BD250" s="12"/>
      <c r="BE250" s="12"/>
      <c r="BF250" s="12"/>
      <c r="BG250" s="12"/>
      <c r="BH250" s="12"/>
      <c r="BI250" s="12"/>
      <c r="BJ250" s="12"/>
      <c r="BK250" s="12"/>
      <c r="BL250" s="12"/>
      <c r="BM250" s="12"/>
      <c r="BN250" s="12"/>
      <c r="BO250" s="12"/>
      <c r="BP250" s="12"/>
      <c r="BQ250" s="12"/>
      <c r="BR250" s="12"/>
      <c r="BS250" s="12"/>
      <c r="BT250" s="37"/>
      <c r="BU250" s="37"/>
      <c r="BV250" s="13"/>
      <c r="BW250" s="14"/>
      <c r="BX250" s="13"/>
      <c r="BY250" s="14"/>
      <c r="BZ250" s="13"/>
      <c r="CA250" s="14"/>
      <c r="CB250" s="13"/>
      <c r="CC250" s="13"/>
      <c r="CD250" s="269"/>
      <c r="CE250" s="269"/>
    </row>
    <row r="251" spans="1:83" s="1" customFormat="1" ht="15.75" hidden="1">
      <c r="A251" s="2"/>
      <c r="B251" s="214"/>
      <c r="C251" s="214"/>
      <c r="D251" s="214"/>
      <c r="E251" s="214"/>
      <c r="F251" s="214"/>
      <c r="G251" s="288" t="s">
        <v>87</v>
      </c>
      <c r="H251" s="288"/>
      <c r="I251" s="17"/>
      <c r="J251" s="177">
        <f>SUM(J252:J256)</f>
        <v>178</v>
      </c>
      <c r="K251" s="177">
        <f>SUM(K252:K256)</f>
        <v>22</v>
      </c>
      <c r="L251" s="177">
        <f t="shared" ref="L251:BD251" si="109">SUM(L252:L256)</f>
        <v>28</v>
      </c>
      <c r="M251" s="177">
        <f t="shared" si="109"/>
        <v>24</v>
      </c>
      <c r="N251" s="177">
        <f t="shared" si="109"/>
        <v>26</v>
      </c>
      <c r="O251" s="177">
        <f t="shared" si="109"/>
        <v>18</v>
      </c>
      <c r="P251" s="177">
        <f t="shared" si="109"/>
        <v>25</v>
      </c>
      <c r="Q251" s="177">
        <f t="shared" si="109"/>
        <v>22</v>
      </c>
      <c r="R251" s="177">
        <f t="shared" si="109"/>
        <v>17</v>
      </c>
      <c r="S251" s="177">
        <f t="shared" si="109"/>
        <v>18</v>
      </c>
      <c r="T251" s="177">
        <f t="shared" si="109"/>
        <v>15</v>
      </c>
      <c r="U251" s="177">
        <f t="shared" si="109"/>
        <v>0</v>
      </c>
      <c r="V251" s="177">
        <f t="shared" si="109"/>
        <v>0</v>
      </c>
      <c r="W251" s="177">
        <f t="shared" si="109"/>
        <v>0</v>
      </c>
      <c r="X251" s="177">
        <f t="shared" si="109"/>
        <v>0</v>
      </c>
      <c r="Y251" s="177">
        <f t="shared" si="109"/>
        <v>0</v>
      </c>
      <c r="Z251" s="177">
        <f t="shared" si="109"/>
        <v>0</v>
      </c>
      <c r="AA251" s="177">
        <f t="shared" si="109"/>
        <v>0</v>
      </c>
      <c r="AB251" s="177">
        <f t="shared" si="109"/>
        <v>0</v>
      </c>
      <c r="AC251" s="177">
        <f t="shared" si="109"/>
        <v>0</v>
      </c>
      <c r="AD251" s="177">
        <f t="shared" si="109"/>
        <v>0</v>
      </c>
      <c r="AE251" s="177">
        <f t="shared" si="109"/>
        <v>0</v>
      </c>
      <c r="AF251" s="177">
        <f t="shared" ref="AF251" si="110">SUM(AF252:AF256)</f>
        <v>0</v>
      </c>
      <c r="AG251" s="177">
        <f t="shared" si="109"/>
        <v>0</v>
      </c>
      <c r="AH251" s="177">
        <f t="shared" si="109"/>
        <v>0</v>
      </c>
      <c r="AI251" s="177">
        <f t="shared" si="109"/>
        <v>0</v>
      </c>
      <c r="AJ251" s="177"/>
      <c r="AK251" s="177"/>
      <c r="AL251" s="177"/>
      <c r="AM251" s="177"/>
      <c r="AN251" s="177"/>
      <c r="AO251" s="177"/>
      <c r="AP251" s="177">
        <f t="shared" si="109"/>
        <v>0</v>
      </c>
      <c r="AQ251" s="177"/>
      <c r="AR251" s="177"/>
      <c r="AS251" s="177"/>
      <c r="AT251" s="177">
        <f t="shared" si="109"/>
        <v>0</v>
      </c>
      <c r="AU251" s="177"/>
      <c r="AV251" s="177"/>
      <c r="AW251" s="177">
        <f t="shared" si="109"/>
        <v>0</v>
      </c>
      <c r="AX251" s="177"/>
      <c r="AY251" s="177"/>
      <c r="AZ251" s="177">
        <f t="shared" si="109"/>
        <v>0</v>
      </c>
      <c r="BA251" s="177"/>
      <c r="BB251" s="177">
        <f t="shared" si="109"/>
        <v>0</v>
      </c>
      <c r="BC251" s="177"/>
      <c r="BD251" s="177">
        <f t="shared" si="109"/>
        <v>0</v>
      </c>
      <c r="BT251" s="35"/>
      <c r="BU251" s="35"/>
      <c r="CD251" s="269"/>
      <c r="CE251" s="269"/>
    </row>
    <row r="252" spans="1:83" s="1" customFormat="1" ht="15.75" hidden="1">
      <c r="A252" s="2"/>
      <c r="B252" s="213"/>
      <c r="C252" s="213"/>
      <c r="D252" s="213"/>
      <c r="E252" s="213"/>
      <c r="F252" s="213"/>
      <c r="G252" s="288" t="s">
        <v>111</v>
      </c>
      <c r="H252" s="288"/>
      <c r="I252" s="17"/>
      <c r="J252" s="18">
        <f>COUNTIF(J$11:J$86,"Thể chất")</f>
        <v>58</v>
      </c>
      <c r="K252" s="18">
        <f t="shared" ref="K252:Y252" si="111">COUNTIF(K$11:K$86,"x")</f>
        <v>8</v>
      </c>
      <c r="L252" s="18">
        <f t="shared" si="111"/>
        <v>8</v>
      </c>
      <c r="M252" s="18">
        <f t="shared" si="111"/>
        <v>7</v>
      </c>
      <c r="N252" s="18">
        <f t="shared" si="111"/>
        <v>11</v>
      </c>
      <c r="O252" s="18">
        <f t="shared" si="111"/>
        <v>7</v>
      </c>
      <c r="P252" s="18">
        <f t="shared" si="111"/>
        <v>10</v>
      </c>
      <c r="Q252" s="18">
        <f t="shared" si="111"/>
        <v>6</v>
      </c>
      <c r="R252" s="18">
        <f t="shared" si="111"/>
        <v>6</v>
      </c>
      <c r="S252" s="18">
        <f t="shared" si="111"/>
        <v>5</v>
      </c>
      <c r="T252" s="18">
        <f t="shared" si="111"/>
        <v>3</v>
      </c>
      <c r="U252" s="18">
        <f t="shared" si="111"/>
        <v>0</v>
      </c>
      <c r="V252" s="18">
        <f t="shared" si="111"/>
        <v>0</v>
      </c>
      <c r="W252" s="18">
        <f t="shared" si="111"/>
        <v>0</v>
      </c>
      <c r="X252" s="18">
        <f t="shared" si="111"/>
        <v>0</v>
      </c>
      <c r="Y252" s="18">
        <f t="shared" si="111"/>
        <v>0</v>
      </c>
      <c r="Z252" s="18">
        <f t="shared" ref="Z252:AI252" si="112">COUNTIF(Z$8:Z$86,"x")</f>
        <v>0</v>
      </c>
      <c r="AA252" s="18">
        <f t="shared" si="112"/>
        <v>0</v>
      </c>
      <c r="AB252" s="18">
        <f t="shared" si="112"/>
        <v>0</v>
      </c>
      <c r="AC252" s="18">
        <f t="shared" si="112"/>
        <v>0</v>
      </c>
      <c r="AD252" s="18">
        <f t="shared" si="112"/>
        <v>0</v>
      </c>
      <c r="AE252" s="18">
        <f t="shared" si="112"/>
        <v>0</v>
      </c>
      <c r="AF252" s="18">
        <f t="shared" si="112"/>
        <v>0</v>
      </c>
      <c r="AG252" s="18">
        <f t="shared" si="112"/>
        <v>0</v>
      </c>
      <c r="AH252" s="18">
        <f t="shared" si="112"/>
        <v>0</v>
      </c>
      <c r="AI252" s="18">
        <f t="shared" si="112"/>
        <v>0</v>
      </c>
      <c r="AJ252" s="18"/>
      <c r="AK252" s="18"/>
      <c r="AL252" s="18"/>
      <c r="AM252" s="18"/>
      <c r="AN252" s="18"/>
      <c r="AO252" s="18"/>
      <c r="AP252" s="18">
        <f>COUNTIF(AP$8:AP$86,"x")</f>
        <v>0</v>
      </c>
      <c r="AQ252" s="18"/>
      <c r="AR252" s="18"/>
      <c r="AS252" s="18"/>
      <c r="AT252" s="18">
        <f>COUNTIF(AT$8:AT$86,"x")</f>
        <v>0</v>
      </c>
      <c r="AU252" s="18"/>
      <c r="AV252" s="18"/>
      <c r="AW252" s="18">
        <f>COUNTIF(AW$8:AW$86,"x")</f>
        <v>0</v>
      </c>
      <c r="AX252" s="18"/>
      <c r="AY252" s="18"/>
      <c r="AZ252" s="18">
        <f>COUNTIF(AZ$8:AZ$86,"x")</f>
        <v>0</v>
      </c>
      <c r="BA252" s="18"/>
      <c r="BB252" s="18">
        <f>COUNTIF(BB$8:BB$86,"x")</f>
        <v>0</v>
      </c>
      <c r="BC252" s="18"/>
      <c r="BD252" s="18">
        <f>COUNTIF(BD$8:BD$86,"x")</f>
        <v>0</v>
      </c>
      <c r="BT252" s="35"/>
      <c r="BU252" s="35"/>
      <c r="CD252" s="269"/>
      <c r="CE252" s="269"/>
    </row>
    <row r="253" spans="1:83" s="1" customFormat="1" ht="15.75" hidden="1">
      <c r="A253" s="2"/>
      <c r="B253" s="213"/>
      <c r="C253" s="213"/>
      <c r="D253" s="213"/>
      <c r="E253" s="213"/>
      <c r="F253" s="213"/>
      <c r="G253" s="288" t="s">
        <v>112</v>
      </c>
      <c r="H253" s="288"/>
      <c r="I253" s="17"/>
      <c r="J253" s="18">
        <f>COUNTIF(J$89:J$129,"Nhận thức")</f>
        <v>29</v>
      </c>
      <c r="K253" s="18">
        <f t="shared" ref="K253:X253" si="113">COUNTIF(K$89:K$129,"x")</f>
        <v>4</v>
      </c>
      <c r="L253" s="18">
        <f t="shared" si="113"/>
        <v>4</v>
      </c>
      <c r="M253" s="18">
        <f t="shared" si="113"/>
        <v>2</v>
      </c>
      <c r="N253" s="18">
        <f t="shared" si="113"/>
        <v>4</v>
      </c>
      <c r="O253" s="18">
        <f t="shared" si="113"/>
        <v>4</v>
      </c>
      <c r="P253" s="18">
        <f t="shared" si="113"/>
        <v>3</v>
      </c>
      <c r="Q253" s="18">
        <f t="shared" si="113"/>
        <v>6</v>
      </c>
      <c r="R253" s="18">
        <f t="shared" si="113"/>
        <v>2</v>
      </c>
      <c r="S253" s="18">
        <f t="shared" si="113"/>
        <v>3</v>
      </c>
      <c r="T253" s="18">
        <f t="shared" si="113"/>
        <v>2</v>
      </c>
      <c r="U253" s="18">
        <f t="shared" si="113"/>
        <v>0</v>
      </c>
      <c r="V253" s="18">
        <f t="shared" si="113"/>
        <v>0</v>
      </c>
      <c r="W253" s="18">
        <f t="shared" si="113"/>
        <v>0</v>
      </c>
      <c r="X253" s="18">
        <f t="shared" si="113"/>
        <v>0</v>
      </c>
      <c r="Y253" s="18">
        <f t="shared" ref="Y253:AI253" si="114">COUNTIF(Y$87:Y$129,"x")</f>
        <v>0</v>
      </c>
      <c r="Z253" s="18">
        <f t="shared" si="114"/>
        <v>0</v>
      </c>
      <c r="AA253" s="18">
        <f t="shared" si="114"/>
        <v>0</v>
      </c>
      <c r="AB253" s="18">
        <f t="shared" si="114"/>
        <v>0</v>
      </c>
      <c r="AC253" s="18">
        <f t="shared" si="114"/>
        <v>0</v>
      </c>
      <c r="AD253" s="18">
        <f t="shared" si="114"/>
        <v>0</v>
      </c>
      <c r="AE253" s="18">
        <f t="shared" si="114"/>
        <v>0</v>
      </c>
      <c r="AF253" s="18">
        <f t="shared" si="114"/>
        <v>0</v>
      </c>
      <c r="AG253" s="18">
        <f t="shared" si="114"/>
        <v>0</v>
      </c>
      <c r="AH253" s="18">
        <f t="shared" si="114"/>
        <v>0</v>
      </c>
      <c r="AI253" s="18">
        <f t="shared" si="114"/>
        <v>0</v>
      </c>
      <c r="AJ253" s="18"/>
      <c r="AK253" s="18"/>
      <c r="AL253" s="18"/>
      <c r="AM253" s="18"/>
      <c r="AN253" s="18"/>
      <c r="AO253" s="18"/>
      <c r="AP253" s="18">
        <f>COUNTIF(AP$87:AP$129,"x")</f>
        <v>0</v>
      </c>
      <c r="AQ253" s="18"/>
      <c r="AR253" s="18"/>
      <c r="AS253" s="18"/>
      <c r="AT253" s="18">
        <f>COUNTIF(AT$87:AT$129,"x")</f>
        <v>0</v>
      </c>
      <c r="AU253" s="18"/>
      <c r="AV253" s="18"/>
      <c r="AW253" s="18">
        <f>COUNTIF(AW$87:AW$129,"x")</f>
        <v>0</v>
      </c>
      <c r="AX253" s="18"/>
      <c r="AY253" s="18"/>
      <c r="AZ253" s="18">
        <f>COUNTIF(AZ$87:AZ$129,"x")</f>
        <v>0</v>
      </c>
      <c r="BA253" s="18"/>
      <c r="BB253" s="18">
        <f>COUNTIF(BB$87:BB$129,"x")</f>
        <v>0</v>
      </c>
      <c r="BC253" s="18"/>
      <c r="BD253" s="18">
        <f>COUNTIF(BD$87:BD$129,"x")</f>
        <v>0</v>
      </c>
      <c r="BT253" s="35"/>
      <c r="BU253" s="35"/>
      <c r="CD253" s="269"/>
      <c r="CE253" s="269"/>
    </row>
    <row r="254" spans="1:83" s="1" customFormat="1" ht="15.75" hidden="1">
      <c r="A254" s="2"/>
      <c r="B254" s="213"/>
      <c r="C254" s="213"/>
      <c r="D254" s="213"/>
      <c r="E254" s="213"/>
      <c r="F254" s="213"/>
      <c r="G254" s="288" t="s">
        <v>113</v>
      </c>
      <c r="H254" s="288"/>
      <c r="I254" s="17"/>
      <c r="J254" s="18">
        <f>COUNTIF(J$130:J$189,"Ngôn ngữ")</f>
        <v>42</v>
      </c>
      <c r="K254" s="18">
        <f>COUNTIF(K$130:K$189,"x")</f>
        <v>4</v>
      </c>
      <c r="L254" s="18">
        <f t="shared" ref="L254:W254" si="115">COUNTIF(L$130:L$189,"x")</f>
        <v>6</v>
      </c>
      <c r="M254" s="18">
        <f t="shared" si="115"/>
        <v>8</v>
      </c>
      <c r="N254" s="18">
        <f t="shared" si="115"/>
        <v>6</v>
      </c>
      <c r="O254" s="18">
        <f t="shared" si="115"/>
        <v>4</v>
      </c>
      <c r="P254" s="18">
        <f t="shared" si="115"/>
        <v>4</v>
      </c>
      <c r="Q254" s="18">
        <f t="shared" si="115"/>
        <v>4</v>
      </c>
      <c r="R254" s="18">
        <f t="shared" si="115"/>
        <v>5</v>
      </c>
      <c r="S254" s="18">
        <f t="shared" si="115"/>
        <v>6</v>
      </c>
      <c r="T254" s="18">
        <f t="shared" si="115"/>
        <v>6</v>
      </c>
      <c r="U254" s="18">
        <f t="shared" si="115"/>
        <v>0</v>
      </c>
      <c r="V254" s="18">
        <f t="shared" si="115"/>
        <v>0</v>
      </c>
      <c r="W254" s="18">
        <f t="shared" si="115"/>
        <v>0</v>
      </c>
      <c r="X254" s="18">
        <f t="shared" ref="X254:AI254" si="116">COUNTIF(X$130:X$173,"x")</f>
        <v>0</v>
      </c>
      <c r="Y254" s="18">
        <f t="shared" si="116"/>
        <v>0</v>
      </c>
      <c r="Z254" s="18">
        <f t="shared" si="116"/>
        <v>0</v>
      </c>
      <c r="AA254" s="18">
        <f t="shared" si="116"/>
        <v>0</v>
      </c>
      <c r="AB254" s="18">
        <f t="shared" si="116"/>
        <v>0</v>
      </c>
      <c r="AC254" s="18">
        <f t="shared" si="116"/>
        <v>0</v>
      </c>
      <c r="AD254" s="18">
        <f t="shared" si="116"/>
        <v>0</v>
      </c>
      <c r="AE254" s="18">
        <f t="shared" si="116"/>
        <v>0</v>
      </c>
      <c r="AF254" s="18">
        <f t="shared" si="116"/>
        <v>0</v>
      </c>
      <c r="AG254" s="18">
        <f t="shared" si="116"/>
        <v>0</v>
      </c>
      <c r="AH254" s="18">
        <f t="shared" si="116"/>
        <v>0</v>
      </c>
      <c r="AI254" s="18">
        <f t="shared" si="116"/>
        <v>0</v>
      </c>
      <c r="AJ254" s="18"/>
      <c r="AK254" s="18"/>
      <c r="AL254" s="18"/>
      <c r="AM254" s="18"/>
      <c r="AN254" s="18"/>
      <c r="AO254" s="18"/>
      <c r="AP254" s="18">
        <f>COUNTIF(AP$130:AP$173,"x")</f>
        <v>0</v>
      </c>
      <c r="AQ254" s="18"/>
      <c r="AR254" s="18"/>
      <c r="AS254" s="18"/>
      <c r="AT254" s="18">
        <f>COUNTIF(AT$130:AT$173,"x")</f>
        <v>0</v>
      </c>
      <c r="AU254" s="18"/>
      <c r="AV254" s="18"/>
      <c r="AW254" s="18">
        <f>COUNTIF(AW$130:AW$173,"x")</f>
        <v>0</v>
      </c>
      <c r="AX254" s="18"/>
      <c r="AY254" s="18"/>
      <c r="AZ254" s="18">
        <f>COUNTIF(AZ$130:AZ$173,"x")</f>
        <v>0</v>
      </c>
      <c r="BA254" s="18"/>
      <c r="BB254" s="18">
        <f>COUNTIF(BB$130:BB$173,"x")</f>
        <v>0</v>
      </c>
      <c r="BC254" s="18"/>
      <c r="BD254" s="18">
        <f>COUNTIF(BD$130:BD$173,"x")</f>
        <v>0</v>
      </c>
      <c r="BT254" s="35"/>
      <c r="BU254" s="35"/>
      <c r="CD254" s="269"/>
      <c r="CE254" s="269"/>
    </row>
    <row r="255" spans="1:83" s="1" customFormat="1" ht="15.75" hidden="1">
      <c r="A255" s="2"/>
      <c r="B255" s="213"/>
      <c r="C255" s="213"/>
      <c r="D255" s="213"/>
      <c r="E255" s="213"/>
      <c r="F255" s="213"/>
      <c r="G255" s="288" t="s">
        <v>114</v>
      </c>
      <c r="H255" s="288"/>
      <c r="I255" s="17"/>
      <c r="J255" s="18">
        <f>COUNTIF(J$181:J$250,"TCKNXH-TM")</f>
        <v>49</v>
      </c>
      <c r="K255" s="18">
        <f t="shared" ref="K255:V255" si="117">COUNTIF(K$181:K$250,"x")</f>
        <v>6</v>
      </c>
      <c r="L255" s="18">
        <f t="shared" si="117"/>
        <v>10</v>
      </c>
      <c r="M255" s="18">
        <f t="shared" si="117"/>
        <v>7</v>
      </c>
      <c r="N255" s="18">
        <f t="shared" si="117"/>
        <v>5</v>
      </c>
      <c r="O255" s="18">
        <f t="shared" si="117"/>
        <v>3</v>
      </c>
      <c r="P255" s="18">
        <f t="shared" si="117"/>
        <v>8</v>
      </c>
      <c r="Q255" s="18">
        <f t="shared" si="117"/>
        <v>6</v>
      </c>
      <c r="R255" s="18">
        <f t="shared" si="117"/>
        <v>4</v>
      </c>
      <c r="S255" s="18">
        <f t="shared" si="117"/>
        <v>4</v>
      </c>
      <c r="T255" s="18">
        <f t="shared" si="117"/>
        <v>4</v>
      </c>
      <c r="U255" s="18">
        <f t="shared" si="117"/>
        <v>0</v>
      </c>
      <c r="V255" s="18">
        <f t="shared" si="117"/>
        <v>0</v>
      </c>
      <c r="W255" s="18">
        <f t="shared" ref="W255:AI255" si="118">COUNTIF(W$181:W$223,"x")</f>
        <v>0</v>
      </c>
      <c r="X255" s="18">
        <f t="shared" si="118"/>
        <v>0</v>
      </c>
      <c r="Y255" s="18">
        <f t="shared" si="118"/>
        <v>0</v>
      </c>
      <c r="Z255" s="18">
        <f t="shared" si="118"/>
        <v>0</v>
      </c>
      <c r="AA255" s="18">
        <f t="shared" si="118"/>
        <v>0</v>
      </c>
      <c r="AB255" s="18">
        <f t="shared" si="118"/>
        <v>0</v>
      </c>
      <c r="AC255" s="18">
        <f t="shared" si="118"/>
        <v>0</v>
      </c>
      <c r="AD255" s="18">
        <f t="shared" si="118"/>
        <v>0</v>
      </c>
      <c r="AE255" s="18">
        <f t="shared" si="118"/>
        <v>0</v>
      </c>
      <c r="AF255" s="18">
        <f t="shared" si="118"/>
        <v>0</v>
      </c>
      <c r="AG255" s="18">
        <f t="shared" si="118"/>
        <v>0</v>
      </c>
      <c r="AH255" s="18">
        <f t="shared" si="118"/>
        <v>0</v>
      </c>
      <c r="AI255" s="18">
        <f t="shared" si="118"/>
        <v>0</v>
      </c>
      <c r="AJ255" s="18"/>
      <c r="AK255" s="18"/>
      <c r="AL255" s="18"/>
      <c r="AM255" s="18"/>
      <c r="AN255" s="18"/>
      <c r="AO255" s="18"/>
      <c r="AP255" s="18">
        <f>COUNTIF(AP$181:AP$223,"x")</f>
        <v>0</v>
      </c>
      <c r="AQ255" s="18"/>
      <c r="AR255" s="18"/>
      <c r="AS255" s="18"/>
      <c r="AT255" s="18">
        <f>COUNTIF(AT$181:AT$223,"x")</f>
        <v>0</v>
      </c>
      <c r="AU255" s="18"/>
      <c r="AV255" s="18"/>
      <c r="AW255" s="18">
        <f>COUNTIF(AW$181:AW$223,"x")</f>
        <v>0</v>
      </c>
      <c r="AX255" s="18"/>
      <c r="AY255" s="18"/>
      <c r="AZ255" s="18">
        <f>COUNTIF(AZ$181:AZ$223,"x")</f>
        <v>0</v>
      </c>
      <c r="BA255" s="18"/>
      <c r="BB255" s="18">
        <f>COUNTIF(BB$181:BB$223,"x")</f>
        <v>0</v>
      </c>
      <c r="BC255" s="18"/>
      <c r="BD255" s="18">
        <f>COUNTIF(BD$181:BD$223,"x")</f>
        <v>0</v>
      </c>
      <c r="BT255" s="35"/>
      <c r="BU255" s="35"/>
      <c r="CD255" s="269"/>
      <c r="CE255" s="269"/>
    </row>
    <row r="256" spans="1:83" s="1" customFormat="1" ht="15.75" hidden="1">
      <c r="A256" s="2"/>
      <c r="B256" s="213"/>
      <c r="C256" s="213"/>
      <c r="D256" s="213"/>
      <c r="E256" s="213"/>
      <c r="F256" s="213"/>
      <c r="G256" s="288"/>
      <c r="H256" s="288"/>
      <c r="I256" s="17"/>
      <c r="J256" s="18"/>
      <c r="K256" s="18"/>
      <c r="L256" s="18"/>
      <c r="M256" s="18"/>
      <c r="N256" s="18"/>
      <c r="O256" s="18"/>
      <c r="P256" s="18"/>
      <c r="Q256" s="18"/>
      <c r="R256" s="18"/>
      <c r="S256" s="18"/>
      <c r="T256" s="18"/>
      <c r="U256" s="18"/>
      <c r="V256" s="18"/>
      <c r="W256" s="18">
        <f t="shared" ref="W256:AI256" si="119">COUNTIF(W$224:W$250,"x")</f>
        <v>0</v>
      </c>
      <c r="X256" s="18">
        <f t="shared" si="119"/>
        <v>0</v>
      </c>
      <c r="Y256" s="18">
        <f t="shared" si="119"/>
        <v>0</v>
      </c>
      <c r="Z256" s="18">
        <f t="shared" si="119"/>
        <v>0</v>
      </c>
      <c r="AA256" s="18">
        <f t="shared" si="119"/>
        <v>0</v>
      </c>
      <c r="AB256" s="18">
        <f t="shared" si="119"/>
        <v>0</v>
      </c>
      <c r="AC256" s="18">
        <f t="shared" si="119"/>
        <v>0</v>
      </c>
      <c r="AD256" s="18">
        <f t="shared" si="119"/>
        <v>0</v>
      </c>
      <c r="AE256" s="18">
        <f t="shared" si="119"/>
        <v>0</v>
      </c>
      <c r="AF256" s="18">
        <f t="shared" si="119"/>
        <v>0</v>
      </c>
      <c r="AG256" s="18">
        <f t="shared" si="119"/>
        <v>0</v>
      </c>
      <c r="AH256" s="18">
        <f t="shared" si="119"/>
        <v>0</v>
      </c>
      <c r="AI256" s="18">
        <f t="shared" si="119"/>
        <v>0</v>
      </c>
      <c r="AJ256" s="18"/>
      <c r="AK256" s="18"/>
      <c r="AL256" s="18"/>
      <c r="AM256" s="18"/>
      <c r="AN256" s="18"/>
      <c r="AO256" s="18"/>
      <c r="AP256" s="18">
        <f>COUNTIF(AP$224:AP$250,"x")</f>
        <v>0</v>
      </c>
      <c r="AQ256" s="18"/>
      <c r="AR256" s="18"/>
      <c r="AS256" s="18"/>
      <c r="AT256" s="18">
        <f>COUNTIF(AT$224:AT$250,"x")</f>
        <v>0</v>
      </c>
      <c r="AU256" s="18"/>
      <c r="AV256" s="18"/>
      <c r="AW256" s="18">
        <f>COUNTIF(AW$224:AW$250,"x")</f>
        <v>0</v>
      </c>
      <c r="AX256" s="18"/>
      <c r="AY256" s="18"/>
      <c r="AZ256" s="18">
        <f>COUNTIF(AZ$224:AZ$250,"x")</f>
        <v>0</v>
      </c>
      <c r="BA256" s="18"/>
      <c r="BB256" s="18">
        <f>COUNTIF(BB$224:BB$250,"x")</f>
        <v>0</v>
      </c>
      <c r="BC256" s="18"/>
      <c r="BD256" s="18">
        <f>COUNTIF(BD$224:BD$250,"x")</f>
        <v>0</v>
      </c>
      <c r="BT256" s="35"/>
      <c r="BU256" s="35"/>
      <c r="CD256" s="269"/>
      <c r="CE256" s="269"/>
    </row>
    <row r="257" spans="1:83">
      <c r="G257" s="103"/>
      <c r="L257" s="103"/>
      <c r="Z257" s="103"/>
      <c r="AA257" s="103"/>
      <c r="AB257" s="103"/>
      <c r="AC257" s="103"/>
      <c r="BE257" s="1"/>
      <c r="BF257" s="1"/>
      <c r="BG257" s="1"/>
      <c r="BH257" s="1"/>
      <c r="BI257" s="1"/>
      <c r="BJ257" s="1"/>
      <c r="BK257" s="1"/>
      <c r="BL257" s="1"/>
      <c r="BM257" s="1"/>
      <c r="BN257" s="1"/>
      <c r="BO257" s="1"/>
      <c r="BP257" s="1"/>
      <c r="BQ257" s="1"/>
      <c r="BR257" s="1"/>
      <c r="BS257" s="1"/>
      <c r="BT257" s="35"/>
      <c r="BU257" s="35"/>
      <c r="BV257" s="1"/>
      <c r="BW257" s="1"/>
      <c r="BX257" s="1"/>
      <c r="BY257" s="1"/>
      <c r="BZ257" s="1"/>
      <c r="CA257" s="1"/>
      <c r="CB257" s="1"/>
      <c r="CC257" s="1"/>
      <c r="CD257" s="268"/>
      <c r="CE257" s="268"/>
    </row>
    <row r="258" spans="1:83" ht="18.75" customHeight="1">
      <c r="D258" s="25"/>
      <c r="F258" s="233"/>
      <c r="G258" s="289" t="s">
        <v>88</v>
      </c>
      <c r="H258" s="262"/>
      <c r="I258" s="241"/>
      <c r="J258" s="241"/>
      <c r="K258" s="248"/>
      <c r="L258" s="204"/>
      <c r="M258" s="179"/>
      <c r="N258" s="179"/>
      <c r="O258" s="179"/>
      <c r="P258" s="179"/>
      <c r="Q258" s="179"/>
      <c r="R258" s="179"/>
      <c r="S258" s="179"/>
      <c r="T258" s="179"/>
      <c r="U258" s="179"/>
      <c r="V258" s="121">
        <f t="shared" ref="V258:BD258" si="120">SUM(V259:V267)</f>
        <v>22</v>
      </c>
      <c r="W258" s="121">
        <f t="shared" si="120"/>
        <v>22</v>
      </c>
      <c r="X258" s="121">
        <f t="shared" si="120"/>
        <v>22</v>
      </c>
      <c r="Y258" s="121">
        <f t="shared" si="120"/>
        <v>22</v>
      </c>
      <c r="Z258" s="107">
        <f t="shared" si="120"/>
        <v>23</v>
      </c>
      <c r="AA258" s="107">
        <f t="shared" si="120"/>
        <v>23</v>
      </c>
      <c r="AB258" s="107">
        <f t="shared" si="120"/>
        <v>24</v>
      </c>
      <c r="AC258" s="107">
        <f t="shared" si="120"/>
        <v>23</v>
      </c>
      <c r="AD258" s="216">
        <f t="shared" si="120"/>
        <v>22</v>
      </c>
      <c r="AE258" s="216">
        <f t="shared" si="120"/>
        <v>22</v>
      </c>
      <c r="AF258" s="216">
        <f t="shared" si="120"/>
        <v>22</v>
      </c>
      <c r="AG258" s="216">
        <f t="shared" si="120"/>
        <v>22</v>
      </c>
      <c r="AH258" s="249">
        <f t="shared" si="120"/>
        <v>0</v>
      </c>
      <c r="AI258" s="177">
        <f t="shared" si="120"/>
        <v>0</v>
      </c>
      <c r="AJ258" s="177"/>
      <c r="AK258" s="177"/>
      <c r="AL258" s="177"/>
      <c r="AM258" s="177"/>
      <c r="AN258" s="177"/>
      <c r="AO258" s="177"/>
      <c r="AP258" s="177">
        <f t="shared" si="120"/>
        <v>0</v>
      </c>
      <c r="AQ258" s="177"/>
      <c r="AR258" s="177"/>
      <c r="AS258" s="177"/>
      <c r="AT258" s="177">
        <f t="shared" si="120"/>
        <v>0</v>
      </c>
      <c r="AU258" s="177"/>
      <c r="AV258" s="177"/>
      <c r="AW258" s="177">
        <f t="shared" si="120"/>
        <v>0</v>
      </c>
      <c r="AX258" s="177"/>
      <c r="AY258" s="177"/>
      <c r="AZ258" s="177">
        <f t="shared" si="120"/>
        <v>0</v>
      </c>
      <c r="BA258" s="177"/>
      <c r="BB258" s="177">
        <f t="shared" si="120"/>
        <v>0</v>
      </c>
      <c r="BC258" s="177"/>
      <c r="BD258" s="177">
        <f t="shared" si="120"/>
        <v>0</v>
      </c>
      <c r="BE258" s="1"/>
      <c r="BF258" s="1"/>
      <c r="BG258" s="1"/>
      <c r="BH258" s="1"/>
      <c r="BI258" s="1"/>
      <c r="BJ258" s="1"/>
      <c r="BK258" s="1"/>
      <c r="BL258" s="1"/>
      <c r="BM258" s="1"/>
      <c r="BN258" s="1"/>
      <c r="BO258" s="1"/>
      <c r="BP258" s="1"/>
      <c r="BQ258" s="1"/>
      <c r="BR258" s="1"/>
      <c r="BS258" s="1"/>
      <c r="BT258" s="35"/>
      <c r="BU258" s="35"/>
      <c r="BV258" s="1"/>
      <c r="BW258" s="1"/>
      <c r="BX258" s="1"/>
      <c r="BY258" s="1"/>
      <c r="BZ258" s="1"/>
      <c r="CA258" s="1"/>
      <c r="CB258" s="1"/>
      <c r="CC258" s="1"/>
      <c r="CD258" s="268"/>
      <c r="CE258" s="268"/>
    </row>
    <row r="259" spans="1:83">
      <c r="D259" s="25"/>
      <c r="F259" s="233"/>
      <c r="G259" s="267" t="s">
        <v>89</v>
      </c>
      <c r="H259" s="262"/>
      <c r="I259" s="241"/>
      <c r="J259" s="241"/>
      <c r="K259" s="248"/>
      <c r="L259" s="204"/>
      <c r="M259" s="179"/>
      <c r="N259" s="179"/>
      <c r="O259" s="179"/>
      <c r="P259" s="179"/>
      <c r="Q259" s="179"/>
      <c r="R259" s="179"/>
      <c r="S259" s="179"/>
      <c r="T259" s="179"/>
      <c r="U259" s="179"/>
      <c r="V259" s="118">
        <f t="shared" ref="V259:AI259" si="121">COUNTIF(V$8:V$250,"ĐTT")</f>
        <v>2</v>
      </c>
      <c r="W259" s="118">
        <f t="shared" si="121"/>
        <v>1</v>
      </c>
      <c r="X259" s="118">
        <f t="shared" si="121"/>
        <v>2</v>
      </c>
      <c r="Y259" s="118">
        <f t="shared" si="121"/>
        <v>1</v>
      </c>
      <c r="Z259" s="129">
        <f t="shared" si="121"/>
        <v>1</v>
      </c>
      <c r="AA259" s="129">
        <f t="shared" si="121"/>
        <v>1</v>
      </c>
      <c r="AB259" s="129">
        <f t="shared" si="121"/>
        <v>1</v>
      </c>
      <c r="AC259" s="129">
        <f t="shared" si="121"/>
        <v>1</v>
      </c>
      <c r="AD259" s="235">
        <f t="shared" si="121"/>
        <v>0</v>
      </c>
      <c r="AE259" s="235">
        <f t="shared" si="121"/>
        <v>2</v>
      </c>
      <c r="AF259" s="235">
        <f t="shared" si="121"/>
        <v>1</v>
      </c>
      <c r="AG259" s="235">
        <f t="shared" si="121"/>
        <v>1</v>
      </c>
      <c r="AH259" s="250">
        <f t="shared" si="121"/>
        <v>0</v>
      </c>
      <c r="AI259" s="199">
        <f t="shared" si="121"/>
        <v>0</v>
      </c>
      <c r="AJ259" s="199"/>
      <c r="AK259" s="199"/>
      <c r="AL259" s="199"/>
      <c r="AM259" s="199"/>
      <c r="AN259" s="199"/>
      <c r="AO259" s="199"/>
      <c r="AP259" s="199">
        <f>COUNTIF(AP$8:AP$250,"ĐTT")</f>
        <v>0</v>
      </c>
      <c r="AQ259" s="199"/>
      <c r="AR259" s="199"/>
      <c r="AS259" s="199"/>
      <c r="AT259" s="199">
        <f>COUNTIF(AT$8:AT$250,"ĐTT")</f>
        <v>0</v>
      </c>
      <c r="AU259" s="199"/>
      <c r="AV259" s="199"/>
      <c r="AW259" s="199">
        <f>COUNTIF(AW$8:AW$250,"ĐTT")</f>
        <v>0</v>
      </c>
      <c r="AX259" s="199"/>
      <c r="AY259" s="199"/>
      <c r="AZ259" s="199">
        <f>COUNTIF(AZ$8:AZ$250,"ĐTT")</f>
        <v>0</v>
      </c>
      <c r="BA259" s="199"/>
      <c r="BB259" s="199">
        <f>COUNTIF(BB$8:BB$250,"ĐTT")</f>
        <v>0</v>
      </c>
      <c r="BC259" s="199"/>
      <c r="BD259" s="199">
        <f>COUNTIF(BD$8:BD$250,"ĐTT")</f>
        <v>0</v>
      </c>
      <c r="BE259" s="1"/>
      <c r="BF259" s="1"/>
      <c r="BG259" s="1"/>
      <c r="BH259" s="1"/>
      <c r="BI259" s="1"/>
      <c r="BJ259" s="1"/>
      <c r="BK259" s="1"/>
      <c r="BL259" s="1"/>
      <c r="BM259" s="1"/>
      <c r="BN259" s="1"/>
      <c r="BO259" s="1"/>
      <c r="BP259" s="1"/>
      <c r="BQ259" s="1"/>
      <c r="BR259" s="1"/>
      <c r="BS259" s="1"/>
      <c r="BT259" s="35"/>
      <c r="BU259" s="35"/>
      <c r="BV259" s="1"/>
      <c r="BW259" s="1"/>
      <c r="BX259" s="1"/>
      <c r="BY259" s="1"/>
      <c r="BZ259" s="1"/>
      <c r="CA259" s="1"/>
      <c r="CB259" s="1"/>
      <c r="CC259" s="1"/>
      <c r="CD259" s="268"/>
      <c r="CE259" s="268"/>
    </row>
    <row r="260" spans="1:83">
      <c r="D260" s="25"/>
      <c r="F260" s="233"/>
      <c r="G260" s="267" t="s">
        <v>90</v>
      </c>
      <c r="H260" s="262"/>
      <c r="I260" s="241"/>
      <c r="J260" s="241"/>
      <c r="K260" s="248"/>
      <c r="L260" s="204"/>
      <c r="M260" s="179"/>
      <c r="N260" s="179"/>
      <c r="O260" s="179"/>
      <c r="P260" s="179"/>
      <c r="Q260" s="179"/>
      <c r="R260" s="179"/>
      <c r="S260" s="179"/>
      <c r="T260" s="179"/>
      <c r="U260" s="179"/>
      <c r="V260" s="118">
        <f t="shared" ref="V260:AI260" si="122">COUNTIF(V$8:V$250,"TDS")</f>
        <v>1</v>
      </c>
      <c r="W260" s="118">
        <f t="shared" si="122"/>
        <v>1</v>
      </c>
      <c r="X260" s="118">
        <f t="shared" si="122"/>
        <v>1</v>
      </c>
      <c r="Y260" s="118">
        <f t="shared" si="122"/>
        <v>1</v>
      </c>
      <c r="Z260" s="129">
        <f t="shared" si="122"/>
        <v>1</v>
      </c>
      <c r="AA260" s="129">
        <f t="shared" si="122"/>
        <v>1</v>
      </c>
      <c r="AB260" s="129">
        <f t="shared" si="122"/>
        <v>1</v>
      </c>
      <c r="AC260" s="129">
        <f t="shared" si="122"/>
        <v>1</v>
      </c>
      <c r="AD260" s="235">
        <f t="shared" si="122"/>
        <v>1</v>
      </c>
      <c r="AE260" s="235">
        <f t="shared" si="122"/>
        <v>1</v>
      </c>
      <c r="AF260" s="235">
        <f t="shared" si="122"/>
        <v>1</v>
      </c>
      <c r="AG260" s="235">
        <f t="shared" si="122"/>
        <v>1</v>
      </c>
      <c r="AH260" s="250">
        <f t="shared" si="122"/>
        <v>0</v>
      </c>
      <c r="AI260" s="199">
        <f t="shared" si="122"/>
        <v>0</v>
      </c>
      <c r="AJ260" s="199"/>
      <c r="AK260" s="199"/>
      <c r="AL260" s="199"/>
      <c r="AM260" s="199"/>
      <c r="AN260" s="199"/>
      <c r="AO260" s="199"/>
      <c r="AP260" s="199">
        <f>COUNTIF(AP$8:AP$250,"TDS")</f>
        <v>0</v>
      </c>
      <c r="AQ260" s="199"/>
      <c r="AR260" s="199"/>
      <c r="AS260" s="199"/>
      <c r="AT260" s="199">
        <f>COUNTIF(AT$8:AT$250,"TDS")</f>
        <v>0</v>
      </c>
      <c r="AU260" s="199"/>
      <c r="AV260" s="199"/>
      <c r="AW260" s="199">
        <f>COUNTIF(AW$8:AW$250,"TDS")</f>
        <v>0</v>
      </c>
      <c r="AX260" s="199"/>
      <c r="AY260" s="199"/>
      <c r="AZ260" s="199">
        <f>COUNTIF(AZ$8:AZ$250,"TDS")</f>
        <v>0</v>
      </c>
      <c r="BA260" s="199"/>
      <c r="BB260" s="199">
        <f>COUNTIF(BB$8:BB$250,"TDS")</f>
        <v>0</v>
      </c>
      <c r="BC260" s="199"/>
      <c r="BD260" s="199">
        <f>COUNTIF(BD$8:BD$250,"TDS")</f>
        <v>0</v>
      </c>
      <c r="BE260" s="1"/>
      <c r="BF260" s="1"/>
      <c r="BG260" s="1"/>
      <c r="BH260" s="1"/>
      <c r="BI260" s="1"/>
      <c r="BJ260" s="1"/>
      <c r="BK260" s="1"/>
      <c r="BL260" s="1"/>
      <c r="BM260" s="1"/>
      <c r="BN260" s="1"/>
      <c r="BO260" s="1"/>
      <c r="BP260" s="1"/>
      <c r="BQ260" s="1"/>
      <c r="BR260" s="1"/>
      <c r="BS260" s="1"/>
      <c r="BT260" s="35"/>
      <c r="BU260" s="35"/>
      <c r="BV260" s="1"/>
      <c r="BW260" s="1"/>
      <c r="BX260" s="1"/>
      <c r="BY260" s="1"/>
      <c r="BZ260" s="1"/>
      <c r="CA260" s="1"/>
      <c r="CB260" s="1"/>
      <c r="CC260" s="1"/>
      <c r="CD260" s="268"/>
      <c r="CE260" s="268"/>
    </row>
    <row r="261" spans="1:83">
      <c r="D261" s="25"/>
      <c r="F261" s="233"/>
      <c r="G261" s="261" t="s">
        <v>731</v>
      </c>
      <c r="H261" s="262"/>
      <c r="I261" s="241"/>
      <c r="J261" s="241"/>
      <c r="K261" s="248"/>
      <c r="L261" s="204"/>
      <c r="M261" s="179"/>
      <c r="N261" s="179"/>
      <c r="O261" s="179"/>
      <c r="P261" s="179"/>
      <c r="Q261" s="179"/>
      <c r="R261" s="179"/>
      <c r="S261" s="179"/>
      <c r="T261" s="179"/>
      <c r="U261" s="179"/>
      <c r="V261" s="118">
        <f t="shared" ref="V261:AI261" si="123">COUNTIF(V$8:V$250,"HĐG")</f>
        <v>5</v>
      </c>
      <c r="W261" s="118">
        <f t="shared" si="123"/>
        <v>5</v>
      </c>
      <c r="X261" s="118">
        <f t="shared" si="123"/>
        <v>4</v>
      </c>
      <c r="Y261" s="118">
        <f t="shared" si="123"/>
        <v>4</v>
      </c>
      <c r="Z261" s="129">
        <f t="shared" si="123"/>
        <v>5</v>
      </c>
      <c r="AA261" s="129">
        <f t="shared" si="123"/>
        <v>5</v>
      </c>
      <c r="AB261" s="129">
        <f t="shared" si="123"/>
        <v>5</v>
      </c>
      <c r="AC261" s="129">
        <f t="shared" si="123"/>
        <v>4</v>
      </c>
      <c r="AD261" s="235">
        <f t="shared" si="123"/>
        <v>5</v>
      </c>
      <c r="AE261" s="235">
        <f t="shared" si="123"/>
        <v>4</v>
      </c>
      <c r="AF261" s="235">
        <f t="shared" si="123"/>
        <v>4</v>
      </c>
      <c r="AG261" s="235">
        <f t="shared" si="123"/>
        <v>4</v>
      </c>
      <c r="AH261" s="250">
        <f t="shared" si="123"/>
        <v>0</v>
      </c>
      <c r="AI261" s="199">
        <f t="shared" si="123"/>
        <v>0</v>
      </c>
      <c r="AJ261" s="199"/>
      <c r="AK261" s="199"/>
      <c r="AL261" s="199"/>
      <c r="AM261" s="199"/>
      <c r="AN261" s="199"/>
      <c r="AO261" s="199"/>
      <c r="AP261" s="199">
        <f>COUNTIF(AP$8:AP$250,"HĐG")</f>
        <v>0</v>
      </c>
      <c r="AQ261" s="199"/>
      <c r="AR261" s="199"/>
      <c r="AS261" s="199"/>
      <c r="AT261" s="199">
        <f>COUNTIF(AT$8:AT$250,"HĐG")</f>
        <v>0</v>
      </c>
      <c r="AU261" s="199"/>
      <c r="AV261" s="199"/>
      <c r="AW261" s="199">
        <f>COUNTIF(AW$8:AW$250,"HĐG")</f>
        <v>0</v>
      </c>
      <c r="AX261" s="199"/>
      <c r="AY261" s="199"/>
      <c r="AZ261" s="199">
        <f>COUNTIF(AZ$8:AZ$250,"HĐG")</f>
        <v>0</v>
      </c>
      <c r="BA261" s="199"/>
      <c r="BB261" s="199">
        <f>COUNTIF(BB$8:BB$250,"HĐG")</f>
        <v>0</v>
      </c>
      <c r="BC261" s="199"/>
      <c r="BD261" s="199">
        <f>COUNTIF(BD$8:BD$250,"HĐG")</f>
        <v>0</v>
      </c>
      <c r="BE261" s="1"/>
      <c r="BF261" s="1"/>
      <c r="BG261" s="1"/>
      <c r="BH261" s="1"/>
      <c r="BI261" s="1"/>
      <c r="BJ261" s="1"/>
      <c r="BK261" s="1"/>
      <c r="BL261" s="1"/>
      <c r="BM261" s="1"/>
      <c r="BN261" s="1"/>
      <c r="BO261" s="1"/>
      <c r="BP261" s="1"/>
      <c r="BQ261" s="1"/>
      <c r="BR261" s="1"/>
      <c r="BS261" s="1"/>
      <c r="BT261" s="35"/>
      <c r="BU261" s="35"/>
      <c r="BV261" s="1"/>
      <c r="BW261" s="1"/>
      <c r="BX261" s="1"/>
      <c r="BY261" s="1"/>
      <c r="BZ261" s="1"/>
      <c r="CA261" s="1"/>
      <c r="CB261" s="1"/>
      <c r="CC261" s="1"/>
      <c r="CD261" s="268"/>
      <c r="CE261" s="268"/>
    </row>
    <row r="262" spans="1:83">
      <c r="D262" s="25"/>
      <c r="F262" s="233"/>
      <c r="G262" s="261" t="s">
        <v>732</v>
      </c>
      <c r="H262" s="262"/>
      <c r="I262" s="241"/>
      <c r="J262" s="241"/>
      <c r="K262" s="248"/>
      <c r="L262" s="204"/>
      <c r="M262" s="179"/>
      <c r="N262" s="179"/>
      <c r="O262" s="179"/>
      <c r="P262" s="179"/>
      <c r="Q262" s="179"/>
      <c r="R262" s="179"/>
      <c r="S262" s="179"/>
      <c r="T262" s="179"/>
      <c r="U262" s="179"/>
      <c r="V262" s="118">
        <f t="shared" ref="V262:AI262" si="124">COUNTIF(V$8:V$250,"HĐNT")</f>
        <v>4</v>
      </c>
      <c r="W262" s="118">
        <f t="shared" si="124"/>
        <v>4</v>
      </c>
      <c r="X262" s="118">
        <f t="shared" si="124"/>
        <v>4</v>
      </c>
      <c r="Y262" s="118">
        <f t="shared" si="124"/>
        <v>5</v>
      </c>
      <c r="Z262" s="129">
        <f t="shared" si="124"/>
        <v>5</v>
      </c>
      <c r="AA262" s="129">
        <f t="shared" si="124"/>
        <v>5</v>
      </c>
      <c r="AB262" s="129">
        <f t="shared" si="124"/>
        <v>5</v>
      </c>
      <c r="AC262" s="129">
        <f t="shared" si="124"/>
        <v>5</v>
      </c>
      <c r="AD262" s="235">
        <f t="shared" si="124"/>
        <v>5</v>
      </c>
      <c r="AE262" s="235">
        <f t="shared" si="124"/>
        <v>4</v>
      </c>
      <c r="AF262" s="235">
        <f t="shared" si="124"/>
        <v>4</v>
      </c>
      <c r="AG262" s="235">
        <f t="shared" si="124"/>
        <v>5</v>
      </c>
      <c r="AH262" s="250">
        <f t="shared" si="124"/>
        <v>0</v>
      </c>
      <c r="AI262" s="199">
        <f t="shared" si="124"/>
        <v>0</v>
      </c>
      <c r="AJ262" s="199"/>
      <c r="AK262" s="199"/>
      <c r="AL262" s="199"/>
      <c r="AM262" s="199"/>
      <c r="AN262" s="199"/>
      <c r="AO262" s="199"/>
      <c r="AP262" s="199">
        <f>COUNTIF(AP$8:AP$250,"HĐNT")</f>
        <v>0</v>
      </c>
      <c r="AQ262" s="199"/>
      <c r="AR262" s="199"/>
      <c r="AS262" s="199"/>
      <c r="AT262" s="199">
        <f>COUNTIF(AT$8:AT$250,"HĐNT")</f>
        <v>0</v>
      </c>
      <c r="AU262" s="199"/>
      <c r="AV262" s="199"/>
      <c r="AW262" s="199">
        <f>COUNTIF(AW$8:AW$250,"HĐNT")</f>
        <v>0</v>
      </c>
      <c r="AX262" s="199"/>
      <c r="AY262" s="199"/>
      <c r="AZ262" s="199">
        <f>COUNTIF(AZ$8:AZ$250,"HĐNT")</f>
        <v>0</v>
      </c>
      <c r="BA262" s="199"/>
      <c r="BB262" s="199">
        <f>COUNTIF(BB$8:BB$250,"HĐNT")</f>
        <v>0</v>
      </c>
      <c r="BC262" s="199"/>
      <c r="BD262" s="199">
        <f>COUNTIF(BD$8:BD$250,"HĐNT")</f>
        <v>0</v>
      </c>
      <c r="BE262" s="1"/>
      <c r="BF262" s="1"/>
      <c r="BG262" s="1"/>
      <c r="BH262" s="1"/>
      <c r="BI262" s="1"/>
      <c r="BJ262" s="1"/>
      <c r="BK262" s="1"/>
      <c r="BL262" s="1"/>
      <c r="BM262" s="1"/>
      <c r="BN262" s="1"/>
      <c r="BO262" s="1"/>
      <c r="BP262" s="1"/>
      <c r="BQ262" s="1"/>
      <c r="BR262" s="1"/>
      <c r="BS262" s="1"/>
      <c r="BT262" s="35"/>
      <c r="BU262" s="35"/>
      <c r="BV262" s="1"/>
      <c r="BW262" s="1"/>
      <c r="BX262" s="1"/>
      <c r="BY262" s="1"/>
      <c r="BZ262" s="1"/>
      <c r="CA262" s="1"/>
      <c r="CB262" s="1"/>
      <c r="CC262" s="1"/>
      <c r="CD262" s="268"/>
      <c r="CE262" s="268"/>
    </row>
    <row r="263" spans="1:83">
      <c r="D263" s="25"/>
      <c r="F263" s="233"/>
      <c r="G263" s="261" t="s">
        <v>733</v>
      </c>
      <c r="H263" s="262"/>
      <c r="I263" s="241"/>
      <c r="J263" s="241"/>
      <c r="K263" s="248"/>
      <c r="L263" s="204"/>
      <c r="M263" s="179"/>
      <c r="N263" s="179"/>
      <c r="O263" s="179"/>
      <c r="P263" s="179"/>
      <c r="Q263" s="179"/>
      <c r="R263" s="179"/>
      <c r="S263" s="179"/>
      <c r="T263" s="179"/>
      <c r="U263" s="179"/>
      <c r="V263" s="118">
        <f t="shared" ref="V263:AI263" si="125">COUNTIF(V$8:V$250,"VS-AN")</f>
        <v>1</v>
      </c>
      <c r="W263" s="118">
        <f t="shared" si="125"/>
        <v>1</v>
      </c>
      <c r="X263" s="118">
        <f t="shared" si="125"/>
        <v>1</v>
      </c>
      <c r="Y263" s="118">
        <f t="shared" si="125"/>
        <v>1</v>
      </c>
      <c r="Z263" s="129">
        <f t="shared" si="125"/>
        <v>1</v>
      </c>
      <c r="AA263" s="129">
        <f t="shared" si="125"/>
        <v>1</v>
      </c>
      <c r="AB263" s="129">
        <f t="shared" si="125"/>
        <v>2</v>
      </c>
      <c r="AC263" s="129">
        <f t="shared" si="125"/>
        <v>2</v>
      </c>
      <c r="AD263" s="235">
        <f t="shared" si="125"/>
        <v>1</v>
      </c>
      <c r="AE263" s="235">
        <f t="shared" si="125"/>
        <v>1</v>
      </c>
      <c r="AF263" s="235">
        <f t="shared" si="125"/>
        <v>1</v>
      </c>
      <c r="AG263" s="235">
        <f t="shared" si="125"/>
        <v>1</v>
      </c>
      <c r="AH263" s="250">
        <f t="shared" si="125"/>
        <v>0</v>
      </c>
      <c r="AI263" s="199">
        <f t="shared" si="125"/>
        <v>0</v>
      </c>
      <c r="AJ263" s="199"/>
      <c r="AK263" s="199"/>
      <c r="AL263" s="199"/>
      <c r="AM263" s="199"/>
      <c r="AN263" s="199"/>
      <c r="AO263" s="199"/>
      <c r="AP263" s="199">
        <f>COUNTIF(AP$8:AP$250,"VS-AN")</f>
        <v>0</v>
      </c>
      <c r="AQ263" s="199"/>
      <c r="AR263" s="199"/>
      <c r="AS263" s="199"/>
      <c r="AT263" s="199">
        <f>COUNTIF(AT$8:AT$250,"VS-AN")</f>
        <v>0</v>
      </c>
      <c r="AU263" s="199"/>
      <c r="AV263" s="199"/>
      <c r="AW263" s="199">
        <f>COUNTIF(AW$8:AW$250,"VS-AN")</f>
        <v>0</v>
      </c>
      <c r="AX263" s="199"/>
      <c r="AY263" s="199"/>
      <c r="AZ263" s="199">
        <f>COUNTIF(AZ$8:AZ$250,"VS-AN")</f>
        <v>0</v>
      </c>
      <c r="BA263" s="199"/>
      <c r="BB263" s="199">
        <f>COUNTIF(BB$8:BB$250,"VS-AN")</f>
        <v>0</v>
      </c>
      <c r="BC263" s="199"/>
      <c r="BD263" s="199">
        <f>COUNTIF(BD$8:BD$250,"VS-AN")</f>
        <v>0</v>
      </c>
      <c r="BE263" s="1"/>
      <c r="BF263" s="1"/>
      <c r="BG263" s="1"/>
      <c r="BH263" s="1"/>
      <c r="BI263" s="1"/>
      <c r="BJ263" s="1"/>
      <c r="BK263" s="1"/>
      <c r="BL263" s="1"/>
      <c r="BM263" s="1"/>
      <c r="BN263" s="1"/>
      <c r="BO263" s="1"/>
      <c r="BP263" s="1"/>
      <c r="BQ263" s="1"/>
      <c r="BR263" s="1"/>
      <c r="BS263" s="1"/>
      <c r="BT263" s="35"/>
      <c r="BU263" s="35"/>
      <c r="BV263" s="1"/>
      <c r="BW263" s="1"/>
      <c r="BX263" s="1"/>
      <c r="BY263" s="1"/>
      <c r="BZ263" s="1"/>
      <c r="CA263" s="1"/>
      <c r="CB263" s="1"/>
      <c r="CC263" s="1"/>
      <c r="CD263" s="268"/>
      <c r="CE263" s="268"/>
    </row>
    <row r="264" spans="1:83">
      <c r="D264" s="25"/>
      <c r="F264" s="233"/>
      <c r="G264" s="261" t="s">
        <v>734</v>
      </c>
      <c r="H264" s="262"/>
      <c r="I264" s="241"/>
      <c r="J264" s="241"/>
      <c r="K264" s="248"/>
      <c r="L264" s="204"/>
      <c r="M264" s="179"/>
      <c r="N264" s="179"/>
      <c r="O264" s="179"/>
      <c r="P264" s="179"/>
      <c r="Q264" s="179"/>
      <c r="R264" s="179"/>
      <c r="S264" s="179"/>
      <c r="T264" s="179"/>
      <c r="U264" s="179"/>
      <c r="V264" s="118">
        <f t="shared" ref="V264:AI264" si="126">COUNTIF(V$8:V$250,"HĐC")</f>
        <v>5</v>
      </c>
      <c r="W264" s="118">
        <f t="shared" si="126"/>
        <v>5</v>
      </c>
      <c r="X264" s="118">
        <f t="shared" si="126"/>
        <v>5</v>
      </c>
      <c r="Y264" s="118">
        <f t="shared" si="126"/>
        <v>5</v>
      </c>
      <c r="Z264" s="129">
        <f t="shared" si="126"/>
        <v>5</v>
      </c>
      <c r="AA264" s="129">
        <f t="shared" si="126"/>
        <v>5</v>
      </c>
      <c r="AB264" s="129">
        <f t="shared" si="126"/>
        <v>5</v>
      </c>
      <c r="AC264" s="129">
        <f t="shared" si="126"/>
        <v>5</v>
      </c>
      <c r="AD264" s="216">
        <f t="shared" si="126"/>
        <v>5</v>
      </c>
      <c r="AE264" s="216">
        <f t="shared" si="126"/>
        <v>5</v>
      </c>
      <c r="AF264" s="216">
        <f t="shared" si="126"/>
        <v>5</v>
      </c>
      <c r="AG264" s="216">
        <f t="shared" si="126"/>
        <v>5</v>
      </c>
      <c r="AH264" s="250">
        <f t="shared" si="126"/>
        <v>0</v>
      </c>
      <c r="AI264" s="199">
        <f t="shared" si="126"/>
        <v>0</v>
      </c>
      <c r="AJ264" s="199"/>
      <c r="AK264" s="199"/>
      <c r="AL264" s="199"/>
      <c r="AM264" s="199"/>
      <c r="AN264" s="199"/>
      <c r="AO264" s="199"/>
      <c r="AP264" s="199">
        <f>COUNTIF(AP$8:AP$250,"HĐC")</f>
        <v>0</v>
      </c>
      <c r="AQ264" s="199"/>
      <c r="AR264" s="199"/>
      <c r="AS264" s="199"/>
      <c r="AT264" s="199">
        <f>COUNTIF(AT$8:AT$250,"HĐC")</f>
        <v>0</v>
      </c>
      <c r="AU264" s="199"/>
      <c r="AV264" s="199"/>
      <c r="AW264" s="199">
        <f>COUNTIF(AW$8:AW$250,"HĐC")</f>
        <v>0</v>
      </c>
      <c r="AX264" s="199"/>
      <c r="AY264" s="199"/>
      <c r="AZ264" s="199">
        <f>COUNTIF(AZ$8:AZ$250,"HĐC")</f>
        <v>0</v>
      </c>
      <c r="BA264" s="199"/>
      <c r="BB264" s="199">
        <f>COUNTIF(BB$8:BB$250,"HĐC")</f>
        <v>0</v>
      </c>
      <c r="BC264" s="199"/>
      <c r="BD264" s="199">
        <f>COUNTIF(BD$8:BD$250,"HĐC")</f>
        <v>0</v>
      </c>
      <c r="BE264" s="1"/>
      <c r="BF264" s="1"/>
      <c r="BG264" s="1"/>
      <c r="BH264" s="1"/>
      <c r="BI264" s="1"/>
      <c r="BJ264" s="1"/>
      <c r="BK264" s="1"/>
      <c r="BL264" s="1"/>
      <c r="BM264" s="1"/>
      <c r="BN264" s="1"/>
      <c r="BO264" s="1"/>
      <c r="BP264" s="1"/>
      <c r="BQ264" s="1"/>
      <c r="BR264" s="1"/>
      <c r="BS264" s="1"/>
      <c r="BT264" s="35"/>
      <c r="BU264" s="35"/>
      <c r="BV264" s="1"/>
      <c r="BW264" s="1"/>
      <c r="BX264" s="1"/>
      <c r="BY264" s="1"/>
      <c r="BZ264" s="1"/>
      <c r="CA264" s="1"/>
      <c r="CB264" s="1"/>
      <c r="CC264" s="1"/>
      <c r="CD264" s="268"/>
      <c r="CE264" s="268"/>
    </row>
    <row r="265" spans="1:83">
      <c r="D265" s="25"/>
      <c r="F265" s="233"/>
      <c r="G265" s="261" t="s">
        <v>741</v>
      </c>
      <c r="H265" s="262"/>
      <c r="I265" s="241"/>
      <c r="J265" s="241"/>
      <c r="K265" s="248"/>
      <c r="L265" s="204"/>
      <c r="M265" s="179"/>
      <c r="N265" s="179"/>
      <c r="O265" s="179"/>
      <c r="P265" s="179"/>
      <c r="Q265" s="179"/>
      <c r="R265" s="179"/>
      <c r="S265" s="179"/>
      <c r="T265" s="179"/>
      <c r="U265" s="179"/>
      <c r="V265" s="118">
        <f t="shared" ref="V265:AI265" si="127">COUNTIF(V$8:V$250,"TQDN")</f>
        <v>0</v>
      </c>
      <c r="W265" s="118">
        <f t="shared" si="127"/>
        <v>0</v>
      </c>
      <c r="X265" s="118">
        <f t="shared" si="127"/>
        <v>0</v>
      </c>
      <c r="Y265" s="118">
        <f t="shared" si="127"/>
        <v>0</v>
      </c>
      <c r="Z265" s="129">
        <f t="shared" si="127"/>
        <v>0</v>
      </c>
      <c r="AA265" s="129">
        <f t="shared" si="127"/>
        <v>0</v>
      </c>
      <c r="AB265" s="129">
        <f t="shared" si="127"/>
        <v>0</v>
      </c>
      <c r="AC265" s="129">
        <f t="shared" si="127"/>
        <v>0</v>
      </c>
      <c r="AD265" s="235">
        <f t="shared" si="127"/>
        <v>0</v>
      </c>
      <c r="AE265" s="235">
        <f t="shared" si="127"/>
        <v>0</v>
      </c>
      <c r="AF265" s="235">
        <f t="shared" si="127"/>
        <v>0</v>
      </c>
      <c r="AG265" s="235">
        <f t="shared" si="127"/>
        <v>0</v>
      </c>
      <c r="AH265" s="250">
        <f t="shared" si="127"/>
        <v>0</v>
      </c>
      <c r="AI265" s="199">
        <f t="shared" si="127"/>
        <v>0</v>
      </c>
      <c r="AJ265" s="199"/>
      <c r="AK265" s="199"/>
      <c r="AL265" s="199"/>
      <c r="AM265" s="199"/>
      <c r="AN265" s="199"/>
      <c r="AO265" s="199"/>
      <c r="AP265" s="199">
        <f>COUNTIF(AP$8:AP$250,"TQDN")</f>
        <v>0</v>
      </c>
      <c r="AQ265" s="199"/>
      <c r="AR265" s="199"/>
      <c r="AS265" s="199"/>
      <c r="AT265" s="199">
        <f>COUNTIF(AT$8:AT$250,"TQDN")</f>
        <v>0</v>
      </c>
      <c r="AU265" s="199"/>
      <c r="AV265" s="199"/>
      <c r="AW265" s="199">
        <f>COUNTIF(AW$8:AW$250,"TQDN")</f>
        <v>0</v>
      </c>
      <c r="AX265" s="199"/>
      <c r="AY265" s="199"/>
      <c r="AZ265" s="199">
        <f>COUNTIF(AZ$8:AZ$250,"TQDN")</f>
        <v>0</v>
      </c>
      <c r="BA265" s="199"/>
      <c r="BB265" s="199">
        <f>COUNTIF(BB$8:BB$250,"TQDN")</f>
        <v>0</v>
      </c>
      <c r="BC265" s="199"/>
      <c r="BD265" s="199">
        <f>COUNTIF(BD$8:BD$250,"TQDN")</f>
        <v>0</v>
      </c>
      <c r="BE265" s="1"/>
      <c r="BF265" s="1"/>
      <c r="BG265" s="1"/>
      <c r="BH265" s="1"/>
      <c r="BI265" s="1"/>
      <c r="BJ265" s="1"/>
      <c r="BK265" s="1"/>
      <c r="BL265" s="1"/>
      <c r="BM265" s="1"/>
      <c r="BN265" s="1"/>
      <c r="BO265" s="1"/>
      <c r="BP265" s="1"/>
      <c r="BQ265" s="1"/>
      <c r="BR265" s="1"/>
      <c r="BS265" s="1"/>
      <c r="BT265" s="35"/>
      <c r="BU265" s="35"/>
      <c r="BV265" s="1"/>
      <c r="BW265" s="1"/>
      <c r="BX265" s="1"/>
      <c r="BY265" s="1"/>
      <c r="BZ265" s="1"/>
      <c r="CA265" s="1"/>
      <c r="CB265" s="1"/>
      <c r="CC265" s="1"/>
      <c r="CD265" s="268"/>
      <c r="CE265" s="268"/>
    </row>
    <row r="266" spans="1:83">
      <c r="D266" s="25"/>
      <c r="F266" s="233"/>
      <c r="G266" s="261" t="s">
        <v>742</v>
      </c>
      <c r="H266" s="262"/>
      <c r="I266" s="241"/>
      <c r="J266" s="241"/>
      <c r="K266" s="248"/>
      <c r="L266" s="204"/>
      <c r="M266" s="179"/>
      <c r="N266" s="179"/>
      <c r="O266" s="179"/>
      <c r="P266" s="179"/>
      <c r="Q266" s="179"/>
      <c r="R266" s="179"/>
      <c r="S266" s="179"/>
      <c r="T266" s="179"/>
      <c r="U266" s="179"/>
      <c r="V266" s="118">
        <f t="shared" ref="V266:AI266" si="128">COUNTIF(V$8:V$250,"LH")</f>
        <v>0</v>
      </c>
      <c r="W266" s="118">
        <f t="shared" si="128"/>
        <v>0</v>
      </c>
      <c r="X266" s="118">
        <f t="shared" si="128"/>
        <v>0</v>
      </c>
      <c r="Y266" s="118">
        <f t="shared" si="128"/>
        <v>0</v>
      </c>
      <c r="Z266" s="129">
        <f t="shared" si="128"/>
        <v>0</v>
      </c>
      <c r="AA266" s="129">
        <f t="shared" si="128"/>
        <v>0</v>
      </c>
      <c r="AB266" s="129">
        <f t="shared" si="128"/>
        <v>0</v>
      </c>
      <c r="AC266" s="129">
        <f t="shared" si="128"/>
        <v>0</v>
      </c>
      <c r="AD266" s="235">
        <f t="shared" si="128"/>
        <v>0</v>
      </c>
      <c r="AE266" s="235">
        <f t="shared" si="128"/>
        <v>0</v>
      </c>
      <c r="AF266" s="235">
        <f t="shared" si="128"/>
        <v>1</v>
      </c>
      <c r="AG266" s="235">
        <f t="shared" si="128"/>
        <v>0</v>
      </c>
      <c r="AH266" s="250">
        <f t="shared" si="128"/>
        <v>0</v>
      </c>
      <c r="AI266" s="199">
        <f t="shared" si="128"/>
        <v>0</v>
      </c>
      <c r="AJ266" s="199"/>
      <c r="AK266" s="199"/>
      <c r="AL266" s="199"/>
      <c r="AM266" s="199"/>
      <c r="AN266" s="199"/>
      <c r="AO266" s="199"/>
      <c r="AP266" s="199">
        <f>COUNTIF(AP$8:AP$250,"LH")</f>
        <v>0</v>
      </c>
      <c r="AQ266" s="199"/>
      <c r="AR266" s="199"/>
      <c r="AS266" s="199"/>
      <c r="AT266" s="199">
        <f>COUNTIF(AT$8:AT$250,"LH")</f>
        <v>0</v>
      </c>
      <c r="AU266" s="199"/>
      <c r="AV266" s="199"/>
      <c r="AW266" s="199">
        <f>COUNTIF(AW$8:AW$250,"LH")</f>
        <v>0</v>
      </c>
      <c r="AX266" s="199"/>
      <c r="AY266" s="199"/>
      <c r="AZ266" s="199">
        <f>COUNTIF(AZ$8:AZ$250,"LH")</f>
        <v>0</v>
      </c>
      <c r="BA266" s="199"/>
      <c r="BB266" s="199">
        <f>COUNTIF(BB$8:BB$250,"LH")</f>
        <v>0</v>
      </c>
      <c r="BC266" s="199"/>
      <c r="BD266" s="199">
        <f>COUNTIF(BD$8:BD$250,"LH")</f>
        <v>0</v>
      </c>
      <c r="BE266" s="1"/>
      <c r="BF266" s="1"/>
      <c r="BG266" s="1"/>
      <c r="BH266" s="1"/>
      <c r="BI266" s="1"/>
      <c r="BJ266" s="1"/>
      <c r="BK266" s="1"/>
      <c r="BL266" s="1"/>
      <c r="BM266" s="1"/>
      <c r="BN266" s="1"/>
      <c r="BO266" s="1"/>
      <c r="BP266" s="1"/>
      <c r="BQ266" s="1"/>
      <c r="BR266" s="1"/>
      <c r="BS266" s="1"/>
      <c r="BT266" s="35"/>
      <c r="BU266" s="35"/>
      <c r="BV266" s="1"/>
      <c r="BW266" s="1"/>
      <c r="BX266" s="1"/>
      <c r="BY266" s="1"/>
      <c r="BZ266" s="1"/>
      <c r="CA266" s="1"/>
      <c r="CB266" s="1"/>
      <c r="CC266" s="1"/>
      <c r="CD266" s="268"/>
      <c r="CE266" s="268"/>
    </row>
    <row r="267" spans="1:83">
      <c r="D267" s="25"/>
      <c r="F267" s="233"/>
      <c r="G267" s="263" t="s">
        <v>743</v>
      </c>
      <c r="H267" s="262"/>
      <c r="I267" s="241"/>
      <c r="J267" s="241"/>
      <c r="K267" s="248"/>
      <c r="L267" s="204"/>
      <c r="M267" s="179"/>
      <c r="N267" s="179"/>
      <c r="O267" s="179"/>
      <c r="P267" s="179"/>
      <c r="Q267" s="179"/>
      <c r="R267" s="179"/>
      <c r="S267" s="179"/>
      <c r="T267" s="179"/>
      <c r="U267" s="179"/>
      <c r="V267" s="121">
        <f t="shared" ref="V267:AI267" si="129">COUNTIF(V$8:V$250,"HĐH")</f>
        <v>4</v>
      </c>
      <c r="W267" s="121">
        <f t="shared" si="129"/>
        <v>5</v>
      </c>
      <c r="X267" s="121">
        <f t="shared" si="129"/>
        <v>5</v>
      </c>
      <c r="Y267" s="121">
        <f t="shared" si="129"/>
        <v>5</v>
      </c>
      <c r="Z267" s="107">
        <f t="shared" si="129"/>
        <v>5</v>
      </c>
      <c r="AA267" s="107">
        <f t="shared" si="129"/>
        <v>5</v>
      </c>
      <c r="AB267" s="107">
        <f t="shared" si="129"/>
        <v>5</v>
      </c>
      <c r="AC267" s="107">
        <f t="shared" si="129"/>
        <v>5</v>
      </c>
      <c r="AD267" s="216">
        <f t="shared" si="129"/>
        <v>5</v>
      </c>
      <c r="AE267" s="216">
        <f t="shared" si="129"/>
        <v>5</v>
      </c>
      <c r="AF267" s="216">
        <f t="shared" si="129"/>
        <v>5</v>
      </c>
      <c r="AG267" s="216">
        <f t="shared" si="129"/>
        <v>5</v>
      </c>
      <c r="AH267" s="249">
        <f t="shared" si="129"/>
        <v>0</v>
      </c>
      <c r="AI267" s="177">
        <f t="shared" si="129"/>
        <v>0</v>
      </c>
      <c r="AJ267" s="177"/>
      <c r="AK267" s="177"/>
      <c r="AL267" s="177"/>
      <c r="AM267" s="177"/>
      <c r="AN267" s="177"/>
      <c r="AO267" s="177"/>
      <c r="AP267" s="177">
        <f>COUNTIF(AP$8:AP$250,"HĐH")</f>
        <v>0</v>
      </c>
      <c r="AQ267" s="177"/>
      <c r="AR267" s="177"/>
      <c r="AS267" s="177"/>
      <c r="AT267" s="177">
        <f>COUNTIF(AT$8:AT$250,"HĐH")</f>
        <v>0</v>
      </c>
      <c r="AU267" s="177"/>
      <c r="AV267" s="177"/>
      <c r="AW267" s="177">
        <f>COUNTIF(AW$8:AW$250,"HĐH")</f>
        <v>0</v>
      </c>
      <c r="AX267" s="177"/>
      <c r="AY267" s="177"/>
      <c r="AZ267" s="177">
        <f>COUNTIF(AZ$8:AZ$250,"HĐH")</f>
        <v>0</v>
      </c>
      <c r="BA267" s="177"/>
      <c r="BB267" s="177">
        <f>COUNTIF(BB$8:BB$250,"HĐH")</f>
        <v>0</v>
      </c>
      <c r="BC267" s="177"/>
      <c r="BD267" s="177">
        <f>COUNTIF(BD$8:BD$250,"HĐH")</f>
        <v>0</v>
      </c>
      <c r="BE267" s="1"/>
      <c r="BF267" s="1"/>
      <c r="BG267" s="1"/>
      <c r="BH267" s="1"/>
      <c r="BI267" s="1"/>
      <c r="BJ267" s="1"/>
      <c r="BK267" s="1"/>
      <c r="BL267" s="1"/>
      <c r="BM267" s="1"/>
      <c r="BN267" s="1"/>
      <c r="BO267" s="1"/>
      <c r="BP267" s="1"/>
      <c r="BQ267" s="1"/>
      <c r="BR267" s="1"/>
      <c r="BS267" s="1"/>
      <c r="BT267" s="35"/>
      <c r="BU267" s="35"/>
      <c r="BV267" s="1"/>
      <c r="BW267" s="1"/>
      <c r="BX267" s="1"/>
      <c r="BY267" s="1"/>
      <c r="BZ267" s="1"/>
      <c r="CA267" s="1"/>
      <c r="CB267" s="1"/>
      <c r="CC267" s="1"/>
      <c r="CD267" s="268"/>
      <c r="CE267" s="268"/>
    </row>
    <row r="268" spans="1:83">
      <c r="D268" s="25"/>
      <c r="F268" s="233"/>
      <c r="G268" s="264" t="s">
        <v>744</v>
      </c>
      <c r="H268" s="262"/>
      <c r="I268" s="241"/>
      <c r="J268" s="241"/>
      <c r="K268" s="248"/>
      <c r="L268" s="204"/>
      <c r="M268" s="179"/>
      <c r="N268" s="179"/>
      <c r="O268" s="179"/>
      <c r="P268" s="179"/>
      <c r="Q268" s="179"/>
      <c r="R268" s="179"/>
      <c r="S268" s="179"/>
      <c r="T268" s="179"/>
      <c r="U268" s="179"/>
      <c r="V268" s="141">
        <f t="shared" ref="V268:AI268" si="130">COUNTIF(V$8:V$86,"HĐH")</f>
        <v>0</v>
      </c>
      <c r="W268" s="141">
        <f t="shared" si="130"/>
        <v>1</v>
      </c>
      <c r="X268" s="141">
        <f t="shared" si="130"/>
        <v>1</v>
      </c>
      <c r="Y268" s="141">
        <f t="shared" si="130"/>
        <v>1</v>
      </c>
      <c r="Z268" s="135">
        <f t="shared" si="130"/>
        <v>1</v>
      </c>
      <c r="AA268" s="135">
        <f t="shared" si="130"/>
        <v>1</v>
      </c>
      <c r="AB268" s="135">
        <f t="shared" si="130"/>
        <v>1</v>
      </c>
      <c r="AC268" s="135">
        <f t="shared" si="130"/>
        <v>1</v>
      </c>
      <c r="AD268" s="228">
        <f t="shared" si="130"/>
        <v>1</v>
      </c>
      <c r="AE268" s="228">
        <f t="shared" si="130"/>
        <v>1</v>
      </c>
      <c r="AF268" s="228">
        <f t="shared" si="130"/>
        <v>1</v>
      </c>
      <c r="AG268" s="228">
        <f t="shared" si="130"/>
        <v>1</v>
      </c>
      <c r="AH268" s="251">
        <f t="shared" si="130"/>
        <v>0</v>
      </c>
      <c r="AI268" s="19">
        <f t="shared" si="130"/>
        <v>0</v>
      </c>
      <c r="AJ268" s="19"/>
      <c r="AK268" s="19"/>
      <c r="AL268" s="19"/>
      <c r="AM268" s="19"/>
      <c r="AN268" s="19"/>
      <c r="AO268" s="19"/>
      <c r="AP268" s="19">
        <f>COUNTIF(AP$8:AP$86,"HĐH")</f>
        <v>0</v>
      </c>
      <c r="AQ268" s="19"/>
      <c r="AR268" s="19"/>
      <c r="AS268" s="19"/>
      <c r="AT268" s="19">
        <f>COUNTIF(AT$8:AT$86,"HĐH")</f>
        <v>0</v>
      </c>
      <c r="AU268" s="19"/>
      <c r="AV268" s="19"/>
      <c r="AW268" s="19">
        <f>COUNTIF(AW$8:AW$86,"HĐH")</f>
        <v>0</v>
      </c>
      <c r="AX268" s="19"/>
      <c r="AY268" s="19"/>
      <c r="AZ268" s="19">
        <f>COUNTIF(AZ$8:AZ$86,"HĐH")</f>
        <v>0</v>
      </c>
      <c r="BA268" s="19"/>
      <c r="BB268" s="19">
        <f>COUNTIF(BB$8:BB$86,"HĐH")</f>
        <v>0</v>
      </c>
      <c r="BC268" s="19"/>
      <c r="BD268" s="19">
        <f>COUNTIF(BD$8:BD$86,"HĐH")</f>
        <v>0</v>
      </c>
      <c r="BE268" s="1"/>
      <c r="BF268" s="1"/>
      <c r="BG268" s="1"/>
      <c r="BH268" s="1"/>
      <c r="BI268" s="1"/>
      <c r="BJ268" s="1"/>
      <c r="BK268" s="1"/>
      <c r="BL268" s="1"/>
      <c r="BM268" s="1"/>
      <c r="BN268" s="1"/>
      <c r="BO268" s="1"/>
      <c r="BP268" s="1"/>
      <c r="BQ268" s="1"/>
      <c r="BR268" s="1"/>
      <c r="BS268" s="1"/>
      <c r="BT268" s="35"/>
      <c r="BU268" s="35"/>
      <c r="BV268" s="1"/>
      <c r="BW268" s="1"/>
      <c r="BX268" s="1"/>
      <c r="BY268" s="1"/>
      <c r="BZ268" s="1"/>
      <c r="CA268" s="1"/>
      <c r="CB268" s="1"/>
      <c r="CC268" s="1"/>
      <c r="CD268" s="268"/>
      <c r="CE268" s="268"/>
    </row>
    <row r="269" spans="1:83">
      <c r="D269" s="25"/>
      <c r="F269" s="233"/>
      <c r="G269" s="264" t="s">
        <v>735</v>
      </c>
      <c r="H269" s="262"/>
      <c r="I269" s="241"/>
      <c r="J269" s="241"/>
      <c r="K269" s="248"/>
      <c r="L269" s="204"/>
      <c r="M269" s="179"/>
      <c r="N269" s="179"/>
      <c r="O269" s="179"/>
      <c r="P269" s="179"/>
      <c r="Q269" s="179"/>
      <c r="R269" s="179"/>
      <c r="S269" s="179"/>
      <c r="T269" s="179"/>
      <c r="U269" s="179"/>
      <c r="V269" s="141">
        <f t="shared" ref="V269:AI269" si="131">COUNTIF(V$87:V$129,"HĐH")</f>
        <v>1</v>
      </c>
      <c r="W269" s="141">
        <f t="shared" si="131"/>
        <v>0</v>
      </c>
      <c r="X269" s="141">
        <f t="shared" si="131"/>
        <v>1</v>
      </c>
      <c r="Y269" s="141">
        <f t="shared" si="131"/>
        <v>1</v>
      </c>
      <c r="Z269" s="135">
        <f t="shared" si="131"/>
        <v>1</v>
      </c>
      <c r="AA269" s="135">
        <f t="shared" si="131"/>
        <v>1</v>
      </c>
      <c r="AB269" s="135">
        <f t="shared" si="131"/>
        <v>1</v>
      </c>
      <c r="AC269" s="135">
        <f t="shared" si="131"/>
        <v>1</v>
      </c>
      <c r="AD269" s="228">
        <f t="shared" si="131"/>
        <v>1</v>
      </c>
      <c r="AE269" s="228">
        <f t="shared" si="131"/>
        <v>1</v>
      </c>
      <c r="AF269" s="228">
        <f t="shared" si="131"/>
        <v>1</v>
      </c>
      <c r="AG269" s="228">
        <f t="shared" si="131"/>
        <v>1</v>
      </c>
      <c r="AH269" s="251">
        <f t="shared" si="131"/>
        <v>0</v>
      </c>
      <c r="AI269" s="19">
        <f t="shared" si="131"/>
        <v>0</v>
      </c>
      <c r="AJ269" s="19"/>
      <c r="AK269" s="19"/>
      <c r="AL269" s="19"/>
      <c r="AM269" s="19"/>
      <c r="AN269" s="19"/>
      <c r="AO269" s="19"/>
      <c r="AP269" s="19">
        <f>COUNTIF(AP$87:AP$129,"HĐH")</f>
        <v>0</v>
      </c>
      <c r="AQ269" s="19"/>
      <c r="AR269" s="19"/>
      <c r="AS269" s="19"/>
      <c r="AT269" s="19">
        <f>COUNTIF(AT$87:AT$129,"HĐH")</f>
        <v>0</v>
      </c>
      <c r="AU269" s="19"/>
      <c r="AV269" s="19"/>
      <c r="AW269" s="19">
        <f>COUNTIF(AW$87:AW$129,"HĐH")</f>
        <v>0</v>
      </c>
      <c r="AX269" s="19"/>
      <c r="AY269" s="19"/>
      <c r="AZ269" s="19">
        <f>COUNTIF(AZ$87:AZ$129,"HĐH")</f>
        <v>0</v>
      </c>
      <c r="BA269" s="19"/>
      <c r="BB269" s="19">
        <f>COUNTIF(BB$87:BB$129,"HĐH")</f>
        <v>0</v>
      </c>
      <c r="BC269" s="19"/>
      <c r="BD269" s="19">
        <f>COUNTIF(BD$87:BD$129,"HĐH")</f>
        <v>0</v>
      </c>
      <c r="BE269" s="1"/>
      <c r="BF269" s="1"/>
      <c r="BG269" s="1"/>
      <c r="BH269" s="1"/>
      <c r="BI269" s="1"/>
      <c r="BJ269" s="1"/>
      <c r="BK269" s="1"/>
      <c r="BL269" s="1"/>
      <c r="BM269" s="1"/>
      <c r="BN269" s="1"/>
      <c r="BO269" s="1"/>
      <c r="BP269" s="1"/>
      <c r="BQ269" s="1"/>
      <c r="BR269" s="1"/>
      <c r="BS269" s="1"/>
      <c r="BT269" s="35"/>
      <c r="BU269" s="35"/>
      <c r="BV269" s="1"/>
      <c r="BW269" s="1"/>
      <c r="BX269" s="1"/>
      <c r="BY269" s="1"/>
      <c r="BZ269" s="1"/>
      <c r="CA269" s="1"/>
      <c r="CB269" s="1"/>
      <c r="CC269" s="1"/>
      <c r="CD269" s="268"/>
      <c r="CE269" s="268"/>
    </row>
    <row r="270" spans="1:83">
      <c r="D270" s="25"/>
      <c r="F270" s="233"/>
      <c r="G270" s="264" t="s">
        <v>736</v>
      </c>
      <c r="H270" s="262"/>
      <c r="I270" s="241"/>
      <c r="J270" s="241"/>
      <c r="K270" s="248"/>
      <c r="L270" s="204"/>
      <c r="M270" s="179"/>
      <c r="N270" s="179"/>
      <c r="O270" s="179"/>
      <c r="P270" s="179"/>
      <c r="Q270" s="179"/>
      <c r="R270" s="179"/>
      <c r="S270" s="179"/>
      <c r="T270" s="179"/>
      <c r="U270" s="179"/>
      <c r="V270" s="141">
        <f t="shared" ref="V270:AI270" si="132">COUNTIF(V$130:V$173,"HĐH")</f>
        <v>1</v>
      </c>
      <c r="W270" s="141">
        <f t="shared" si="132"/>
        <v>1</v>
      </c>
      <c r="X270" s="141">
        <f t="shared" si="132"/>
        <v>1</v>
      </c>
      <c r="Y270" s="141">
        <f t="shared" si="132"/>
        <v>1</v>
      </c>
      <c r="Z270" s="135">
        <f t="shared" si="132"/>
        <v>1</v>
      </c>
      <c r="AA270" s="135">
        <f t="shared" si="132"/>
        <v>1</v>
      </c>
      <c r="AB270" s="135">
        <f t="shared" si="132"/>
        <v>1</v>
      </c>
      <c r="AC270" s="135">
        <f t="shared" si="132"/>
        <v>1</v>
      </c>
      <c r="AD270" s="228">
        <f t="shared" si="132"/>
        <v>1</v>
      </c>
      <c r="AE270" s="228">
        <f t="shared" si="132"/>
        <v>1</v>
      </c>
      <c r="AF270" s="228">
        <f t="shared" si="132"/>
        <v>0</v>
      </c>
      <c r="AG270" s="228">
        <f t="shared" si="132"/>
        <v>1</v>
      </c>
      <c r="AH270" s="251">
        <f t="shared" si="132"/>
        <v>0</v>
      </c>
      <c r="AI270" s="19">
        <f t="shared" si="132"/>
        <v>0</v>
      </c>
      <c r="AJ270" s="19"/>
      <c r="AK270" s="19"/>
      <c r="AL270" s="19"/>
      <c r="AM270" s="19"/>
      <c r="AN270" s="19"/>
      <c r="AO270" s="19"/>
      <c r="AP270" s="19">
        <f>COUNTIF(AP$130:AP$173,"HĐH")</f>
        <v>0</v>
      </c>
      <c r="AQ270" s="19"/>
      <c r="AR270" s="19"/>
      <c r="AS270" s="19"/>
      <c r="AT270" s="19">
        <f>COUNTIF(AT$130:AT$173,"HĐH")</f>
        <v>0</v>
      </c>
      <c r="AU270" s="19"/>
      <c r="AV270" s="19"/>
      <c r="AW270" s="19">
        <f>COUNTIF(AW$130:AW$173,"HĐH")</f>
        <v>0</v>
      </c>
      <c r="AX270" s="19"/>
      <c r="AY270" s="19"/>
      <c r="AZ270" s="19">
        <f>COUNTIF(AZ$130:AZ$173,"HĐH")</f>
        <v>0</v>
      </c>
      <c r="BA270" s="19"/>
      <c r="BB270" s="19">
        <f>COUNTIF(BB$130:BB$173,"HĐH")</f>
        <v>0</v>
      </c>
      <c r="BC270" s="19"/>
      <c r="BD270" s="19">
        <f>COUNTIF(BD$130:BD$173,"HĐH")</f>
        <v>0</v>
      </c>
      <c r="BE270" s="1"/>
      <c r="BF270" s="1"/>
      <c r="BG270" s="1"/>
      <c r="BH270" s="1"/>
      <c r="BI270" s="1"/>
      <c r="BJ270" s="1"/>
      <c r="BK270" s="1"/>
      <c r="BL270" s="1"/>
      <c r="BM270" s="1"/>
      <c r="BN270" s="1"/>
      <c r="BO270" s="1"/>
      <c r="BP270" s="1"/>
      <c r="BQ270" s="1"/>
      <c r="BR270" s="1"/>
      <c r="BS270" s="1"/>
      <c r="BT270" s="35"/>
      <c r="BU270" s="35"/>
      <c r="BV270" s="1"/>
      <c r="BW270" s="1"/>
      <c r="BX270" s="1"/>
      <c r="BY270" s="1"/>
      <c r="BZ270" s="1"/>
      <c r="CA270" s="1"/>
      <c r="CB270" s="1"/>
      <c r="CC270" s="1"/>
      <c r="CD270" s="268"/>
      <c r="CE270" s="268"/>
    </row>
    <row r="271" spans="1:83">
      <c r="D271" s="25"/>
      <c r="G271" s="265" t="s">
        <v>745</v>
      </c>
      <c r="H271" s="266"/>
      <c r="I271" s="241"/>
      <c r="J271" s="241"/>
      <c r="K271" s="248"/>
      <c r="L271" s="204"/>
      <c r="M271" s="179"/>
      <c r="N271" s="179"/>
      <c r="O271" s="179"/>
      <c r="P271" s="179"/>
      <c r="Q271" s="179"/>
      <c r="R271" s="179"/>
      <c r="S271" s="179"/>
      <c r="T271" s="179"/>
      <c r="U271" s="179"/>
      <c r="V271" s="141">
        <f t="shared" ref="V271:AL271" si="133">COUNTIF(V$205:V$250,"HĐH")</f>
        <v>2</v>
      </c>
      <c r="W271" s="141">
        <f>COUNTIF(W$184:W$250,"HĐH")</f>
        <v>3</v>
      </c>
      <c r="X271" s="141">
        <f t="shared" si="133"/>
        <v>2</v>
      </c>
      <c r="Y271" s="141">
        <f>COUNTIF(Y$193:Y$250,"HĐH")</f>
        <v>2</v>
      </c>
      <c r="Z271" s="135">
        <f>COUNTIF(Z$185:Z$250,"HĐH")</f>
        <v>2</v>
      </c>
      <c r="AA271" s="135">
        <f t="shared" si="133"/>
        <v>2</v>
      </c>
      <c r="AB271" s="135">
        <f t="shared" si="133"/>
        <v>2</v>
      </c>
      <c r="AC271" s="135">
        <f t="shared" si="133"/>
        <v>2</v>
      </c>
      <c r="AD271" s="228">
        <f t="shared" si="133"/>
        <v>2</v>
      </c>
      <c r="AE271" s="228">
        <f t="shared" si="133"/>
        <v>2</v>
      </c>
      <c r="AF271" s="228">
        <f t="shared" si="133"/>
        <v>2</v>
      </c>
      <c r="AG271" s="228">
        <f t="shared" si="133"/>
        <v>2</v>
      </c>
      <c r="AH271" s="251">
        <f t="shared" si="133"/>
        <v>0</v>
      </c>
      <c r="AI271" s="19">
        <f t="shared" si="133"/>
        <v>0</v>
      </c>
      <c r="AJ271" s="19">
        <f t="shared" si="133"/>
        <v>0</v>
      </c>
      <c r="AK271" s="19">
        <f t="shared" si="133"/>
        <v>0</v>
      </c>
      <c r="AL271" s="19">
        <f t="shared" si="133"/>
        <v>0</v>
      </c>
      <c r="AM271" s="19"/>
      <c r="AN271" s="19"/>
      <c r="AO271" s="19"/>
      <c r="AP271" s="19">
        <f t="shared" ref="AP271:AZ271" si="134">COUNTIF(AP$205:AP$250,"HĐH")</f>
        <v>0</v>
      </c>
      <c r="AQ271" s="19">
        <f t="shared" si="134"/>
        <v>0</v>
      </c>
      <c r="AR271" s="19">
        <f t="shared" si="134"/>
        <v>0</v>
      </c>
      <c r="AS271" s="19">
        <f t="shared" si="134"/>
        <v>0</v>
      </c>
      <c r="AT271" s="19">
        <f t="shared" si="134"/>
        <v>0</v>
      </c>
      <c r="AU271" s="19">
        <f t="shared" si="134"/>
        <v>0</v>
      </c>
      <c r="AV271" s="19">
        <f t="shared" si="134"/>
        <v>0</v>
      </c>
      <c r="AW271" s="19">
        <f t="shared" si="134"/>
        <v>0</v>
      </c>
      <c r="AX271" s="19"/>
      <c r="AY271" s="19"/>
      <c r="AZ271" s="19">
        <f t="shared" si="134"/>
        <v>0</v>
      </c>
      <c r="BA271" s="19"/>
      <c r="BB271" s="19">
        <f>COUNTIF(BB$205:BB$250,"HĐH")</f>
        <v>0</v>
      </c>
      <c r="BC271" s="19"/>
      <c r="BD271" s="19">
        <f>COUNTIF(BD$205:BD$250,"HĐH")</f>
        <v>0</v>
      </c>
      <c r="BE271" s="1"/>
      <c r="BF271" s="1"/>
      <c r="BG271" s="1"/>
      <c r="BH271" s="1"/>
      <c r="BI271" s="1"/>
      <c r="BJ271" s="1"/>
      <c r="BK271" s="1"/>
      <c r="BL271" s="1"/>
      <c r="BM271" s="1"/>
      <c r="BN271" s="1"/>
      <c r="BO271" s="1"/>
      <c r="BP271" s="1"/>
      <c r="BQ271" s="1"/>
      <c r="BR271" s="1"/>
      <c r="BS271" s="1"/>
      <c r="BT271" s="35"/>
      <c r="BU271" s="35"/>
      <c r="BV271" s="1"/>
      <c r="BW271" s="1"/>
      <c r="BX271" s="1"/>
      <c r="BY271" s="1"/>
      <c r="BZ271" s="1"/>
      <c r="CA271" s="1"/>
      <c r="CB271" s="1"/>
      <c r="CC271" s="1"/>
      <c r="CD271" s="268"/>
      <c r="CE271" s="268"/>
    </row>
    <row r="272" spans="1:83" s="103" customFormat="1" hidden="1">
      <c r="A272" s="100"/>
      <c r="B272" s="2"/>
      <c r="C272" s="102"/>
      <c r="D272" s="8"/>
      <c r="E272" s="3"/>
      <c r="F272" s="100"/>
      <c r="H272" s="104"/>
      <c r="I272" s="1"/>
      <c r="J272" s="1"/>
      <c r="M272" s="1"/>
      <c r="N272" s="1"/>
      <c r="O272" s="1"/>
      <c r="P272" s="1"/>
      <c r="Q272" s="1"/>
      <c r="R272" s="1"/>
      <c r="S272" s="1"/>
      <c r="T272" s="1"/>
      <c r="U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35"/>
      <c r="BU272" s="35"/>
      <c r="BV272" s="1"/>
      <c r="BW272" s="1"/>
      <c r="BX272" s="1"/>
      <c r="BY272" s="1"/>
      <c r="BZ272" s="1"/>
      <c r="CA272" s="1"/>
      <c r="CB272" s="1"/>
      <c r="CC272" s="1"/>
      <c r="CD272" s="269"/>
      <c r="CE272" s="269"/>
    </row>
    <row r="273" spans="1:83" ht="252.75" hidden="1">
      <c r="A273" s="184" t="s">
        <v>727</v>
      </c>
      <c r="B273" s="182"/>
      <c r="C273" s="132" t="s">
        <v>91</v>
      </c>
      <c r="D273" s="20"/>
      <c r="E273" s="21"/>
      <c r="F273" s="25"/>
      <c r="G273" s="193"/>
      <c r="H273" s="134"/>
      <c r="I273" s="179"/>
      <c r="J273" s="179"/>
      <c r="K273" s="204"/>
      <c r="L273" s="194"/>
      <c r="M273" s="179"/>
      <c r="N273" s="179"/>
      <c r="O273" s="179"/>
      <c r="P273" s="179"/>
      <c r="Q273" s="179"/>
      <c r="R273" s="179"/>
      <c r="S273" s="179"/>
      <c r="T273" s="179"/>
      <c r="U273" s="179"/>
      <c r="V273" s="204"/>
      <c r="W273" s="204"/>
      <c r="X273" s="204"/>
      <c r="Y273" s="204"/>
      <c r="Z273" s="194"/>
      <c r="AA273" s="194"/>
      <c r="AB273" s="194"/>
      <c r="AC273" s="194"/>
      <c r="AD273" s="179"/>
      <c r="AE273" s="179"/>
      <c r="AF273" s="179"/>
      <c r="AG273" s="179"/>
      <c r="AH273" s="179"/>
      <c r="AI273" s="179"/>
      <c r="AJ273" s="179"/>
      <c r="AK273" s="179"/>
      <c r="AL273" s="179"/>
      <c r="AM273" s="179"/>
      <c r="AN273" s="179"/>
      <c r="AO273" s="179"/>
      <c r="AP273" s="179"/>
      <c r="AQ273" s="179"/>
      <c r="AR273" s="179"/>
      <c r="AS273" s="179"/>
      <c r="AT273" s="179"/>
      <c r="AU273" s="179"/>
      <c r="AV273" s="179"/>
      <c r="AW273" s="179"/>
      <c r="AX273" s="179"/>
      <c r="AY273" s="179"/>
      <c r="AZ273" s="179"/>
      <c r="BA273" s="179"/>
      <c r="BB273" s="179"/>
      <c r="BC273" s="179"/>
      <c r="BD273" s="179"/>
      <c r="BE273" s="183">
        <f t="shared" ref="BE273:BU273" si="135">COUNTIFS($K$8:$K$250,"x",BE$8:BE$250,"2")</f>
        <v>21</v>
      </c>
      <c r="BF273" s="183">
        <f t="shared" si="135"/>
        <v>21</v>
      </c>
      <c r="BG273" s="183">
        <f t="shared" si="135"/>
        <v>21</v>
      </c>
      <c r="BH273" s="183">
        <f t="shared" si="135"/>
        <v>17</v>
      </c>
      <c r="BI273" s="183">
        <f t="shared" si="135"/>
        <v>21</v>
      </c>
      <c r="BJ273" s="46">
        <f t="shared" si="135"/>
        <v>21</v>
      </c>
      <c r="BK273" s="183">
        <f t="shared" si="135"/>
        <v>11</v>
      </c>
      <c r="BL273" s="183">
        <f t="shared" si="135"/>
        <v>21</v>
      </c>
      <c r="BM273" s="183">
        <f t="shared" si="135"/>
        <v>21</v>
      </c>
      <c r="BN273" s="183">
        <f t="shared" si="135"/>
        <v>21</v>
      </c>
      <c r="BO273" s="183">
        <f t="shared" si="135"/>
        <v>6</v>
      </c>
      <c r="BP273" s="183">
        <f t="shared" si="135"/>
        <v>21</v>
      </c>
      <c r="BQ273" s="183">
        <f t="shared" si="135"/>
        <v>21</v>
      </c>
      <c r="BR273" s="183"/>
      <c r="BS273" s="183"/>
      <c r="BT273" s="183">
        <f t="shared" si="135"/>
        <v>10</v>
      </c>
      <c r="BU273" s="183">
        <f t="shared" si="135"/>
        <v>0</v>
      </c>
      <c r="BV273" s="194"/>
      <c r="BW273" s="194"/>
      <c r="BX273" s="194"/>
      <c r="BY273" s="194"/>
      <c r="BZ273" s="194"/>
      <c r="CA273" s="194"/>
      <c r="CB273" s="194"/>
      <c r="CC273" s="165"/>
      <c r="CD273" s="269"/>
      <c r="CE273" s="269"/>
    </row>
    <row r="274" spans="1:83" ht="56.25" hidden="1">
      <c r="A274" s="184"/>
      <c r="B274" s="182"/>
      <c r="C274" s="132" t="s">
        <v>92</v>
      </c>
      <c r="D274" s="20"/>
      <c r="E274" s="21"/>
      <c r="F274" s="25"/>
      <c r="G274" s="193"/>
      <c r="H274" s="134"/>
      <c r="I274" s="179"/>
      <c r="J274" s="179"/>
      <c r="K274" s="204"/>
      <c r="L274" s="194"/>
      <c r="M274" s="179"/>
      <c r="N274" s="179"/>
      <c r="O274" s="179"/>
      <c r="P274" s="179"/>
      <c r="Q274" s="179"/>
      <c r="R274" s="179"/>
      <c r="S274" s="179"/>
      <c r="T274" s="179"/>
      <c r="U274" s="179"/>
      <c r="V274" s="204"/>
      <c r="W274" s="204"/>
      <c r="X274" s="204"/>
      <c r="Y274" s="204"/>
      <c r="Z274" s="194"/>
      <c r="AA274" s="194"/>
      <c r="AB274" s="194"/>
      <c r="AC274" s="194"/>
      <c r="AD274" s="179"/>
      <c r="AE274" s="179"/>
      <c r="AF274" s="179"/>
      <c r="AG274" s="179"/>
      <c r="AH274" s="179"/>
      <c r="AI274" s="179"/>
      <c r="AJ274" s="179"/>
      <c r="AK274" s="179"/>
      <c r="AL274" s="179"/>
      <c r="AM274" s="179"/>
      <c r="AN274" s="179"/>
      <c r="AO274" s="179"/>
      <c r="AP274" s="179"/>
      <c r="AQ274" s="179"/>
      <c r="AR274" s="179"/>
      <c r="AS274" s="179"/>
      <c r="AT274" s="179"/>
      <c r="AU274" s="179"/>
      <c r="AV274" s="179"/>
      <c r="AW274" s="179"/>
      <c r="AX274" s="179"/>
      <c r="AY274" s="179"/>
      <c r="AZ274" s="179"/>
      <c r="BA274" s="179"/>
      <c r="BB274" s="179"/>
      <c r="BC274" s="179"/>
      <c r="BD274" s="179"/>
      <c r="BE274" s="183">
        <f t="shared" ref="BE274:BU274" si="136">COUNTIFS($K$8:$K$250,"x",BE$8:BE$250,"1")</f>
        <v>0</v>
      </c>
      <c r="BF274" s="183">
        <f t="shared" si="136"/>
        <v>0</v>
      </c>
      <c r="BG274" s="183">
        <f t="shared" si="136"/>
        <v>0</v>
      </c>
      <c r="BH274" s="183">
        <f t="shared" si="136"/>
        <v>4</v>
      </c>
      <c r="BI274" s="183">
        <f t="shared" si="136"/>
        <v>0</v>
      </c>
      <c r="BJ274" s="46">
        <f t="shared" si="136"/>
        <v>0</v>
      </c>
      <c r="BK274" s="183">
        <f t="shared" si="136"/>
        <v>10</v>
      </c>
      <c r="BL274" s="183">
        <f t="shared" si="136"/>
        <v>0</v>
      </c>
      <c r="BM274" s="183">
        <f t="shared" si="136"/>
        <v>0</v>
      </c>
      <c r="BN274" s="183">
        <f t="shared" si="136"/>
        <v>0</v>
      </c>
      <c r="BO274" s="183">
        <f t="shared" si="136"/>
        <v>15</v>
      </c>
      <c r="BP274" s="183">
        <f t="shared" si="136"/>
        <v>0</v>
      </c>
      <c r="BQ274" s="183">
        <f t="shared" si="136"/>
        <v>0</v>
      </c>
      <c r="BR274" s="183"/>
      <c r="BS274" s="183"/>
      <c r="BT274" s="183">
        <f t="shared" si="136"/>
        <v>11</v>
      </c>
      <c r="BU274" s="183">
        <f t="shared" si="136"/>
        <v>21</v>
      </c>
      <c r="BV274" s="194"/>
      <c r="BW274" s="194"/>
      <c r="BX274" s="194"/>
      <c r="BY274" s="194"/>
      <c r="BZ274" s="194"/>
      <c r="CA274" s="194"/>
      <c r="CB274" s="194"/>
      <c r="CC274" s="165"/>
      <c r="CD274" s="269"/>
      <c r="CE274" s="269"/>
    </row>
    <row r="275" spans="1:83" ht="56.25" hidden="1">
      <c r="A275" s="184"/>
      <c r="B275" s="182"/>
      <c r="C275" s="133" t="s">
        <v>93</v>
      </c>
      <c r="D275" s="22"/>
      <c r="E275" s="21"/>
      <c r="F275" s="25"/>
      <c r="G275" s="193"/>
      <c r="H275" s="134"/>
      <c r="I275" s="179"/>
      <c r="J275" s="179"/>
      <c r="K275" s="204"/>
      <c r="L275" s="194"/>
      <c r="M275" s="179"/>
      <c r="N275" s="179"/>
      <c r="O275" s="179"/>
      <c r="P275" s="179"/>
      <c r="Q275" s="179"/>
      <c r="R275" s="179"/>
      <c r="S275" s="179"/>
      <c r="T275" s="179"/>
      <c r="U275" s="179"/>
      <c r="V275" s="204"/>
      <c r="W275" s="204"/>
      <c r="X275" s="204"/>
      <c r="Y275" s="204"/>
      <c r="Z275" s="194"/>
      <c r="AA275" s="194"/>
      <c r="AB275" s="194"/>
      <c r="AC275" s="194"/>
      <c r="AD275" s="179"/>
      <c r="AE275" s="179"/>
      <c r="AF275" s="179"/>
      <c r="AG275" s="179"/>
      <c r="AH275" s="179"/>
      <c r="AI275" s="179"/>
      <c r="AJ275" s="179"/>
      <c r="AK275" s="179"/>
      <c r="AL275" s="179"/>
      <c r="AM275" s="179"/>
      <c r="AN275" s="179"/>
      <c r="AO275" s="179"/>
      <c r="AP275" s="179"/>
      <c r="AQ275" s="179"/>
      <c r="AR275" s="179"/>
      <c r="AS275" s="179"/>
      <c r="AT275" s="179"/>
      <c r="AU275" s="179"/>
      <c r="AV275" s="179"/>
      <c r="AW275" s="179"/>
      <c r="AX275" s="179"/>
      <c r="AY275" s="179"/>
      <c r="AZ275" s="179"/>
      <c r="BA275" s="179"/>
      <c r="BB275" s="179"/>
      <c r="BC275" s="179"/>
      <c r="BD275" s="179"/>
      <c r="BE275" s="183">
        <f t="shared" ref="BE275:BU275" si="137">COUNTIFS($K$8:$K$250,"x",BE$8:BE$250,"0")</f>
        <v>0</v>
      </c>
      <c r="BF275" s="183">
        <f t="shared" si="137"/>
        <v>0</v>
      </c>
      <c r="BG275" s="183">
        <f t="shared" si="137"/>
        <v>0</v>
      </c>
      <c r="BH275" s="183">
        <f t="shared" si="137"/>
        <v>0</v>
      </c>
      <c r="BI275" s="183">
        <f t="shared" si="137"/>
        <v>0</v>
      </c>
      <c r="BJ275" s="46">
        <f t="shared" si="137"/>
        <v>0</v>
      </c>
      <c r="BK275" s="183">
        <f t="shared" si="137"/>
        <v>0</v>
      </c>
      <c r="BL275" s="183">
        <f t="shared" si="137"/>
        <v>0</v>
      </c>
      <c r="BM275" s="183">
        <f t="shared" si="137"/>
        <v>0</v>
      </c>
      <c r="BN275" s="183">
        <f t="shared" si="137"/>
        <v>0</v>
      </c>
      <c r="BO275" s="183">
        <f t="shared" si="137"/>
        <v>0</v>
      </c>
      <c r="BP275" s="183">
        <f t="shared" si="137"/>
        <v>0</v>
      </c>
      <c r="BQ275" s="183">
        <f t="shared" si="137"/>
        <v>0</v>
      </c>
      <c r="BR275" s="183"/>
      <c r="BS275" s="183"/>
      <c r="BT275" s="183">
        <f t="shared" si="137"/>
        <v>0</v>
      </c>
      <c r="BU275" s="183">
        <f t="shared" si="137"/>
        <v>0</v>
      </c>
      <c r="BV275" s="194"/>
      <c r="BW275" s="194"/>
      <c r="BX275" s="194"/>
      <c r="BY275" s="194"/>
      <c r="BZ275" s="194"/>
      <c r="CA275" s="194"/>
      <c r="CB275" s="194"/>
      <c r="CC275" s="165"/>
      <c r="CD275" s="269"/>
      <c r="CE275" s="269"/>
    </row>
    <row r="276" spans="1:83" hidden="1">
      <c r="A276" s="184"/>
      <c r="B276" s="182"/>
      <c r="C276" s="286" t="s">
        <v>94</v>
      </c>
      <c r="D276" s="23"/>
      <c r="E276" s="21"/>
      <c r="F276" s="25"/>
      <c r="G276" s="193"/>
      <c r="H276" s="134"/>
      <c r="I276" s="179"/>
      <c r="J276" s="179"/>
      <c r="K276" s="204"/>
      <c r="L276" s="194"/>
      <c r="M276" s="179"/>
      <c r="N276" s="179"/>
      <c r="O276" s="179"/>
      <c r="P276" s="179"/>
      <c r="Q276" s="179"/>
      <c r="R276" s="179"/>
      <c r="S276" s="179"/>
      <c r="T276" s="179"/>
      <c r="U276" s="179"/>
      <c r="V276" s="204"/>
      <c r="W276" s="204"/>
      <c r="X276" s="204"/>
      <c r="Y276" s="204"/>
      <c r="Z276" s="194"/>
      <c r="AA276" s="194"/>
      <c r="AB276" s="194"/>
      <c r="AC276" s="194"/>
      <c r="AD276" s="179"/>
      <c r="AE276" s="179"/>
      <c r="AF276" s="179"/>
      <c r="AG276" s="179"/>
      <c r="AH276" s="179"/>
      <c r="AI276" s="179"/>
      <c r="AJ276" s="179"/>
      <c r="AK276" s="179"/>
      <c r="AL276" s="179"/>
      <c r="AM276" s="179"/>
      <c r="AN276" s="179"/>
      <c r="AO276" s="179"/>
      <c r="AP276" s="179"/>
      <c r="AQ276" s="179"/>
      <c r="AR276" s="179"/>
      <c r="AS276" s="179"/>
      <c r="AT276" s="179"/>
      <c r="AU276" s="179"/>
      <c r="AV276" s="179"/>
      <c r="AW276" s="179"/>
      <c r="AX276" s="179"/>
      <c r="AY276" s="179"/>
      <c r="AZ276" s="179"/>
      <c r="BA276" s="179"/>
      <c r="BB276" s="179"/>
      <c r="BC276" s="179"/>
      <c r="BD276" s="179"/>
      <c r="BE276" s="27">
        <f t="shared" ref="BE276:BU276" si="138">(((BE273*2)+(BE274*1)+(BE275*0)))/(BE273+BE274+BE275)</f>
        <v>2</v>
      </c>
      <c r="BF276" s="27">
        <f t="shared" si="138"/>
        <v>2</v>
      </c>
      <c r="BG276" s="27">
        <f t="shared" si="138"/>
        <v>2</v>
      </c>
      <c r="BH276" s="27">
        <f t="shared" si="138"/>
        <v>1.8095238095238095</v>
      </c>
      <c r="BI276" s="27">
        <f t="shared" si="138"/>
        <v>2</v>
      </c>
      <c r="BJ276" s="47">
        <f t="shared" si="138"/>
        <v>2</v>
      </c>
      <c r="BK276" s="27">
        <f t="shared" si="138"/>
        <v>1.5238095238095237</v>
      </c>
      <c r="BL276" s="27">
        <f t="shared" si="138"/>
        <v>2</v>
      </c>
      <c r="BM276" s="27">
        <f t="shared" si="138"/>
        <v>2</v>
      </c>
      <c r="BN276" s="27">
        <f t="shared" si="138"/>
        <v>2</v>
      </c>
      <c r="BO276" s="27">
        <f t="shared" si="138"/>
        <v>1.2857142857142858</v>
      </c>
      <c r="BP276" s="27">
        <f t="shared" si="138"/>
        <v>2</v>
      </c>
      <c r="BQ276" s="27">
        <f t="shared" si="138"/>
        <v>2</v>
      </c>
      <c r="BR276" s="27"/>
      <c r="BS276" s="27"/>
      <c r="BT276" s="27">
        <f t="shared" si="138"/>
        <v>1.4761904761904763</v>
      </c>
      <c r="BU276" s="27">
        <f t="shared" si="138"/>
        <v>1</v>
      </c>
      <c r="BV276" s="277">
        <f>COUNTIF($BE277:$BU277,"Đ")</f>
        <v>11</v>
      </c>
      <c r="BW276" s="270">
        <f>BV276/COUNTA($BE277:$BU277)</f>
        <v>0.73333333333333328</v>
      </c>
      <c r="BX276" s="277">
        <f>COUNTIF($BE277:$BU277,"CCG")</f>
        <v>4</v>
      </c>
      <c r="BY276" s="270">
        <f>BX276/COUNTA($BE277:$BU277)</f>
        <v>0.26666666666666666</v>
      </c>
      <c r="BZ276" s="277">
        <f>COUNTIF($BE277:$BU277,"CĐ")</f>
        <v>0</v>
      </c>
      <c r="CA276" s="270">
        <f>BZ276/COUNTA($BE277:$BU277)</f>
        <v>0</v>
      </c>
      <c r="CB276" s="271">
        <f>(((BV276*2)+(BX276*1)+(BZ276*0)))/(BV276+BX276+BZ276)</f>
        <v>1.7333333333333334</v>
      </c>
      <c r="CC276" s="285" t="str">
        <f>IF(CB276&gt;=1.6,"Đạt mục tiêu",IF(CB276&gt;=1,"Cần cố gắng","Chưa đạt"))</f>
        <v>Đạt mục tiêu</v>
      </c>
      <c r="CD276" s="269"/>
      <c r="CE276" s="269"/>
    </row>
    <row r="277" spans="1:83" ht="57" hidden="1" customHeight="1">
      <c r="A277" s="184"/>
      <c r="B277" s="182"/>
      <c r="C277" s="287"/>
      <c r="D277" s="23"/>
      <c r="E277" s="21"/>
      <c r="F277" s="25"/>
      <c r="G277" s="193"/>
      <c r="H277" s="134"/>
      <c r="I277" s="179"/>
      <c r="J277" s="179"/>
      <c r="K277" s="204"/>
      <c r="L277" s="194"/>
      <c r="M277" s="179"/>
      <c r="N277" s="179"/>
      <c r="O277" s="179"/>
      <c r="P277" s="179"/>
      <c r="Q277" s="179"/>
      <c r="R277" s="179"/>
      <c r="S277" s="179"/>
      <c r="T277" s="179"/>
      <c r="U277" s="179"/>
      <c r="V277" s="204"/>
      <c r="W277" s="204"/>
      <c r="X277" s="204"/>
      <c r="Y277" s="204"/>
      <c r="Z277" s="194"/>
      <c r="AA277" s="194"/>
      <c r="AB277" s="194"/>
      <c r="AC277" s="194"/>
      <c r="AD277" s="179"/>
      <c r="AE277" s="179"/>
      <c r="AF277" s="179"/>
      <c r="AG277" s="179"/>
      <c r="AH277" s="179"/>
      <c r="AI277" s="179"/>
      <c r="AJ277" s="179"/>
      <c r="AK277" s="179"/>
      <c r="AL277" s="179"/>
      <c r="AM277" s="179"/>
      <c r="AN277" s="179"/>
      <c r="AO277" s="179"/>
      <c r="AP277" s="179"/>
      <c r="AQ277" s="179"/>
      <c r="AR277" s="179"/>
      <c r="AS277" s="179"/>
      <c r="AT277" s="179"/>
      <c r="AU277" s="179"/>
      <c r="AV277" s="179"/>
      <c r="AW277" s="179"/>
      <c r="AX277" s="179"/>
      <c r="AY277" s="179"/>
      <c r="AZ277" s="179"/>
      <c r="BA277" s="179"/>
      <c r="BB277" s="179"/>
      <c r="BC277" s="179"/>
      <c r="BD277" s="179"/>
      <c r="BE277" s="27" t="str">
        <f t="shared" ref="BE277:BU277" si="139">IF(BE276&lt;1,"CĐ",IF(BE276&lt;1.6,"CCG","Đ"))</f>
        <v>Đ</v>
      </c>
      <c r="BF277" s="27" t="str">
        <f t="shared" si="139"/>
        <v>Đ</v>
      </c>
      <c r="BG277" s="27" t="str">
        <f t="shared" si="139"/>
        <v>Đ</v>
      </c>
      <c r="BH277" s="27" t="str">
        <f t="shared" si="139"/>
        <v>Đ</v>
      </c>
      <c r="BI277" s="27" t="str">
        <f t="shared" si="139"/>
        <v>Đ</v>
      </c>
      <c r="BJ277" s="47" t="str">
        <f t="shared" si="139"/>
        <v>Đ</v>
      </c>
      <c r="BK277" s="27" t="str">
        <f t="shared" si="139"/>
        <v>CCG</v>
      </c>
      <c r="BL277" s="27" t="str">
        <f t="shared" si="139"/>
        <v>Đ</v>
      </c>
      <c r="BM277" s="27" t="str">
        <f t="shared" si="139"/>
        <v>Đ</v>
      </c>
      <c r="BN277" s="27" t="str">
        <f t="shared" si="139"/>
        <v>Đ</v>
      </c>
      <c r="BO277" s="27" t="str">
        <f t="shared" si="139"/>
        <v>CCG</v>
      </c>
      <c r="BP277" s="27" t="str">
        <f t="shared" si="139"/>
        <v>Đ</v>
      </c>
      <c r="BQ277" s="27" t="str">
        <f t="shared" si="139"/>
        <v>Đ</v>
      </c>
      <c r="BR277" s="27"/>
      <c r="BS277" s="27"/>
      <c r="BT277" s="27" t="str">
        <f t="shared" si="139"/>
        <v>CCG</v>
      </c>
      <c r="BU277" s="27" t="str">
        <f t="shared" si="139"/>
        <v>CCG</v>
      </c>
      <c r="BV277" s="277"/>
      <c r="BW277" s="270"/>
      <c r="BX277" s="277"/>
      <c r="BY277" s="270"/>
      <c r="BZ277" s="277"/>
      <c r="CA277" s="270"/>
      <c r="CB277" s="271"/>
      <c r="CC277" s="285"/>
      <c r="CD277" s="269"/>
      <c r="CE277" s="269"/>
    </row>
    <row r="278" spans="1:83" s="103" customFormat="1" ht="56.25" hidden="1" customHeight="1">
      <c r="A278" s="184" t="s">
        <v>728</v>
      </c>
      <c r="B278" s="181"/>
      <c r="C278" s="132" t="s">
        <v>91</v>
      </c>
      <c r="D278" s="25"/>
      <c r="E278" s="26"/>
      <c r="F278" s="25"/>
      <c r="G278" s="193"/>
      <c r="H278" s="134"/>
      <c r="I278" s="194"/>
      <c r="J278" s="194"/>
      <c r="K278" s="193"/>
      <c r="L278" s="194"/>
      <c r="M278" s="194"/>
      <c r="N278" s="12"/>
      <c r="O278" s="194"/>
      <c r="P278" s="12"/>
      <c r="Q278" s="194"/>
      <c r="R278" s="194"/>
      <c r="S278" s="194"/>
      <c r="T278" s="194"/>
      <c r="U278" s="194"/>
      <c r="V278" s="193"/>
      <c r="W278" s="193"/>
      <c r="X278" s="193"/>
      <c r="Y278" s="193"/>
      <c r="Z278" s="194"/>
      <c r="AA278" s="194"/>
      <c r="AB278" s="194"/>
      <c r="AC278" s="194"/>
      <c r="AD278" s="194"/>
      <c r="AE278" s="194"/>
      <c r="AF278" s="194"/>
      <c r="AG278" s="194"/>
      <c r="AH278" s="194"/>
      <c r="AI278" s="194"/>
      <c r="AJ278" s="194"/>
      <c r="AK278" s="194"/>
      <c r="AL278" s="194"/>
      <c r="AM278" s="194"/>
      <c r="AN278" s="194"/>
      <c r="AO278" s="194"/>
      <c r="AP278" s="194"/>
      <c r="AQ278" s="194"/>
      <c r="AR278" s="194"/>
      <c r="AS278" s="194"/>
      <c r="AT278" s="194"/>
      <c r="AU278" s="194"/>
      <c r="AV278" s="194"/>
      <c r="AW278" s="194"/>
      <c r="AX278" s="194"/>
      <c r="AY278" s="194"/>
      <c r="AZ278" s="194"/>
      <c r="BA278" s="194"/>
      <c r="BB278" s="194"/>
      <c r="BC278" s="194"/>
      <c r="BD278" s="194"/>
      <c r="BE278" s="183">
        <f t="shared" ref="BE278:BQ278" si="140">COUNTIFS($L$8:$L$250,"x",BE$8:BE$250,"2")</f>
        <v>2</v>
      </c>
      <c r="BF278" s="183">
        <f t="shared" si="140"/>
        <v>4</v>
      </c>
      <c r="BG278" s="183">
        <f t="shared" si="140"/>
        <v>4</v>
      </c>
      <c r="BH278" s="183">
        <f t="shared" si="140"/>
        <v>2</v>
      </c>
      <c r="BI278" s="183">
        <f t="shared" si="140"/>
        <v>3</v>
      </c>
      <c r="BJ278" s="46">
        <f t="shared" si="140"/>
        <v>4</v>
      </c>
      <c r="BK278" s="183">
        <f t="shared" si="140"/>
        <v>4</v>
      </c>
      <c r="BL278" s="183">
        <f t="shared" si="140"/>
        <v>4</v>
      </c>
      <c r="BM278" s="183">
        <f t="shared" si="140"/>
        <v>2</v>
      </c>
      <c r="BN278" s="183">
        <f t="shared" si="140"/>
        <v>2</v>
      </c>
      <c r="BO278" s="183">
        <f t="shared" si="140"/>
        <v>2</v>
      </c>
      <c r="BP278" s="183">
        <f t="shared" si="140"/>
        <v>3</v>
      </c>
      <c r="BQ278" s="183">
        <f t="shared" si="140"/>
        <v>3</v>
      </c>
      <c r="BR278" s="183"/>
      <c r="BS278" s="183"/>
      <c r="BT278" s="40"/>
      <c r="BU278" s="40"/>
      <c r="BV278" s="194"/>
      <c r="BW278" s="194"/>
      <c r="BX278" s="194"/>
      <c r="BY278" s="194"/>
      <c r="BZ278" s="194"/>
      <c r="CA278" s="194"/>
      <c r="CB278" s="194"/>
      <c r="CC278" s="194"/>
      <c r="CD278" s="269"/>
      <c r="CE278" s="269"/>
    </row>
    <row r="279" spans="1:83" s="103" customFormat="1" ht="61.5" hidden="1" customHeight="1">
      <c r="A279" s="184"/>
      <c r="B279" s="181"/>
      <c r="C279" s="132" t="s">
        <v>92</v>
      </c>
      <c r="D279" s="25"/>
      <c r="E279" s="26"/>
      <c r="F279" s="25"/>
      <c r="G279" s="193"/>
      <c r="H279" s="134"/>
      <c r="I279" s="194"/>
      <c r="J279" s="194"/>
      <c r="K279" s="193"/>
      <c r="L279" s="194"/>
      <c r="M279" s="194"/>
      <c r="N279" s="12"/>
      <c r="O279" s="194"/>
      <c r="P279" s="12"/>
      <c r="Q279" s="194"/>
      <c r="R279" s="194"/>
      <c r="S279" s="194"/>
      <c r="T279" s="194"/>
      <c r="U279" s="194"/>
      <c r="V279" s="193"/>
      <c r="W279" s="193"/>
      <c r="X279" s="193"/>
      <c r="Y279" s="193"/>
      <c r="Z279" s="194"/>
      <c r="AA279" s="194"/>
      <c r="AB279" s="194"/>
      <c r="AC279" s="194"/>
      <c r="AD279" s="194"/>
      <c r="AE279" s="194"/>
      <c r="AF279" s="194"/>
      <c r="AG279" s="194"/>
      <c r="AH279" s="194"/>
      <c r="AI279" s="194"/>
      <c r="AJ279" s="194"/>
      <c r="AK279" s="194"/>
      <c r="AL279" s="194"/>
      <c r="AM279" s="194"/>
      <c r="AN279" s="194"/>
      <c r="AO279" s="194"/>
      <c r="AP279" s="194"/>
      <c r="AQ279" s="194"/>
      <c r="AR279" s="194"/>
      <c r="AS279" s="194"/>
      <c r="AT279" s="194"/>
      <c r="AU279" s="194"/>
      <c r="AV279" s="194"/>
      <c r="AW279" s="194"/>
      <c r="AX279" s="194"/>
      <c r="AY279" s="194"/>
      <c r="AZ279" s="194"/>
      <c r="BA279" s="194"/>
      <c r="BB279" s="194"/>
      <c r="BC279" s="194"/>
      <c r="BD279" s="194"/>
      <c r="BE279" s="183">
        <f t="shared" ref="BE279:BQ279" si="141">COUNTIFS($L$8:$L$250,"x",BE$8:BE$250,"1")</f>
        <v>2</v>
      </c>
      <c r="BF279" s="183">
        <f t="shared" si="141"/>
        <v>0</v>
      </c>
      <c r="BG279" s="183">
        <f t="shared" si="141"/>
        <v>0</v>
      </c>
      <c r="BH279" s="183">
        <f t="shared" si="141"/>
        <v>2</v>
      </c>
      <c r="BI279" s="183">
        <f t="shared" si="141"/>
        <v>1</v>
      </c>
      <c r="BJ279" s="46">
        <f t="shared" si="141"/>
        <v>0</v>
      </c>
      <c r="BK279" s="183">
        <f t="shared" si="141"/>
        <v>0</v>
      </c>
      <c r="BL279" s="183">
        <f t="shared" si="141"/>
        <v>0</v>
      </c>
      <c r="BM279" s="183">
        <f t="shared" si="141"/>
        <v>2</v>
      </c>
      <c r="BN279" s="183">
        <f t="shared" si="141"/>
        <v>2</v>
      </c>
      <c r="BO279" s="183">
        <f t="shared" si="141"/>
        <v>2</v>
      </c>
      <c r="BP279" s="183">
        <f t="shared" si="141"/>
        <v>1</v>
      </c>
      <c r="BQ279" s="183">
        <f t="shared" si="141"/>
        <v>1</v>
      </c>
      <c r="BR279" s="183"/>
      <c r="BS279" s="183"/>
      <c r="BT279" s="40"/>
      <c r="BU279" s="40"/>
      <c r="BV279" s="194"/>
      <c r="BW279" s="194"/>
      <c r="BX279" s="194"/>
      <c r="BY279" s="194"/>
      <c r="BZ279" s="194"/>
      <c r="CA279" s="194"/>
      <c r="CB279" s="194"/>
      <c r="CC279" s="194"/>
      <c r="CD279" s="269"/>
      <c r="CE279" s="269"/>
    </row>
    <row r="280" spans="1:83" s="103" customFormat="1" ht="48.75" hidden="1" customHeight="1">
      <c r="A280" s="184"/>
      <c r="B280" s="181"/>
      <c r="C280" s="132" t="s">
        <v>93</v>
      </c>
      <c r="D280" s="25"/>
      <c r="E280" s="26"/>
      <c r="F280" s="25"/>
      <c r="G280" s="193"/>
      <c r="H280" s="134"/>
      <c r="I280" s="194"/>
      <c r="J280" s="194"/>
      <c r="K280" s="193"/>
      <c r="L280" s="194"/>
      <c r="M280" s="194"/>
      <c r="N280" s="12"/>
      <c r="O280" s="194"/>
      <c r="P280" s="12"/>
      <c r="Q280" s="194"/>
      <c r="R280" s="194"/>
      <c r="S280" s="194"/>
      <c r="T280" s="194"/>
      <c r="U280" s="194"/>
      <c r="V280" s="193"/>
      <c r="W280" s="193"/>
      <c r="X280" s="193"/>
      <c r="Y280" s="193"/>
      <c r="Z280" s="194"/>
      <c r="AA280" s="194"/>
      <c r="AB280" s="194"/>
      <c r="AC280" s="194"/>
      <c r="AD280" s="194"/>
      <c r="AE280" s="194"/>
      <c r="AF280" s="194"/>
      <c r="AG280" s="194"/>
      <c r="AH280" s="194"/>
      <c r="AI280" s="194"/>
      <c r="AJ280" s="194"/>
      <c r="AK280" s="194"/>
      <c r="AL280" s="194"/>
      <c r="AM280" s="194"/>
      <c r="AN280" s="194"/>
      <c r="AO280" s="194"/>
      <c r="AP280" s="194"/>
      <c r="AQ280" s="194"/>
      <c r="AR280" s="194"/>
      <c r="AS280" s="194"/>
      <c r="AT280" s="194"/>
      <c r="AU280" s="194"/>
      <c r="AV280" s="194"/>
      <c r="AW280" s="194"/>
      <c r="AX280" s="194"/>
      <c r="AY280" s="194"/>
      <c r="AZ280" s="194"/>
      <c r="BA280" s="194"/>
      <c r="BB280" s="194"/>
      <c r="BC280" s="194"/>
      <c r="BD280" s="194"/>
      <c r="BE280" s="183">
        <f t="shared" ref="BE280:BQ280" si="142">COUNTIFS($L$8:$L$250,"x",BE$8:BE$250,"0")</f>
        <v>0</v>
      </c>
      <c r="BF280" s="183">
        <f t="shared" si="142"/>
        <v>0</v>
      </c>
      <c r="BG280" s="183">
        <f t="shared" si="142"/>
        <v>0</v>
      </c>
      <c r="BH280" s="183">
        <f t="shared" si="142"/>
        <v>0</v>
      </c>
      <c r="BI280" s="183">
        <f t="shared" si="142"/>
        <v>0</v>
      </c>
      <c r="BJ280" s="46">
        <f t="shared" si="142"/>
        <v>0</v>
      </c>
      <c r="BK280" s="183">
        <f t="shared" si="142"/>
        <v>0</v>
      </c>
      <c r="BL280" s="183">
        <f t="shared" si="142"/>
        <v>0</v>
      </c>
      <c r="BM280" s="183">
        <f t="shared" si="142"/>
        <v>0</v>
      </c>
      <c r="BN280" s="183">
        <f t="shared" si="142"/>
        <v>0</v>
      </c>
      <c r="BO280" s="183">
        <f t="shared" si="142"/>
        <v>0</v>
      </c>
      <c r="BP280" s="183">
        <f t="shared" si="142"/>
        <v>0</v>
      </c>
      <c r="BQ280" s="183">
        <f t="shared" si="142"/>
        <v>0</v>
      </c>
      <c r="BR280" s="183"/>
      <c r="BS280" s="183"/>
      <c r="BT280" s="40"/>
      <c r="BU280" s="40"/>
      <c r="BV280" s="194"/>
      <c r="BW280" s="194"/>
      <c r="BX280" s="194"/>
      <c r="BY280" s="194"/>
      <c r="BZ280" s="194"/>
      <c r="CA280" s="194"/>
      <c r="CB280" s="194"/>
      <c r="CC280" s="194"/>
      <c r="CD280" s="269"/>
      <c r="CE280" s="269"/>
    </row>
    <row r="281" spans="1:83" s="103" customFormat="1" ht="59.25" hidden="1" customHeight="1">
      <c r="A281" s="184"/>
      <c r="B281" s="181"/>
      <c r="C281" s="260" t="s">
        <v>94</v>
      </c>
      <c r="D281" s="25"/>
      <c r="E281" s="26"/>
      <c r="F281" s="25"/>
      <c r="G281" s="193"/>
      <c r="H281" s="134"/>
      <c r="I281" s="194"/>
      <c r="J281" s="194"/>
      <c r="K281" s="193"/>
      <c r="L281" s="194"/>
      <c r="M281" s="194"/>
      <c r="N281" s="12"/>
      <c r="O281" s="194"/>
      <c r="P281" s="12"/>
      <c r="Q281" s="194"/>
      <c r="R281" s="194"/>
      <c r="S281" s="194"/>
      <c r="T281" s="194"/>
      <c r="U281" s="194"/>
      <c r="V281" s="193"/>
      <c r="W281" s="193"/>
      <c r="X281" s="193"/>
      <c r="Y281" s="193"/>
      <c r="Z281" s="194"/>
      <c r="AA281" s="194"/>
      <c r="AB281" s="194"/>
      <c r="AC281" s="194"/>
      <c r="AD281" s="194"/>
      <c r="AE281" s="194"/>
      <c r="AF281" s="194"/>
      <c r="AG281" s="194"/>
      <c r="AH281" s="194"/>
      <c r="AI281" s="194"/>
      <c r="AJ281" s="194"/>
      <c r="AK281" s="194"/>
      <c r="AL281" s="194"/>
      <c r="AM281" s="194"/>
      <c r="AN281" s="194"/>
      <c r="AO281" s="194"/>
      <c r="AP281" s="194"/>
      <c r="AQ281" s="194"/>
      <c r="AR281" s="194"/>
      <c r="AS281" s="194"/>
      <c r="AT281" s="194"/>
      <c r="AU281" s="194"/>
      <c r="AV281" s="194"/>
      <c r="AW281" s="194"/>
      <c r="AX281" s="194"/>
      <c r="AY281" s="194"/>
      <c r="AZ281" s="194"/>
      <c r="BA281" s="194"/>
      <c r="BB281" s="194"/>
      <c r="BC281" s="194"/>
      <c r="BD281" s="194"/>
      <c r="BE281" s="27">
        <f t="shared" ref="BE281:BQ281" si="143">(((BE278*2)+(BE279*1)+(BE280*0)))/(BE278+BE279+BE280)</f>
        <v>1.5</v>
      </c>
      <c r="BF281" s="27">
        <f t="shared" si="143"/>
        <v>2</v>
      </c>
      <c r="BG281" s="27">
        <f t="shared" si="143"/>
        <v>2</v>
      </c>
      <c r="BH281" s="27">
        <f t="shared" si="143"/>
        <v>1.5</v>
      </c>
      <c r="BI281" s="27">
        <f t="shared" si="143"/>
        <v>1.75</v>
      </c>
      <c r="BJ281" s="47">
        <f t="shared" si="143"/>
        <v>2</v>
      </c>
      <c r="BK281" s="27">
        <f t="shared" si="143"/>
        <v>2</v>
      </c>
      <c r="BL281" s="27">
        <f t="shared" si="143"/>
        <v>2</v>
      </c>
      <c r="BM281" s="27">
        <f t="shared" si="143"/>
        <v>1.5</v>
      </c>
      <c r="BN281" s="27">
        <f t="shared" si="143"/>
        <v>1.5</v>
      </c>
      <c r="BO281" s="27">
        <f t="shared" si="143"/>
        <v>1.5</v>
      </c>
      <c r="BP281" s="27">
        <f t="shared" si="143"/>
        <v>1.75</v>
      </c>
      <c r="BQ281" s="27">
        <f t="shared" si="143"/>
        <v>1.75</v>
      </c>
      <c r="BR281" s="27"/>
      <c r="BS281" s="27"/>
      <c r="BT281" s="41"/>
      <c r="BU281" s="41"/>
      <c r="BV281" s="277">
        <f>COUNTIF($BE282:$BU282,"Đ")</f>
        <v>8</v>
      </c>
      <c r="BW281" s="270">
        <f>BV281/COUNTA($BE282:$BU282)</f>
        <v>0.61538461538461542</v>
      </c>
      <c r="BX281" s="277">
        <f>COUNTIF($BE282:$BU282,"CCG")</f>
        <v>5</v>
      </c>
      <c r="BY281" s="270">
        <f>BX281/COUNTA($BE282:$BU282)</f>
        <v>0.38461538461538464</v>
      </c>
      <c r="BZ281" s="277">
        <f>COUNTIF($BE282:$BU282,"CĐ")</f>
        <v>0</v>
      </c>
      <c r="CA281" s="270">
        <f>BZ281/COUNTA($BE282:$BU282)</f>
        <v>0</v>
      </c>
      <c r="CB281" s="271">
        <f>(((BV281*2)+(BX281*1)+(BZ281*0)))/(BV281+BX281+BZ281)</f>
        <v>1.6153846153846154</v>
      </c>
      <c r="CC281" s="271" t="str">
        <f>IF(CB281&gt;=1.6,"Đạt mục tiêu",IF(CB281&gt;=1,"Cần cố gắng","Chưa đạt"))</f>
        <v>Đạt mục tiêu</v>
      </c>
      <c r="CD281" s="269"/>
      <c r="CE281" s="269"/>
    </row>
    <row r="282" spans="1:83" s="103" customFormat="1" ht="72.75" hidden="1" customHeight="1">
      <c r="A282" s="184"/>
      <c r="B282" s="181"/>
      <c r="C282" s="260"/>
      <c r="D282" s="25"/>
      <c r="E282" s="26"/>
      <c r="F282" s="25"/>
      <c r="G282" s="193"/>
      <c r="H282" s="134"/>
      <c r="I282" s="194"/>
      <c r="J282" s="194"/>
      <c r="K282" s="193"/>
      <c r="L282" s="194"/>
      <c r="M282" s="194"/>
      <c r="N282" s="12"/>
      <c r="O282" s="194"/>
      <c r="P282" s="12"/>
      <c r="Q282" s="194"/>
      <c r="R282" s="194"/>
      <c r="S282" s="194"/>
      <c r="T282" s="194"/>
      <c r="U282" s="194"/>
      <c r="V282" s="193"/>
      <c r="W282" s="193"/>
      <c r="X282" s="193"/>
      <c r="Y282" s="193"/>
      <c r="Z282" s="194"/>
      <c r="AA282" s="194"/>
      <c r="AB282" s="194"/>
      <c r="AC282" s="194"/>
      <c r="AD282" s="194"/>
      <c r="AE282" s="194"/>
      <c r="AF282" s="194"/>
      <c r="AG282" s="194"/>
      <c r="AH282" s="194"/>
      <c r="AI282" s="194"/>
      <c r="AJ282" s="194"/>
      <c r="AK282" s="194"/>
      <c r="AL282" s="194"/>
      <c r="AM282" s="194"/>
      <c r="AN282" s="194"/>
      <c r="AO282" s="194"/>
      <c r="AP282" s="194"/>
      <c r="AQ282" s="194"/>
      <c r="AR282" s="194"/>
      <c r="AS282" s="194"/>
      <c r="AT282" s="194"/>
      <c r="AU282" s="194"/>
      <c r="AV282" s="194"/>
      <c r="AW282" s="194"/>
      <c r="AX282" s="194"/>
      <c r="AY282" s="194"/>
      <c r="AZ282" s="194"/>
      <c r="BA282" s="194"/>
      <c r="BB282" s="194"/>
      <c r="BC282" s="194"/>
      <c r="BD282" s="194"/>
      <c r="BE282" s="27" t="str">
        <f t="shared" ref="BE282:BQ282" si="144">IF(BE281&lt;1,"CĐ",IF(BE281&lt;1.6,"CCG","Đ"))</f>
        <v>CCG</v>
      </c>
      <c r="BF282" s="27" t="str">
        <f t="shared" si="144"/>
        <v>Đ</v>
      </c>
      <c r="BG282" s="27" t="str">
        <f t="shared" si="144"/>
        <v>Đ</v>
      </c>
      <c r="BH282" s="27" t="str">
        <f t="shared" si="144"/>
        <v>CCG</v>
      </c>
      <c r="BI282" s="27" t="str">
        <f t="shared" si="144"/>
        <v>Đ</v>
      </c>
      <c r="BJ282" s="47" t="str">
        <f t="shared" si="144"/>
        <v>Đ</v>
      </c>
      <c r="BK282" s="27" t="str">
        <f t="shared" si="144"/>
        <v>Đ</v>
      </c>
      <c r="BL282" s="27" t="str">
        <f t="shared" si="144"/>
        <v>Đ</v>
      </c>
      <c r="BM282" s="27" t="str">
        <f t="shared" si="144"/>
        <v>CCG</v>
      </c>
      <c r="BN282" s="27" t="str">
        <f t="shared" si="144"/>
        <v>CCG</v>
      </c>
      <c r="BO282" s="27" t="str">
        <f t="shared" si="144"/>
        <v>CCG</v>
      </c>
      <c r="BP282" s="27" t="str">
        <f t="shared" si="144"/>
        <v>Đ</v>
      </c>
      <c r="BQ282" s="27" t="str">
        <f t="shared" si="144"/>
        <v>Đ</v>
      </c>
      <c r="BR282" s="27"/>
      <c r="BS282" s="27"/>
      <c r="BT282" s="41"/>
      <c r="BU282" s="41"/>
      <c r="BV282" s="277"/>
      <c r="BW282" s="270"/>
      <c r="BX282" s="277"/>
      <c r="BY282" s="270"/>
      <c r="BZ282" s="277"/>
      <c r="CA282" s="270"/>
      <c r="CB282" s="271"/>
      <c r="CC282" s="271"/>
      <c r="CD282" s="269"/>
      <c r="CE282" s="269"/>
    </row>
    <row r="283" spans="1:83" s="103" customFormat="1" ht="66" hidden="1" customHeight="1">
      <c r="A283" s="253" t="s">
        <v>95</v>
      </c>
      <c r="B283" s="182"/>
      <c r="C283" s="132" t="s">
        <v>91</v>
      </c>
      <c r="D283" s="10"/>
      <c r="E283" s="21"/>
      <c r="F283" s="25"/>
      <c r="G283" s="204"/>
      <c r="H283" s="105"/>
      <c r="I283" s="179"/>
      <c r="J283" s="179"/>
      <c r="K283" s="204"/>
      <c r="L283" s="179"/>
      <c r="M283" s="179"/>
      <c r="N283" s="12"/>
      <c r="O283" s="179"/>
      <c r="P283" s="12"/>
      <c r="Q283" s="179"/>
      <c r="R283" s="179"/>
      <c r="S283" s="179"/>
      <c r="T283" s="179"/>
      <c r="U283" s="179"/>
      <c r="V283" s="204"/>
      <c r="W283" s="204"/>
      <c r="X283" s="204"/>
      <c r="Y283" s="204"/>
      <c r="Z283" s="179"/>
      <c r="AA283" s="179"/>
      <c r="AB283" s="179"/>
      <c r="AC283" s="179"/>
      <c r="AD283" s="179"/>
      <c r="AE283" s="179"/>
      <c r="AF283" s="179"/>
      <c r="AG283" s="179"/>
      <c r="AH283" s="179"/>
      <c r="AI283" s="179"/>
      <c r="AJ283" s="179"/>
      <c r="AK283" s="179"/>
      <c r="AL283" s="179"/>
      <c r="AM283" s="179"/>
      <c r="AN283" s="179"/>
      <c r="AO283" s="179"/>
      <c r="AP283" s="179"/>
      <c r="AQ283" s="179"/>
      <c r="AR283" s="179"/>
      <c r="AS283" s="179"/>
      <c r="AT283" s="179"/>
      <c r="AU283" s="179"/>
      <c r="AV283" s="179"/>
      <c r="AW283" s="179"/>
      <c r="AX283" s="179"/>
      <c r="AY283" s="179"/>
      <c r="AZ283" s="179"/>
      <c r="BA283" s="179"/>
      <c r="BB283" s="179"/>
      <c r="BC283" s="179"/>
      <c r="BD283" s="179"/>
      <c r="BE283" s="183">
        <f t="shared" ref="BE283:BU283" si="145">COUNTIFS($M$8:$M$250,"x",BE$8:BE$250,"2")</f>
        <v>22</v>
      </c>
      <c r="BF283" s="183">
        <f t="shared" si="145"/>
        <v>16</v>
      </c>
      <c r="BG283" s="183">
        <f t="shared" si="145"/>
        <v>22</v>
      </c>
      <c r="BH283" s="183">
        <f t="shared" si="145"/>
        <v>22</v>
      </c>
      <c r="BI283" s="183">
        <f t="shared" si="145"/>
        <v>21</v>
      </c>
      <c r="BJ283" s="46">
        <f t="shared" si="145"/>
        <v>21</v>
      </c>
      <c r="BK283" s="183">
        <f t="shared" si="145"/>
        <v>22</v>
      </c>
      <c r="BL283" s="183">
        <f t="shared" si="145"/>
        <v>9</v>
      </c>
      <c r="BM283" s="183">
        <f t="shared" si="145"/>
        <v>20</v>
      </c>
      <c r="BN283" s="183">
        <f t="shared" si="145"/>
        <v>22</v>
      </c>
      <c r="BO283" s="183">
        <f t="shared" si="145"/>
        <v>21</v>
      </c>
      <c r="BP283" s="183">
        <f t="shared" si="145"/>
        <v>22</v>
      </c>
      <c r="BQ283" s="183">
        <f t="shared" si="145"/>
        <v>21</v>
      </c>
      <c r="BR283" s="183">
        <f t="shared" si="145"/>
        <v>22</v>
      </c>
      <c r="BS283" s="183">
        <f t="shared" si="145"/>
        <v>22</v>
      </c>
      <c r="BT283" s="183">
        <f t="shared" si="145"/>
        <v>7</v>
      </c>
      <c r="BU283" s="183">
        <f t="shared" si="145"/>
        <v>14</v>
      </c>
      <c r="BV283" s="88">
        <f t="shared" ref="BV283:BV285" si="146">COUNTIF($BE283:$BU283,2)</f>
        <v>0</v>
      </c>
      <c r="BW283" s="194"/>
      <c r="BX283" s="194"/>
      <c r="BY283" s="194"/>
      <c r="BZ283" s="194"/>
      <c r="CA283" s="194"/>
      <c r="CB283" s="194"/>
      <c r="CC283" s="194"/>
      <c r="CD283" s="269"/>
      <c r="CE283" s="269"/>
    </row>
    <row r="284" spans="1:83" s="103" customFormat="1" ht="56.25" hidden="1">
      <c r="A284" s="254"/>
      <c r="B284" s="182"/>
      <c r="C284" s="132" t="s">
        <v>92</v>
      </c>
      <c r="D284" s="10"/>
      <c r="E284" s="21"/>
      <c r="F284" s="25"/>
      <c r="G284" s="204"/>
      <c r="H284" s="105"/>
      <c r="I284" s="179"/>
      <c r="J284" s="179"/>
      <c r="K284" s="204"/>
      <c r="L284" s="179"/>
      <c r="M284" s="179"/>
      <c r="N284" s="12"/>
      <c r="O284" s="179"/>
      <c r="P284" s="12"/>
      <c r="Q284" s="179"/>
      <c r="R284" s="179"/>
      <c r="S284" s="179"/>
      <c r="T284" s="179"/>
      <c r="U284" s="179"/>
      <c r="V284" s="204"/>
      <c r="W284" s="204"/>
      <c r="X284" s="204"/>
      <c r="Y284" s="204"/>
      <c r="Z284" s="179"/>
      <c r="AA284" s="179"/>
      <c r="AB284" s="179"/>
      <c r="AC284" s="179"/>
      <c r="AD284" s="179"/>
      <c r="AE284" s="179"/>
      <c r="AF284" s="179"/>
      <c r="AG284" s="179"/>
      <c r="AH284" s="179"/>
      <c r="AI284" s="179"/>
      <c r="AJ284" s="179"/>
      <c r="AK284" s="179"/>
      <c r="AL284" s="179"/>
      <c r="AM284" s="179"/>
      <c r="AN284" s="179"/>
      <c r="AO284" s="179"/>
      <c r="AP284" s="179"/>
      <c r="AQ284" s="179"/>
      <c r="AR284" s="179"/>
      <c r="AS284" s="179"/>
      <c r="AT284" s="179"/>
      <c r="AU284" s="179"/>
      <c r="AV284" s="179"/>
      <c r="AW284" s="179"/>
      <c r="AX284" s="179"/>
      <c r="AY284" s="179"/>
      <c r="AZ284" s="179"/>
      <c r="BA284" s="179"/>
      <c r="BB284" s="179"/>
      <c r="BC284" s="179"/>
      <c r="BD284" s="179"/>
      <c r="BE284" s="183">
        <f t="shared" ref="BE284:BU284" si="147">COUNTIFS($M$8:$M$250,"x",BE$8:BE$250,"1")</f>
        <v>0</v>
      </c>
      <c r="BF284" s="183">
        <f t="shared" si="147"/>
        <v>6</v>
      </c>
      <c r="BG284" s="183">
        <f t="shared" si="147"/>
        <v>0</v>
      </c>
      <c r="BH284" s="183">
        <f t="shared" si="147"/>
        <v>0</v>
      </c>
      <c r="BI284" s="183">
        <f t="shared" si="147"/>
        <v>1</v>
      </c>
      <c r="BJ284" s="46">
        <f t="shared" si="147"/>
        <v>1</v>
      </c>
      <c r="BK284" s="183">
        <f t="shared" si="147"/>
        <v>0</v>
      </c>
      <c r="BL284" s="183">
        <f t="shared" si="147"/>
        <v>13</v>
      </c>
      <c r="BM284" s="183">
        <f t="shared" si="147"/>
        <v>2</v>
      </c>
      <c r="BN284" s="183">
        <f t="shared" si="147"/>
        <v>0</v>
      </c>
      <c r="BO284" s="183">
        <f t="shared" si="147"/>
        <v>1</v>
      </c>
      <c r="BP284" s="183">
        <f t="shared" si="147"/>
        <v>0</v>
      </c>
      <c r="BQ284" s="183">
        <f t="shared" si="147"/>
        <v>1</v>
      </c>
      <c r="BR284" s="183">
        <f t="shared" si="147"/>
        <v>0</v>
      </c>
      <c r="BS284" s="183">
        <f t="shared" si="147"/>
        <v>0</v>
      </c>
      <c r="BT284" s="183">
        <f t="shared" si="147"/>
        <v>15</v>
      </c>
      <c r="BU284" s="183">
        <f t="shared" si="147"/>
        <v>8</v>
      </c>
      <c r="BV284" s="88">
        <f t="shared" si="146"/>
        <v>1</v>
      </c>
      <c r="BW284" s="194"/>
      <c r="BX284" s="194"/>
      <c r="BY284" s="194"/>
      <c r="BZ284" s="194"/>
      <c r="CA284" s="194"/>
      <c r="CB284" s="194"/>
      <c r="CC284" s="194"/>
      <c r="CD284" s="269"/>
      <c r="CE284" s="269"/>
    </row>
    <row r="285" spans="1:83" s="103" customFormat="1" ht="56.25" hidden="1">
      <c r="A285" s="254"/>
      <c r="B285" s="182"/>
      <c r="C285" s="132" t="s">
        <v>93</v>
      </c>
      <c r="D285" s="10"/>
      <c r="E285" s="21"/>
      <c r="F285" s="25"/>
      <c r="G285" s="204"/>
      <c r="H285" s="105"/>
      <c r="I285" s="179"/>
      <c r="J285" s="179"/>
      <c r="K285" s="204"/>
      <c r="L285" s="179"/>
      <c r="M285" s="179"/>
      <c r="N285" s="12"/>
      <c r="O285" s="179"/>
      <c r="P285" s="12"/>
      <c r="Q285" s="179"/>
      <c r="R285" s="179"/>
      <c r="S285" s="179"/>
      <c r="T285" s="179"/>
      <c r="U285" s="179"/>
      <c r="V285" s="204"/>
      <c r="W285" s="204"/>
      <c r="X285" s="204"/>
      <c r="Y285" s="204"/>
      <c r="Z285" s="179"/>
      <c r="AA285" s="179"/>
      <c r="AB285" s="179"/>
      <c r="AC285" s="179"/>
      <c r="AD285" s="179"/>
      <c r="AE285" s="179"/>
      <c r="AF285" s="179"/>
      <c r="AG285" s="179"/>
      <c r="AH285" s="179"/>
      <c r="AI285" s="179"/>
      <c r="AJ285" s="179"/>
      <c r="AK285" s="179"/>
      <c r="AL285" s="179"/>
      <c r="AM285" s="179"/>
      <c r="AN285" s="179"/>
      <c r="AO285" s="179"/>
      <c r="AP285" s="179"/>
      <c r="AQ285" s="179"/>
      <c r="AR285" s="179"/>
      <c r="AS285" s="179"/>
      <c r="AT285" s="179"/>
      <c r="AU285" s="179"/>
      <c r="AV285" s="179"/>
      <c r="AW285" s="179"/>
      <c r="AX285" s="179"/>
      <c r="AY285" s="179"/>
      <c r="AZ285" s="179"/>
      <c r="BA285" s="179"/>
      <c r="BB285" s="179"/>
      <c r="BC285" s="179"/>
      <c r="BD285" s="179"/>
      <c r="BE285" s="183">
        <f t="shared" ref="BE285:BU285" si="148">COUNTIFS($M$8:$M$250,"x",BE$8:BE$250,"0")</f>
        <v>0</v>
      </c>
      <c r="BF285" s="183">
        <f t="shared" si="148"/>
        <v>0</v>
      </c>
      <c r="BG285" s="183">
        <f t="shared" si="148"/>
        <v>0</v>
      </c>
      <c r="BH285" s="183">
        <f t="shared" si="148"/>
        <v>0</v>
      </c>
      <c r="BI285" s="183">
        <f t="shared" si="148"/>
        <v>0</v>
      </c>
      <c r="BJ285" s="46">
        <f t="shared" si="148"/>
        <v>0</v>
      </c>
      <c r="BK285" s="183">
        <f t="shared" si="148"/>
        <v>0</v>
      </c>
      <c r="BL285" s="183">
        <f t="shared" si="148"/>
        <v>0</v>
      </c>
      <c r="BM285" s="183">
        <f t="shared" si="148"/>
        <v>0</v>
      </c>
      <c r="BN285" s="183">
        <f t="shared" si="148"/>
        <v>0</v>
      </c>
      <c r="BO285" s="183">
        <f t="shared" si="148"/>
        <v>0</v>
      </c>
      <c r="BP285" s="183">
        <f t="shared" si="148"/>
        <v>0</v>
      </c>
      <c r="BQ285" s="183">
        <f t="shared" si="148"/>
        <v>0</v>
      </c>
      <c r="BR285" s="183">
        <f t="shared" si="148"/>
        <v>0</v>
      </c>
      <c r="BS285" s="183">
        <f t="shared" si="148"/>
        <v>0</v>
      </c>
      <c r="BT285" s="183">
        <f t="shared" si="148"/>
        <v>0</v>
      </c>
      <c r="BU285" s="183">
        <f t="shared" si="148"/>
        <v>0</v>
      </c>
      <c r="BV285" s="88">
        <f t="shared" si="146"/>
        <v>0</v>
      </c>
      <c r="BW285" s="194"/>
      <c r="BX285" s="194"/>
      <c r="BY285" s="194"/>
      <c r="BZ285" s="194"/>
      <c r="CA285" s="194"/>
      <c r="CB285" s="194"/>
      <c r="CC285" s="194"/>
      <c r="CD285" s="1"/>
    </row>
    <row r="286" spans="1:83" s="103" customFormat="1" ht="18.75" hidden="1" customHeight="1">
      <c r="A286" s="254"/>
      <c r="B286" s="182"/>
      <c r="C286" s="260" t="s">
        <v>94</v>
      </c>
      <c r="D286" s="10"/>
      <c r="E286" s="21"/>
      <c r="F286" s="25"/>
      <c r="G286" s="204"/>
      <c r="H286" s="105"/>
      <c r="I286" s="179"/>
      <c r="J286" s="179"/>
      <c r="K286" s="204"/>
      <c r="L286" s="179"/>
      <c r="M286" s="179"/>
      <c r="N286" s="12"/>
      <c r="O286" s="179"/>
      <c r="P286" s="12"/>
      <c r="Q286" s="179"/>
      <c r="R286" s="179"/>
      <c r="S286" s="179"/>
      <c r="T286" s="179"/>
      <c r="U286" s="179"/>
      <c r="V286" s="204"/>
      <c r="W286" s="204"/>
      <c r="X286" s="204"/>
      <c r="Y286" s="204"/>
      <c r="Z286" s="179"/>
      <c r="AA286" s="179"/>
      <c r="AB286" s="179"/>
      <c r="AC286" s="179"/>
      <c r="AD286" s="179"/>
      <c r="AE286" s="179"/>
      <c r="AF286" s="179"/>
      <c r="AG286" s="179"/>
      <c r="AH286" s="179"/>
      <c r="AI286" s="179"/>
      <c r="AJ286" s="179"/>
      <c r="AK286" s="179"/>
      <c r="AL286" s="179"/>
      <c r="AM286" s="179"/>
      <c r="AN286" s="179"/>
      <c r="AO286" s="179"/>
      <c r="AP286" s="179"/>
      <c r="AQ286" s="179"/>
      <c r="AR286" s="179"/>
      <c r="AS286" s="179"/>
      <c r="AT286" s="179"/>
      <c r="AU286" s="179"/>
      <c r="AV286" s="179"/>
      <c r="AW286" s="179"/>
      <c r="AX286" s="179"/>
      <c r="AY286" s="179"/>
      <c r="AZ286" s="179"/>
      <c r="BA286" s="179"/>
      <c r="BB286" s="179"/>
      <c r="BC286" s="179"/>
      <c r="BD286" s="179"/>
      <c r="BE286" s="27">
        <f t="shared" ref="BE286:BU286" si="149">(((BE283*2)+(BE284*1)+(BE285*0)))/(BE283+BE284+BE285)</f>
        <v>2</v>
      </c>
      <c r="BF286" s="27">
        <f t="shared" si="149"/>
        <v>1.7272727272727273</v>
      </c>
      <c r="BG286" s="27">
        <f t="shared" si="149"/>
        <v>2</v>
      </c>
      <c r="BH286" s="27">
        <f t="shared" si="149"/>
        <v>2</v>
      </c>
      <c r="BI286" s="27">
        <f t="shared" si="149"/>
        <v>1.9545454545454546</v>
      </c>
      <c r="BJ286" s="47">
        <f t="shared" si="149"/>
        <v>1.9545454545454546</v>
      </c>
      <c r="BK286" s="27">
        <f t="shared" si="149"/>
        <v>2</v>
      </c>
      <c r="BL286" s="27">
        <f t="shared" si="149"/>
        <v>1.4090909090909092</v>
      </c>
      <c r="BM286" s="27">
        <f t="shared" si="149"/>
        <v>1.9090909090909092</v>
      </c>
      <c r="BN286" s="27">
        <f t="shared" si="149"/>
        <v>2</v>
      </c>
      <c r="BO286" s="27">
        <f t="shared" si="149"/>
        <v>1.9545454545454546</v>
      </c>
      <c r="BP286" s="27">
        <f t="shared" si="149"/>
        <v>2</v>
      </c>
      <c r="BQ286" s="27">
        <f t="shared" si="149"/>
        <v>1.9545454545454546</v>
      </c>
      <c r="BR286" s="27">
        <f t="shared" si="149"/>
        <v>2</v>
      </c>
      <c r="BS286" s="27">
        <f t="shared" si="149"/>
        <v>2</v>
      </c>
      <c r="BT286" s="27">
        <f t="shared" si="149"/>
        <v>1.3181818181818181</v>
      </c>
      <c r="BU286" s="27">
        <f t="shared" si="149"/>
        <v>1.6363636363636365</v>
      </c>
      <c r="BV286" s="277">
        <f>COUNTIF($BE287:$BU287,"Đ")</f>
        <v>15</v>
      </c>
      <c r="BW286" s="270">
        <f>BV286/COUNTA($BE287:$BU287)</f>
        <v>0.88235294117647056</v>
      </c>
      <c r="BX286" s="277">
        <f>COUNTIF($BE287:$BU287,"CCG")</f>
        <v>2</v>
      </c>
      <c r="BY286" s="270">
        <f>BX286/COUNTA($BE287:$BU287)</f>
        <v>0.11764705882352941</v>
      </c>
      <c r="BZ286" s="277">
        <f>COUNTIF($BE287:$BU287,"CĐ")</f>
        <v>0</v>
      </c>
      <c r="CA286" s="270">
        <f>BZ286/COUNTA($BE287:$BU287)</f>
        <v>0</v>
      </c>
      <c r="CB286" s="271">
        <f>(((BV286*2)+(BX286*1)+(BZ286*0)))/(BV286+BX286+BZ286)</f>
        <v>1.8823529411764706</v>
      </c>
      <c r="CC286" s="283" t="str">
        <f t="shared" ref="CC286" si="150">IF(CB286&gt;=1.6,"Đạt mục tiêu",IF(CB286&gt;=1,"Cần cố gắng","Chưa đạt"))</f>
        <v>Đạt mục tiêu</v>
      </c>
      <c r="CD286" s="1"/>
    </row>
    <row r="287" spans="1:83" s="103" customFormat="1" hidden="1">
      <c r="A287" s="255"/>
      <c r="B287" s="182"/>
      <c r="C287" s="260"/>
      <c r="D287" s="10"/>
      <c r="E287" s="21"/>
      <c r="F287" s="25"/>
      <c r="G287" s="204"/>
      <c r="H287" s="105"/>
      <c r="I287" s="179"/>
      <c r="J287" s="179"/>
      <c r="K287" s="204"/>
      <c r="L287" s="179"/>
      <c r="M287" s="179"/>
      <c r="N287" s="12"/>
      <c r="O287" s="179"/>
      <c r="P287" s="12"/>
      <c r="Q287" s="179"/>
      <c r="R287" s="179"/>
      <c r="S287" s="179"/>
      <c r="T287" s="179"/>
      <c r="U287" s="179"/>
      <c r="V287" s="204"/>
      <c r="W287" s="204"/>
      <c r="X287" s="204"/>
      <c r="Y287" s="204"/>
      <c r="Z287" s="179"/>
      <c r="AA287" s="179"/>
      <c r="AB287" s="179"/>
      <c r="AC287" s="179"/>
      <c r="AD287" s="179"/>
      <c r="AE287" s="179"/>
      <c r="AF287" s="179"/>
      <c r="AG287" s="179"/>
      <c r="AH287" s="179"/>
      <c r="AI287" s="179"/>
      <c r="AJ287" s="179"/>
      <c r="AK287" s="179"/>
      <c r="AL287" s="179"/>
      <c r="AM287" s="179"/>
      <c r="AN287" s="179"/>
      <c r="AO287" s="179"/>
      <c r="AP287" s="179"/>
      <c r="AQ287" s="179"/>
      <c r="AR287" s="179"/>
      <c r="AS287" s="179"/>
      <c r="AT287" s="179"/>
      <c r="AU287" s="179"/>
      <c r="AV287" s="179"/>
      <c r="AW287" s="179"/>
      <c r="AX287" s="179"/>
      <c r="AY287" s="179"/>
      <c r="AZ287" s="179"/>
      <c r="BA287" s="179"/>
      <c r="BB287" s="179"/>
      <c r="BC287" s="179"/>
      <c r="BD287" s="179"/>
      <c r="BE287" s="27" t="str">
        <f t="shared" ref="BE287:BU287" si="151">IF(BE286&lt;1,"CĐ",IF(BE286&lt;1.6,"CCG","Đ"))</f>
        <v>Đ</v>
      </c>
      <c r="BF287" s="27" t="str">
        <f t="shared" si="151"/>
        <v>Đ</v>
      </c>
      <c r="BG287" s="27" t="str">
        <f t="shared" si="151"/>
        <v>Đ</v>
      </c>
      <c r="BH287" s="27" t="str">
        <f t="shared" si="151"/>
        <v>Đ</v>
      </c>
      <c r="BI287" s="27" t="str">
        <f t="shared" si="151"/>
        <v>Đ</v>
      </c>
      <c r="BJ287" s="47" t="str">
        <f t="shared" si="151"/>
        <v>Đ</v>
      </c>
      <c r="BK287" s="27" t="str">
        <f t="shared" si="151"/>
        <v>Đ</v>
      </c>
      <c r="BL287" s="27" t="str">
        <f t="shared" si="151"/>
        <v>CCG</v>
      </c>
      <c r="BM287" s="27" t="str">
        <f t="shared" si="151"/>
        <v>Đ</v>
      </c>
      <c r="BN287" s="27" t="str">
        <f t="shared" si="151"/>
        <v>Đ</v>
      </c>
      <c r="BO287" s="27" t="str">
        <f t="shared" si="151"/>
        <v>Đ</v>
      </c>
      <c r="BP287" s="27" t="str">
        <f t="shared" si="151"/>
        <v>Đ</v>
      </c>
      <c r="BQ287" s="27" t="str">
        <f t="shared" si="151"/>
        <v>Đ</v>
      </c>
      <c r="BR287" s="27" t="str">
        <f t="shared" si="151"/>
        <v>Đ</v>
      </c>
      <c r="BS287" s="27" t="str">
        <f t="shared" si="151"/>
        <v>Đ</v>
      </c>
      <c r="BT287" s="27" t="str">
        <f t="shared" si="151"/>
        <v>CCG</v>
      </c>
      <c r="BU287" s="27" t="str">
        <f t="shared" si="151"/>
        <v>Đ</v>
      </c>
      <c r="BV287" s="277"/>
      <c r="BW287" s="270"/>
      <c r="BX287" s="277"/>
      <c r="BY287" s="270"/>
      <c r="BZ287" s="277"/>
      <c r="CA287" s="270"/>
      <c r="CB287" s="271"/>
      <c r="CC287" s="284"/>
      <c r="CD287" s="1"/>
    </row>
    <row r="288" spans="1:83" s="103" customFormat="1" ht="195" hidden="1">
      <c r="A288" s="184" t="s">
        <v>96</v>
      </c>
      <c r="B288" s="181"/>
      <c r="C288" s="132" t="s">
        <v>91</v>
      </c>
      <c r="D288" s="25"/>
      <c r="E288" s="26"/>
      <c r="F288" s="25"/>
      <c r="G288" s="193"/>
      <c r="H288" s="134"/>
      <c r="I288" s="194"/>
      <c r="J288" s="194"/>
      <c r="K288" s="193"/>
      <c r="L288" s="194"/>
      <c r="M288" s="194"/>
      <c r="N288" s="12"/>
      <c r="O288" s="194"/>
      <c r="P288" s="12"/>
      <c r="Q288" s="194"/>
      <c r="R288" s="194"/>
      <c r="S288" s="194"/>
      <c r="T288" s="194"/>
      <c r="U288" s="194"/>
      <c r="V288" s="193"/>
      <c r="W288" s="193"/>
      <c r="X288" s="193"/>
      <c r="Y288" s="193"/>
      <c r="Z288" s="194"/>
      <c r="AA288" s="194"/>
      <c r="AB288" s="194"/>
      <c r="AC288" s="194"/>
      <c r="AD288" s="194"/>
      <c r="AE288" s="194"/>
      <c r="AF288" s="194"/>
      <c r="AG288" s="194"/>
      <c r="AH288" s="194"/>
      <c r="AI288" s="194"/>
      <c r="AJ288" s="194"/>
      <c r="AK288" s="194"/>
      <c r="AL288" s="194"/>
      <c r="AM288" s="194"/>
      <c r="AN288" s="194"/>
      <c r="AO288" s="194"/>
      <c r="AP288" s="194"/>
      <c r="AQ288" s="194"/>
      <c r="AR288" s="194"/>
      <c r="AS288" s="194"/>
      <c r="AT288" s="194"/>
      <c r="AU288" s="194"/>
      <c r="AV288" s="194"/>
      <c r="AW288" s="194"/>
      <c r="AX288" s="194"/>
      <c r="AY288" s="194"/>
      <c r="AZ288" s="194"/>
      <c r="BA288" s="194"/>
      <c r="BB288" s="194"/>
      <c r="BC288" s="194"/>
      <c r="BD288" s="194"/>
      <c r="BE288" s="183">
        <f t="shared" ref="BE288:BQ288" si="152">COUNTIFS($N$8:$N$250,"x",BE$8:BE$250,"2")</f>
        <v>1</v>
      </c>
      <c r="BF288" s="183">
        <f t="shared" si="152"/>
        <v>1</v>
      </c>
      <c r="BG288" s="183">
        <f t="shared" si="152"/>
        <v>1</v>
      </c>
      <c r="BH288" s="183">
        <f t="shared" si="152"/>
        <v>1</v>
      </c>
      <c r="BI288" s="183">
        <f t="shared" si="152"/>
        <v>1</v>
      </c>
      <c r="BJ288" s="46">
        <f t="shared" si="152"/>
        <v>1</v>
      </c>
      <c r="BK288" s="183">
        <f t="shared" si="152"/>
        <v>1</v>
      </c>
      <c r="BL288" s="183">
        <f t="shared" si="152"/>
        <v>1</v>
      </c>
      <c r="BM288" s="183">
        <f t="shared" si="152"/>
        <v>1</v>
      </c>
      <c r="BN288" s="183">
        <f t="shared" si="152"/>
        <v>1</v>
      </c>
      <c r="BO288" s="183">
        <f t="shared" si="152"/>
        <v>1</v>
      </c>
      <c r="BP288" s="183">
        <f t="shared" si="152"/>
        <v>1</v>
      </c>
      <c r="BQ288" s="183">
        <f t="shared" si="152"/>
        <v>1</v>
      </c>
      <c r="BR288" s="183"/>
      <c r="BS288" s="183"/>
      <c r="BT288" s="40"/>
      <c r="BU288" s="40"/>
      <c r="BV288" s="194"/>
      <c r="BW288" s="194"/>
      <c r="BX288" s="194"/>
      <c r="BY288" s="194"/>
      <c r="BZ288" s="194"/>
      <c r="CA288" s="194"/>
      <c r="CB288" s="194"/>
      <c r="CC288" s="194"/>
      <c r="CD288" s="1"/>
    </row>
    <row r="289" spans="1:82" s="103" customFormat="1" ht="56.25" hidden="1">
      <c r="A289" s="184"/>
      <c r="B289" s="181"/>
      <c r="C289" s="132" t="s">
        <v>92</v>
      </c>
      <c r="D289" s="25"/>
      <c r="E289" s="26"/>
      <c r="F289" s="25"/>
      <c r="G289" s="193"/>
      <c r="H289" s="134"/>
      <c r="I289" s="194"/>
      <c r="J289" s="194"/>
      <c r="K289" s="193"/>
      <c r="L289" s="194"/>
      <c r="M289" s="194"/>
      <c r="N289" s="12"/>
      <c r="O289" s="194"/>
      <c r="P289" s="12"/>
      <c r="Q289" s="194"/>
      <c r="R289" s="194"/>
      <c r="S289" s="194"/>
      <c r="T289" s="194"/>
      <c r="U289" s="194"/>
      <c r="V289" s="193"/>
      <c r="W289" s="193"/>
      <c r="X289" s="193"/>
      <c r="Y289" s="193"/>
      <c r="Z289" s="194"/>
      <c r="AA289" s="194"/>
      <c r="AB289" s="194"/>
      <c r="AC289" s="194"/>
      <c r="AD289" s="194"/>
      <c r="AE289" s="194"/>
      <c r="AF289" s="194"/>
      <c r="AG289" s="194"/>
      <c r="AH289" s="194"/>
      <c r="AI289" s="194"/>
      <c r="AJ289" s="194"/>
      <c r="AK289" s="194"/>
      <c r="AL289" s="194"/>
      <c r="AM289" s="194"/>
      <c r="AN289" s="194"/>
      <c r="AO289" s="194"/>
      <c r="AP289" s="194"/>
      <c r="AQ289" s="194"/>
      <c r="AR289" s="194"/>
      <c r="AS289" s="194"/>
      <c r="AT289" s="194"/>
      <c r="AU289" s="194"/>
      <c r="AV289" s="194"/>
      <c r="AW289" s="194"/>
      <c r="AX289" s="194"/>
      <c r="AY289" s="194"/>
      <c r="AZ289" s="194"/>
      <c r="BA289" s="194"/>
      <c r="BB289" s="194"/>
      <c r="BC289" s="194"/>
      <c r="BD289" s="194"/>
      <c r="BE289" s="183">
        <f t="shared" ref="BE289:BQ289" si="153">COUNTIFS($N$8:$N$250,"x",BE$8:BE$250,"1")</f>
        <v>0</v>
      </c>
      <c r="BF289" s="183">
        <f t="shared" si="153"/>
        <v>0</v>
      </c>
      <c r="BG289" s="183">
        <f t="shared" si="153"/>
        <v>0</v>
      </c>
      <c r="BH289" s="183">
        <f t="shared" si="153"/>
        <v>0</v>
      </c>
      <c r="BI289" s="183">
        <f t="shared" si="153"/>
        <v>0</v>
      </c>
      <c r="BJ289" s="46">
        <f t="shared" si="153"/>
        <v>0</v>
      </c>
      <c r="BK289" s="183">
        <f t="shared" si="153"/>
        <v>0</v>
      </c>
      <c r="BL289" s="183">
        <f t="shared" si="153"/>
        <v>0</v>
      </c>
      <c r="BM289" s="183">
        <f t="shared" si="153"/>
        <v>0</v>
      </c>
      <c r="BN289" s="183">
        <f t="shared" si="153"/>
        <v>0</v>
      </c>
      <c r="BO289" s="183">
        <f t="shared" si="153"/>
        <v>0</v>
      </c>
      <c r="BP289" s="183">
        <f t="shared" si="153"/>
        <v>0</v>
      </c>
      <c r="BQ289" s="183">
        <f t="shared" si="153"/>
        <v>0</v>
      </c>
      <c r="BR289" s="183"/>
      <c r="BS289" s="183"/>
      <c r="BT289" s="40"/>
      <c r="BU289" s="40"/>
      <c r="BV289" s="194"/>
      <c r="BW289" s="194"/>
      <c r="BX289" s="194"/>
      <c r="BY289" s="194"/>
      <c r="BZ289" s="194"/>
      <c r="CA289" s="194"/>
      <c r="CB289" s="194"/>
      <c r="CC289" s="194"/>
      <c r="CD289" s="1"/>
    </row>
    <row r="290" spans="1:82" s="103" customFormat="1" ht="56.25" hidden="1">
      <c r="A290" s="184"/>
      <c r="B290" s="181"/>
      <c r="C290" s="132" t="s">
        <v>93</v>
      </c>
      <c r="D290" s="25"/>
      <c r="E290" s="26"/>
      <c r="F290" s="25"/>
      <c r="G290" s="193"/>
      <c r="H290" s="134"/>
      <c r="I290" s="194"/>
      <c r="J290" s="194"/>
      <c r="K290" s="193"/>
      <c r="L290" s="194"/>
      <c r="M290" s="194"/>
      <c r="N290" s="12"/>
      <c r="O290" s="194"/>
      <c r="P290" s="12"/>
      <c r="Q290" s="194"/>
      <c r="R290" s="194"/>
      <c r="S290" s="194"/>
      <c r="T290" s="194"/>
      <c r="U290" s="194"/>
      <c r="V290" s="193"/>
      <c r="W290" s="193"/>
      <c r="X290" s="193"/>
      <c r="Y290" s="193"/>
      <c r="Z290" s="194"/>
      <c r="AA290" s="194"/>
      <c r="AB290" s="194"/>
      <c r="AC290" s="194"/>
      <c r="AD290" s="194"/>
      <c r="AE290" s="194"/>
      <c r="AF290" s="194"/>
      <c r="AG290" s="194"/>
      <c r="AH290" s="194"/>
      <c r="AI290" s="194"/>
      <c r="AJ290" s="194"/>
      <c r="AK290" s="194"/>
      <c r="AL290" s="194"/>
      <c r="AM290" s="194"/>
      <c r="AN290" s="194"/>
      <c r="AO290" s="194"/>
      <c r="AP290" s="194"/>
      <c r="AQ290" s="194"/>
      <c r="AR290" s="194"/>
      <c r="AS290" s="194"/>
      <c r="AT290" s="194"/>
      <c r="AU290" s="194"/>
      <c r="AV290" s="194"/>
      <c r="AW290" s="194"/>
      <c r="AX290" s="194"/>
      <c r="AY290" s="194"/>
      <c r="AZ290" s="194"/>
      <c r="BA290" s="194"/>
      <c r="BB290" s="194"/>
      <c r="BC290" s="194"/>
      <c r="BD290" s="194"/>
      <c r="BE290" s="183">
        <f t="shared" ref="BE290:BQ290" si="154">COUNTIFS($N$8:$N$250,"x",BE$8:BE$250,"0")</f>
        <v>0</v>
      </c>
      <c r="BF290" s="183">
        <f t="shared" si="154"/>
        <v>0</v>
      </c>
      <c r="BG290" s="183">
        <f t="shared" si="154"/>
        <v>0</v>
      </c>
      <c r="BH290" s="183">
        <f t="shared" si="154"/>
        <v>0</v>
      </c>
      <c r="BI290" s="183">
        <f t="shared" si="154"/>
        <v>0</v>
      </c>
      <c r="BJ290" s="46">
        <f t="shared" si="154"/>
        <v>0</v>
      </c>
      <c r="BK290" s="183">
        <f t="shared" si="154"/>
        <v>0</v>
      </c>
      <c r="BL290" s="183">
        <f t="shared" si="154"/>
        <v>0</v>
      </c>
      <c r="BM290" s="183">
        <f t="shared" si="154"/>
        <v>0</v>
      </c>
      <c r="BN290" s="183">
        <f t="shared" si="154"/>
        <v>0</v>
      </c>
      <c r="BO290" s="183">
        <f t="shared" si="154"/>
        <v>0</v>
      </c>
      <c r="BP290" s="183">
        <f t="shared" si="154"/>
        <v>0</v>
      </c>
      <c r="BQ290" s="183">
        <f t="shared" si="154"/>
        <v>0</v>
      </c>
      <c r="BR290" s="183"/>
      <c r="BS290" s="183"/>
      <c r="BT290" s="40"/>
      <c r="BU290" s="40"/>
      <c r="BV290" s="194"/>
      <c r="BW290" s="194"/>
      <c r="BX290" s="194"/>
      <c r="BY290" s="194"/>
      <c r="BZ290" s="194"/>
      <c r="CA290" s="194"/>
      <c r="CB290" s="194"/>
      <c r="CC290" s="194"/>
      <c r="CD290" s="1"/>
    </row>
    <row r="291" spans="1:82" s="103" customFormat="1" hidden="1">
      <c r="A291" s="184"/>
      <c r="B291" s="181"/>
      <c r="C291" s="260" t="s">
        <v>94</v>
      </c>
      <c r="D291" s="25"/>
      <c r="E291" s="26"/>
      <c r="F291" s="25"/>
      <c r="G291" s="193"/>
      <c r="H291" s="134"/>
      <c r="I291" s="194"/>
      <c r="J291" s="194"/>
      <c r="K291" s="193"/>
      <c r="L291" s="194"/>
      <c r="M291" s="194"/>
      <c r="N291" s="12"/>
      <c r="O291" s="194"/>
      <c r="P291" s="12"/>
      <c r="Q291" s="194"/>
      <c r="R291" s="194"/>
      <c r="S291" s="194"/>
      <c r="T291" s="194"/>
      <c r="U291" s="194"/>
      <c r="V291" s="193"/>
      <c r="W291" s="193"/>
      <c r="X291" s="193"/>
      <c r="Y291" s="193"/>
      <c r="Z291" s="194"/>
      <c r="AA291" s="194"/>
      <c r="AB291" s="194"/>
      <c r="AC291" s="194"/>
      <c r="AD291" s="194"/>
      <c r="AE291" s="194"/>
      <c r="AF291" s="194"/>
      <c r="AG291" s="194"/>
      <c r="AH291" s="194"/>
      <c r="AI291" s="194"/>
      <c r="AJ291" s="194"/>
      <c r="AK291" s="194"/>
      <c r="AL291" s="194"/>
      <c r="AM291" s="194"/>
      <c r="AN291" s="194"/>
      <c r="AO291" s="194"/>
      <c r="AP291" s="194"/>
      <c r="AQ291" s="194"/>
      <c r="AR291" s="194"/>
      <c r="AS291" s="194"/>
      <c r="AT291" s="194"/>
      <c r="AU291" s="194"/>
      <c r="AV291" s="194"/>
      <c r="AW291" s="194"/>
      <c r="AX291" s="194"/>
      <c r="AY291" s="194"/>
      <c r="AZ291" s="194"/>
      <c r="BA291" s="194"/>
      <c r="BB291" s="194"/>
      <c r="BC291" s="194"/>
      <c r="BD291" s="194"/>
      <c r="BE291" s="27">
        <f t="shared" ref="BE291:BQ291" si="155">(((BE288*2)+(BE289*1)+(BE290*0)))/(BE288+BE289+BE290)</f>
        <v>2</v>
      </c>
      <c r="BF291" s="27">
        <f t="shared" si="155"/>
        <v>2</v>
      </c>
      <c r="BG291" s="27">
        <f t="shared" si="155"/>
        <v>2</v>
      </c>
      <c r="BH291" s="27">
        <f t="shared" si="155"/>
        <v>2</v>
      </c>
      <c r="BI291" s="27">
        <f t="shared" si="155"/>
        <v>2</v>
      </c>
      <c r="BJ291" s="47">
        <f t="shared" si="155"/>
        <v>2</v>
      </c>
      <c r="BK291" s="27">
        <f t="shared" si="155"/>
        <v>2</v>
      </c>
      <c r="BL291" s="27">
        <f t="shared" si="155"/>
        <v>2</v>
      </c>
      <c r="BM291" s="27">
        <f t="shared" si="155"/>
        <v>2</v>
      </c>
      <c r="BN291" s="27">
        <f t="shared" si="155"/>
        <v>2</v>
      </c>
      <c r="BO291" s="27">
        <f t="shared" si="155"/>
        <v>2</v>
      </c>
      <c r="BP291" s="27">
        <f t="shared" si="155"/>
        <v>2</v>
      </c>
      <c r="BQ291" s="27">
        <f t="shared" si="155"/>
        <v>2</v>
      </c>
      <c r="BR291" s="27"/>
      <c r="BS291" s="27"/>
      <c r="BT291" s="41"/>
      <c r="BU291" s="41"/>
      <c r="BV291" s="277">
        <f>COUNTIF($BE292:$BU292,"Đ")</f>
        <v>13</v>
      </c>
      <c r="BW291" s="270">
        <f>BV291/COUNTA($BE292:$BU292)</f>
        <v>1</v>
      </c>
      <c r="BX291" s="277">
        <f>COUNTIF($BE292:$BU292,"CCG")</f>
        <v>0</v>
      </c>
      <c r="BY291" s="270">
        <f>BX291/COUNTA($BE292:$BU292)</f>
        <v>0</v>
      </c>
      <c r="BZ291" s="277">
        <f>COUNTIF($BE292:$BU292,"CĐ")</f>
        <v>0</v>
      </c>
      <c r="CA291" s="270">
        <f>BZ291/COUNTA($BE292:$BU292)</f>
        <v>0</v>
      </c>
      <c r="CB291" s="271">
        <f>(((BV291*2)+(BX291*1)+(BZ291*0)))/(BV291+BX291+BZ291)</f>
        <v>2</v>
      </c>
      <c r="CC291" s="271" t="str">
        <f>IF(CB291&gt;=1.6,"Đạt mục tiêu",IF(CB291&gt;=1,"Cần cố gắng","Chưa đạt"))</f>
        <v>Đạt mục tiêu</v>
      </c>
      <c r="CD291" s="1"/>
    </row>
    <row r="292" spans="1:82" s="103" customFormat="1" hidden="1">
      <c r="A292" s="184"/>
      <c r="B292" s="181"/>
      <c r="C292" s="260"/>
      <c r="D292" s="25"/>
      <c r="E292" s="26"/>
      <c r="F292" s="25"/>
      <c r="G292" s="193"/>
      <c r="H292" s="134"/>
      <c r="I292" s="194"/>
      <c r="J292" s="194"/>
      <c r="K292" s="193"/>
      <c r="L292" s="194"/>
      <c r="M292" s="194"/>
      <c r="N292" s="12"/>
      <c r="O292" s="194"/>
      <c r="P292" s="12"/>
      <c r="Q292" s="194"/>
      <c r="R292" s="194"/>
      <c r="S292" s="194"/>
      <c r="T292" s="194"/>
      <c r="U292" s="194"/>
      <c r="V292" s="193"/>
      <c r="W292" s="193"/>
      <c r="X292" s="193"/>
      <c r="Y292" s="193"/>
      <c r="Z292" s="194"/>
      <c r="AA292" s="194"/>
      <c r="AB292" s="194"/>
      <c r="AC292" s="194"/>
      <c r="AD292" s="194"/>
      <c r="AE292" s="194"/>
      <c r="AF292" s="194"/>
      <c r="AG292" s="194"/>
      <c r="AH292" s="194"/>
      <c r="AI292" s="194"/>
      <c r="AJ292" s="194"/>
      <c r="AK292" s="194"/>
      <c r="AL292" s="194"/>
      <c r="AM292" s="194"/>
      <c r="AN292" s="194"/>
      <c r="AO292" s="194"/>
      <c r="AP292" s="194"/>
      <c r="AQ292" s="194"/>
      <c r="AR292" s="194"/>
      <c r="AS292" s="194"/>
      <c r="AT292" s="194"/>
      <c r="AU292" s="194"/>
      <c r="AV292" s="194"/>
      <c r="AW292" s="194"/>
      <c r="AX292" s="194"/>
      <c r="AY292" s="194"/>
      <c r="AZ292" s="194"/>
      <c r="BA292" s="194"/>
      <c r="BB292" s="194"/>
      <c r="BC292" s="194"/>
      <c r="BD292" s="194"/>
      <c r="BE292" s="27" t="str">
        <f t="shared" ref="BE292:BQ292" si="156">IF(BE291&lt;1,"CĐ",IF(BE291&lt;1.6,"CCG","Đ"))</f>
        <v>Đ</v>
      </c>
      <c r="BF292" s="27" t="str">
        <f t="shared" si="156"/>
        <v>Đ</v>
      </c>
      <c r="BG292" s="27" t="str">
        <f t="shared" si="156"/>
        <v>Đ</v>
      </c>
      <c r="BH292" s="27" t="str">
        <f t="shared" si="156"/>
        <v>Đ</v>
      </c>
      <c r="BI292" s="27" t="str">
        <f t="shared" si="156"/>
        <v>Đ</v>
      </c>
      <c r="BJ292" s="47" t="str">
        <f t="shared" si="156"/>
        <v>Đ</v>
      </c>
      <c r="BK292" s="27" t="str">
        <f t="shared" si="156"/>
        <v>Đ</v>
      </c>
      <c r="BL292" s="27" t="str">
        <f t="shared" si="156"/>
        <v>Đ</v>
      </c>
      <c r="BM292" s="27" t="str">
        <f t="shared" si="156"/>
        <v>Đ</v>
      </c>
      <c r="BN292" s="27" t="str">
        <f t="shared" si="156"/>
        <v>Đ</v>
      </c>
      <c r="BO292" s="27" t="str">
        <f t="shared" si="156"/>
        <v>Đ</v>
      </c>
      <c r="BP292" s="27" t="str">
        <f t="shared" si="156"/>
        <v>Đ</v>
      </c>
      <c r="BQ292" s="27" t="str">
        <f t="shared" si="156"/>
        <v>Đ</v>
      </c>
      <c r="BR292" s="27"/>
      <c r="BS292" s="27"/>
      <c r="BT292" s="41"/>
      <c r="BU292" s="41"/>
      <c r="BV292" s="277"/>
      <c r="BW292" s="270"/>
      <c r="BX292" s="277"/>
      <c r="BY292" s="270"/>
      <c r="BZ292" s="277"/>
      <c r="CA292" s="270"/>
      <c r="CB292" s="271"/>
      <c r="CC292" s="271"/>
      <c r="CD292" s="1"/>
    </row>
    <row r="293" spans="1:82" s="103" customFormat="1" ht="193.5" hidden="1">
      <c r="A293" s="201" t="s">
        <v>97</v>
      </c>
      <c r="B293" s="182"/>
      <c r="C293" s="130" t="s">
        <v>91</v>
      </c>
      <c r="D293" s="10"/>
      <c r="E293" s="21"/>
      <c r="F293" s="10"/>
      <c r="G293" s="204"/>
      <c r="H293" s="105"/>
      <c r="I293" s="179"/>
      <c r="J293" s="179"/>
      <c r="K293" s="204"/>
      <c r="L293" s="179"/>
      <c r="M293" s="179"/>
      <c r="N293" s="12"/>
      <c r="O293" s="179"/>
      <c r="P293" s="12"/>
      <c r="Q293" s="179"/>
      <c r="R293" s="179"/>
      <c r="S293" s="179"/>
      <c r="T293" s="179"/>
      <c r="U293" s="179"/>
      <c r="V293" s="204"/>
      <c r="W293" s="204"/>
      <c r="X293" s="204"/>
      <c r="Y293" s="204"/>
      <c r="Z293" s="179"/>
      <c r="AA293" s="179"/>
      <c r="AB293" s="179"/>
      <c r="AC293" s="179"/>
      <c r="AD293" s="179"/>
      <c r="AE293" s="179"/>
      <c r="AF293" s="179"/>
      <c r="AG293" s="179"/>
      <c r="AH293" s="179"/>
      <c r="AI293" s="179"/>
      <c r="AJ293" s="179"/>
      <c r="AK293" s="179"/>
      <c r="AL293" s="179"/>
      <c r="AM293" s="179"/>
      <c r="AN293" s="179"/>
      <c r="AO293" s="179"/>
      <c r="AP293" s="179"/>
      <c r="AQ293" s="179"/>
      <c r="AR293" s="179"/>
      <c r="AS293" s="179"/>
      <c r="AT293" s="179"/>
      <c r="AU293" s="179"/>
      <c r="AV293" s="179"/>
      <c r="AW293" s="179"/>
      <c r="AX293" s="179"/>
      <c r="AY293" s="179"/>
      <c r="AZ293" s="179"/>
      <c r="BA293" s="179"/>
      <c r="BB293" s="179"/>
      <c r="BC293" s="179"/>
      <c r="BD293" s="179"/>
      <c r="BE293" s="200">
        <f>COUNTIFS($O$8:$O$250,"x",BE$8:BE$250,"2")</f>
        <v>3</v>
      </c>
      <c r="BF293" s="200">
        <f>COUNTIFS($O$8:$O$250,"x",BF$8:BF$250,"2")</f>
        <v>1</v>
      </c>
      <c r="BG293" s="200">
        <f>COUNTIFS($O$8:$O$250,"x",BG$8:BG$250,"2")</f>
        <v>1</v>
      </c>
      <c r="BH293" s="200">
        <f>COUNTIFS($O$8:$O$250,"x",BH$8:BH$250,"2")</f>
        <v>2</v>
      </c>
      <c r="BI293" s="200">
        <f>COUNTIFS($O$8:$O$250,"x",BI$8:BI$250,"2")</f>
        <v>3</v>
      </c>
      <c r="BJ293" s="44"/>
      <c r="BK293" s="200"/>
      <c r="BL293" s="200"/>
      <c r="BM293" s="200"/>
      <c r="BN293" s="200"/>
      <c r="BO293" s="200"/>
      <c r="BP293" s="200"/>
      <c r="BQ293" s="200">
        <f>COUNTIFS($O$8:$O$250,"x",BQ$8:BQ$250,"2")</f>
        <v>3</v>
      </c>
      <c r="BR293" s="200"/>
      <c r="BS293" s="200"/>
      <c r="BT293" s="38"/>
      <c r="BU293" s="38"/>
      <c r="BV293" s="179"/>
      <c r="BW293" s="179"/>
      <c r="BX293" s="179"/>
      <c r="BY293" s="179"/>
      <c r="BZ293" s="179"/>
      <c r="CA293" s="179"/>
      <c r="CB293" s="179"/>
      <c r="CC293" s="179"/>
      <c r="CD293" s="1"/>
    </row>
    <row r="294" spans="1:82" s="103" customFormat="1" ht="56.25" hidden="1">
      <c r="A294" s="201"/>
      <c r="B294" s="182"/>
      <c r="C294" s="130" t="s">
        <v>92</v>
      </c>
      <c r="D294" s="10"/>
      <c r="E294" s="21"/>
      <c r="F294" s="10"/>
      <c r="G294" s="204"/>
      <c r="H294" s="105"/>
      <c r="I294" s="179"/>
      <c r="J294" s="179"/>
      <c r="K294" s="204"/>
      <c r="L294" s="179"/>
      <c r="M294" s="179"/>
      <c r="N294" s="12"/>
      <c r="O294" s="179"/>
      <c r="P294" s="12"/>
      <c r="Q294" s="179"/>
      <c r="R294" s="179"/>
      <c r="S294" s="179"/>
      <c r="T294" s="179"/>
      <c r="U294" s="179"/>
      <c r="V294" s="204"/>
      <c r="W294" s="204"/>
      <c r="X294" s="204"/>
      <c r="Y294" s="204"/>
      <c r="Z294" s="179"/>
      <c r="AA294" s="179"/>
      <c r="AB294" s="179"/>
      <c r="AC294" s="179"/>
      <c r="AD294" s="179"/>
      <c r="AE294" s="179"/>
      <c r="AF294" s="179"/>
      <c r="AG294" s="179"/>
      <c r="AH294" s="179"/>
      <c r="AI294" s="179"/>
      <c r="AJ294" s="179"/>
      <c r="AK294" s="179"/>
      <c r="AL294" s="179"/>
      <c r="AM294" s="179"/>
      <c r="AN294" s="179"/>
      <c r="AO294" s="179"/>
      <c r="AP294" s="179"/>
      <c r="AQ294" s="179"/>
      <c r="AR294" s="179"/>
      <c r="AS294" s="179"/>
      <c r="AT294" s="179"/>
      <c r="AU294" s="179"/>
      <c r="AV294" s="179"/>
      <c r="AW294" s="179"/>
      <c r="AX294" s="179"/>
      <c r="AY294" s="179"/>
      <c r="AZ294" s="179"/>
      <c r="BA294" s="179"/>
      <c r="BB294" s="179"/>
      <c r="BC294" s="179"/>
      <c r="BD294" s="179"/>
      <c r="BE294" s="200">
        <f>COUNTIFS($O$8:$O$250,"x",BE$8:BE$250,"1")</f>
        <v>0</v>
      </c>
      <c r="BF294" s="200">
        <f>COUNTIFS($O$8:$O$250,"x",BF$8:BF$250,"1")</f>
        <v>2</v>
      </c>
      <c r="BG294" s="200">
        <f>COUNTIFS($O$8:$O$250,"x",BG$8:BG$250,"1")</f>
        <v>2</v>
      </c>
      <c r="BH294" s="200">
        <f>COUNTIFS($O$8:$O$250,"x",BH$8:BH$250,"1")</f>
        <v>1</v>
      </c>
      <c r="BI294" s="200">
        <f>COUNTIFS($O$8:$O$250,"x",BI$8:BI$250,"1")</f>
        <v>0</v>
      </c>
      <c r="BJ294" s="44"/>
      <c r="BK294" s="200"/>
      <c r="BL294" s="200"/>
      <c r="BM294" s="200"/>
      <c r="BN294" s="200"/>
      <c r="BO294" s="200"/>
      <c r="BP294" s="200"/>
      <c r="BQ294" s="200">
        <f>COUNTIFS($O$8:$O$250,"x",BQ$8:BQ$250,"1")</f>
        <v>0</v>
      </c>
      <c r="BR294" s="200"/>
      <c r="BS294" s="200"/>
      <c r="BT294" s="38"/>
      <c r="BU294" s="38"/>
      <c r="BV294" s="179"/>
      <c r="BW294" s="179"/>
      <c r="BX294" s="179"/>
      <c r="BY294" s="179"/>
      <c r="BZ294" s="179"/>
      <c r="CA294" s="179"/>
      <c r="CB294" s="179"/>
      <c r="CC294" s="179"/>
      <c r="CD294" s="1"/>
    </row>
    <row r="295" spans="1:82" s="103" customFormat="1" ht="56.25" hidden="1">
      <c r="A295" s="201"/>
      <c r="B295" s="182"/>
      <c r="C295" s="130" t="s">
        <v>93</v>
      </c>
      <c r="D295" s="10"/>
      <c r="E295" s="21"/>
      <c r="F295" s="10"/>
      <c r="G295" s="204"/>
      <c r="H295" s="105"/>
      <c r="I295" s="179"/>
      <c r="J295" s="179"/>
      <c r="K295" s="204"/>
      <c r="L295" s="179"/>
      <c r="M295" s="179"/>
      <c r="N295" s="12"/>
      <c r="O295" s="179"/>
      <c r="P295" s="12"/>
      <c r="Q295" s="179"/>
      <c r="R295" s="179"/>
      <c r="S295" s="179"/>
      <c r="T295" s="179"/>
      <c r="U295" s="179"/>
      <c r="V295" s="204"/>
      <c r="W295" s="204"/>
      <c r="X295" s="204"/>
      <c r="Y295" s="204"/>
      <c r="Z295" s="179"/>
      <c r="AA295" s="179"/>
      <c r="AB295" s="179"/>
      <c r="AC295" s="179"/>
      <c r="AD295" s="179"/>
      <c r="AE295" s="179"/>
      <c r="AF295" s="179"/>
      <c r="AG295" s="179"/>
      <c r="AH295" s="179"/>
      <c r="AI295" s="179"/>
      <c r="AJ295" s="179"/>
      <c r="AK295" s="179"/>
      <c r="AL295" s="179"/>
      <c r="AM295" s="179"/>
      <c r="AN295" s="179"/>
      <c r="AO295" s="179"/>
      <c r="AP295" s="179"/>
      <c r="AQ295" s="179"/>
      <c r="AR295" s="179"/>
      <c r="AS295" s="179"/>
      <c r="AT295" s="179"/>
      <c r="AU295" s="179"/>
      <c r="AV295" s="179"/>
      <c r="AW295" s="179"/>
      <c r="AX295" s="179"/>
      <c r="AY295" s="179"/>
      <c r="AZ295" s="179"/>
      <c r="BA295" s="179"/>
      <c r="BB295" s="179"/>
      <c r="BC295" s="179"/>
      <c r="BD295" s="179"/>
      <c r="BE295" s="200">
        <f>COUNTIFS($O$8:$O$250,"x",BE$8:BE$250,"0")</f>
        <v>0</v>
      </c>
      <c r="BF295" s="200">
        <f>COUNTIFS($O$8:$O$250,"x",BF$8:BF$250,"0")</f>
        <v>0</v>
      </c>
      <c r="BG295" s="200">
        <f>COUNTIFS($O$8:$O$250,"x",BG$8:BG$250,"0")</f>
        <v>0</v>
      </c>
      <c r="BH295" s="200">
        <f>COUNTIFS($O$8:$O$250,"x",BH$8:BH$250,"0")</f>
        <v>0</v>
      </c>
      <c r="BI295" s="200">
        <f>COUNTIFS($O$8:$O$250,"x",BI$8:BI$250,"0")</f>
        <v>0</v>
      </c>
      <c r="BJ295" s="44"/>
      <c r="BK295" s="200"/>
      <c r="BL295" s="200"/>
      <c r="BM295" s="200"/>
      <c r="BN295" s="200"/>
      <c r="BO295" s="200"/>
      <c r="BP295" s="200"/>
      <c r="BQ295" s="200">
        <f>COUNTIFS($O$8:$O$250,"x",BQ$8:BQ$250,"0")</f>
        <v>0</v>
      </c>
      <c r="BR295" s="200"/>
      <c r="BS295" s="200"/>
      <c r="BT295" s="38"/>
      <c r="BU295" s="38"/>
      <c r="BV295" s="179"/>
      <c r="BW295" s="179"/>
      <c r="BX295" s="179"/>
      <c r="BY295" s="179"/>
      <c r="BZ295" s="179"/>
      <c r="CA295" s="179"/>
      <c r="CB295" s="179"/>
      <c r="CC295" s="179"/>
      <c r="CD295" s="1"/>
    </row>
    <row r="296" spans="1:82" s="103" customFormat="1" hidden="1">
      <c r="A296" s="201"/>
      <c r="B296" s="182"/>
      <c r="C296" s="282" t="s">
        <v>94</v>
      </c>
      <c r="D296" s="10"/>
      <c r="E296" s="21"/>
      <c r="F296" s="10"/>
      <c r="G296" s="204"/>
      <c r="H296" s="105"/>
      <c r="I296" s="179"/>
      <c r="J296" s="179"/>
      <c r="K296" s="204"/>
      <c r="L296" s="179"/>
      <c r="M296" s="179"/>
      <c r="N296" s="12"/>
      <c r="O296" s="179"/>
      <c r="P296" s="12"/>
      <c r="Q296" s="179"/>
      <c r="R296" s="179"/>
      <c r="S296" s="179"/>
      <c r="T296" s="179"/>
      <c r="U296" s="179"/>
      <c r="V296" s="204"/>
      <c r="W296" s="204"/>
      <c r="X296" s="204"/>
      <c r="Y296" s="204"/>
      <c r="Z296" s="179"/>
      <c r="AA296" s="179"/>
      <c r="AB296" s="179"/>
      <c r="AC296" s="179"/>
      <c r="AD296" s="179"/>
      <c r="AE296" s="179"/>
      <c r="AF296" s="179"/>
      <c r="AG296" s="179"/>
      <c r="AH296" s="179"/>
      <c r="AI296" s="179"/>
      <c r="AJ296" s="179"/>
      <c r="AK296" s="179"/>
      <c r="AL296" s="179"/>
      <c r="AM296" s="179"/>
      <c r="AN296" s="179"/>
      <c r="AO296" s="179"/>
      <c r="AP296" s="179"/>
      <c r="AQ296" s="179"/>
      <c r="AR296" s="179"/>
      <c r="AS296" s="179"/>
      <c r="AT296" s="179"/>
      <c r="AU296" s="179"/>
      <c r="AV296" s="179"/>
      <c r="AW296" s="179"/>
      <c r="AX296" s="179"/>
      <c r="AY296" s="179"/>
      <c r="AZ296" s="179"/>
      <c r="BA296" s="179"/>
      <c r="BB296" s="179"/>
      <c r="BC296" s="179"/>
      <c r="BD296" s="179"/>
      <c r="BE296" s="24">
        <f>(((BE293*2)+(BE294*1)+(BE295*0)))/(BE293+BE294+BE295)</f>
        <v>2</v>
      </c>
      <c r="BF296" s="24">
        <f>(((BF293*2)+(BF294*1)+(BF295*0)))/(BF293+BF294+BF295)</f>
        <v>1.3333333333333333</v>
      </c>
      <c r="BG296" s="24">
        <f>(((BG293*2)+(BG294*1)+(BG295*0)))/(BG293+BG294+BG295)</f>
        <v>1.3333333333333333</v>
      </c>
      <c r="BH296" s="24">
        <f>(((BH293*2)+(BH294*1)+(BH295*0)))/(BH293+BH294+BH295)</f>
        <v>1.6666666666666667</v>
      </c>
      <c r="BI296" s="24">
        <f>(((BI293*2)+(BI294*1)+(BI295*0)))/(BI293+BI294+BI295)</f>
        <v>2</v>
      </c>
      <c r="BJ296" s="45"/>
      <c r="BK296" s="24"/>
      <c r="BL296" s="24"/>
      <c r="BM296" s="24"/>
      <c r="BN296" s="24"/>
      <c r="BO296" s="24"/>
      <c r="BP296" s="24"/>
      <c r="BQ296" s="24">
        <f>(((BQ293*2)+(BQ294*1)+(BQ295*0)))/(BQ293+BQ294+BQ295)</f>
        <v>2</v>
      </c>
      <c r="BR296" s="24"/>
      <c r="BS296" s="24"/>
      <c r="BT296" s="39"/>
      <c r="BU296" s="39"/>
      <c r="BV296" s="281">
        <f>COUNTIF($BE297:$BU297,"Đ")</f>
        <v>4</v>
      </c>
      <c r="BW296" s="272">
        <f>BV296/COUNTA($BE297:$BU297)</f>
        <v>0.66666666666666663</v>
      </c>
      <c r="BX296" s="281">
        <f>COUNTIF($BE297:$BU297,"CCG")</f>
        <v>2</v>
      </c>
      <c r="BY296" s="272">
        <f>BX296/COUNTA($BE297:$BU297)</f>
        <v>0.33333333333333331</v>
      </c>
      <c r="BZ296" s="281">
        <f>COUNTIF($BE297:$BU297,"CĐ")</f>
        <v>0</v>
      </c>
      <c r="CA296" s="272">
        <f>BZ296/COUNTA($BE297:$BU297)</f>
        <v>0</v>
      </c>
      <c r="CB296" s="273">
        <f>(((BV296*2)+(BX296*1)+(BZ296*0)))/(BV296+BX296+BZ296)</f>
        <v>1.6666666666666667</v>
      </c>
      <c r="CC296" s="273" t="str">
        <f>IF(CB296&gt;=1.6,"Đạt mục tiêu",IF(CB296&gt;=1,"Cần cố gắng","Chưa đạt"))</f>
        <v>Đạt mục tiêu</v>
      </c>
      <c r="CD296" s="1"/>
    </row>
    <row r="297" spans="1:82" s="103" customFormat="1" hidden="1">
      <c r="A297" s="201"/>
      <c r="B297" s="182"/>
      <c r="C297" s="282"/>
      <c r="D297" s="10"/>
      <c r="E297" s="21"/>
      <c r="F297" s="10"/>
      <c r="G297" s="204"/>
      <c r="H297" s="105"/>
      <c r="I297" s="179"/>
      <c r="J297" s="179"/>
      <c r="K297" s="204"/>
      <c r="L297" s="179"/>
      <c r="M297" s="179"/>
      <c r="N297" s="12"/>
      <c r="O297" s="179"/>
      <c r="P297" s="12"/>
      <c r="Q297" s="179"/>
      <c r="R297" s="179"/>
      <c r="S297" s="179"/>
      <c r="T297" s="179"/>
      <c r="U297" s="179"/>
      <c r="V297" s="204"/>
      <c r="W297" s="204"/>
      <c r="X297" s="204"/>
      <c r="Y297" s="204"/>
      <c r="Z297" s="179"/>
      <c r="AA297" s="179"/>
      <c r="AB297" s="179"/>
      <c r="AC297" s="179"/>
      <c r="AD297" s="179"/>
      <c r="AE297" s="179"/>
      <c r="AF297" s="179"/>
      <c r="AG297" s="179"/>
      <c r="AH297" s="179"/>
      <c r="AI297" s="179"/>
      <c r="AJ297" s="179"/>
      <c r="AK297" s="179"/>
      <c r="AL297" s="179"/>
      <c r="AM297" s="179"/>
      <c r="AN297" s="179"/>
      <c r="AO297" s="179"/>
      <c r="AP297" s="179"/>
      <c r="AQ297" s="179"/>
      <c r="AR297" s="179"/>
      <c r="AS297" s="179"/>
      <c r="AT297" s="179"/>
      <c r="AU297" s="179"/>
      <c r="AV297" s="179"/>
      <c r="AW297" s="179"/>
      <c r="AX297" s="179"/>
      <c r="AY297" s="179"/>
      <c r="AZ297" s="179"/>
      <c r="BA297" s="179"/>
      <c r="BB297" s="179"/>
      <c r="BC297" s="179"/>
      <c r="BD297" s="179"/>
      <c r="BE297" s="24" t="str">
        <f>IF(BE296&lt;1,"CĐ",IF(BE296&lt;1.6,"CCG","Đ"))</f>
        <v>Đ</v>
      </c>
      <c r="BF297" s="24" t="str">
        <f>IF(BF296&lt;1,"CĐ",IF(BF296&lt;1.6,"CCG","Đ"))</f>
        <v>CCG</v>
      </c>
      <c r="BG297" s="24" t="str">
        <f>IF(BG296&lt;1,"CĐ",IF(BG296&lt;1.6,"CCG","Đ"))</f>
        <v>CCG</v>
      </c>
      <c r="BH297" s="24" t="str">
        <f>IF(BH296&lt;1,"CĐ",IF(BH296&lt;1.6,"CCG","Đ"))</f>
        <v>Đ</v>
      </c>
      <c r="BI297" s="24" t="str">
        <f>IF(BI296&lt;1,"CĐ",IF(BI296&lt;1.6,"CCG","Đ"))</f>
        <v>Đ</v>
      </c>
      <c r="BJ297" s="45"/>
      <c r="BK297" s="24"/>
      <c r="BL297" s="24"/>
      <c r="BM297" s="24"/>
      <c r="BN297" s="24"/>
      <c r="BO297" s="24"/>
      <c r="BP297" s="24"/>
      <c r="BQ297" s="24" t="str">
        <f>IF(BQ296&lt;1,"CĐ",IF(BQ296&lt;1.6,"CCG","Đ"))</f>
        <v>Đ</v>
      </c>
      <c r="BR297" s="24"/>
      <c r="BS297" s="24"/>
      <c r="BT297" s="39"/>
      <c r="BU297" s="39"/>
      <c r="BV297" s="281"/>
      <c r="BW297" s="272"/>
      <c r="BX297" s="281"/>
      <c r="BY297" s="272"/>
      <c r="BZ297" s="281"/>
      <c r="CA297" s="272"/>
      <c r="CB297" s="273"/>
      <c r="CC297" s="273"/>
      <c r="CD297" s="1"/>
    </row>
    <row r="298" spans="1:82" s="103" customFormat="1" ht="197.25" hidden="1">
      <c r="A298" s="184" t="s">
        <v>98</v>
      </c>
      <c r="B298" s="181"/>
      <c r="C298" s="132" t="s">
        <v>91</v>
      </c>
      <c r="D298" s="25"/>
      <c r="E298" s="26"/>
      <c r="F298" s="25"/>
      <c r="G298" s="193"/>
      <c r="H298" s="134"/>
      <c r="I298" s="194"/>
      <c r="J298" s="194"/>
      <c r="K298" s="193"/>
      <c r="L298" s="194"/>
      <c r="M298" s="194"/>
      <c r="N298" s="12"/>
      <c r="O298" s="194"/>
      <c r="P298" s="12"/>
      <c r="Q298" s="194"/>
      <c r="R298" s="194"/>
      <c r="S298" s="194"/>
      <c r="T298" s="194"/>
      <c r="U298" s="194"/>
      <c r="V298" s="193"/>
      <c r="W298" s="193"/>
      <c r="X298" s="193"/>
      <c r="Y298" s="193"/>
      <c r="Z298" s="194"/>
      <c r="AA298" s="194"/>
      <c r="AB298" s="194"/>
      <c r="AC298" s="194"/>
      <c r="AD298" s="194"/>
      <c r="AE298" s="194"/>
      <c r="AF298" s="194"/>
      <c r="AG298" s="194"/>
      <c r="AH298" s="194"/>
      <c r="AI298" s="194"/>
      <c r="AJ298" s="194"/>
      <c r="AK298" s="194"/>
      <c r="AL298" s="194"/>
      <c r="AM298" s="194"/>
      <c r="AN298" s="194"/>
      <c r="AO298" s="194"/>
      <c r="AP298" s="194"/>
      <c r="AQ298" s="194"/>
      <c r="AR298" s="194"/>
      <c r="AS298" s="194"/>
      <c r="AT298" s="194"/>
      <c r="AU298" s="194"/>
      <c r="AV298" s="194"/>
      <c r="AW298" s="194"/>
      <c r="AX298" s="194"/>
      <c r="AY298" s="194"/>
      <c r="AZ298" s="194"/>
      <c r="BA298" s="194"/>
      <c r="BB298" s="194"/>
      <c r="BC298" s="194"/>
      <c r="BD298" s="194"/>
      <c r="BE298" s="183">
        <f>COUNTIFS($P$8:$P$250,"x",BE$8:BE$250,"2")</f>
        <v>2</v>
      </c>
      <c r="BF298" s="183">
        <f>COUNTIFS($P$8:$P$250,"x",BF$8:BF$250,"2")</f>
        <v>3</v>
      </c>
      <c r="BG298" s="183">
        <f>COUNTIFS($P$8:$P$250,"x",BG$8:BG$250,"2")</f>
        <v>3</v>
      </c>
      <c r="BH298" s="183">
        <f>COUNTIFS($P$8:$P$250,"x",BH$8:BH$250,"2")</f>
        <v>1</v>
      </c>
      <c r="BI298" s="183">
        <f>COUNTIFS($P$8:$P$250,"x",BI$8:BI$250,"2")</f>
        <v>2</v>
      </c>
      <c r="BJ298" s="46"/>
      <c r="BK298" s="183"/>
      <c r="BL298" s="183"/>
      <c r="BM298" s="183"/>
      <c r="BN298" s="183"/>
      <c r="BO298" s="183"/>
      <c r="BP298" s="183"/>
      <c r="BQ298" s="183">
        <f>COUNTIFS($P$8:$P$250,"x",BQ$8:BQ$250,"2")</f>
        <v>1</v>
      </c>
      <c r="BR298" s="183"/>
      <c r="BS298" s="183"/>
      <c r="BT298" s="40"/>
      <c r="BU298" s="40"/>
      <c r="BV298" s="194"/>
      <c r="BW298" s="194"/>
      <c r="BX298" s="194"/>
      <c r="BY298" s="194"/>
      <c r="BZ298" s="194"/>
      <c r="CA298" s="194"/>
      <c r="CB298" s="194"/>
      <c r="CC298" s="194"/>
      <c r="CD298" s="1"/>
    </row>
    <row r="299" spans="1:82" s="103" customFormat="1" ht="56.25" hidden="1">
      <c r="A299" s="184"/>
      <c r="B299" s="181"/>
      <c r="C299" s="132" t="s">
        <v>92</v>
      </c>
      <c r="D299" s="25"/>
      <c r="E299" s="26"/>
      <c r="F299" s="25"/>
      <c r="G299" s="193"/>
      <c r="H299" s="134"/>
      <c r="I299" s="194"/>
      <c r="J299" s="194"/>
      <c r="K299" s="193"/>
      <c r="L299" s="194"/>
      <c r="M299" s="194"/>
      <c r="N299" s="12"/>
      <c r="O299" s="194"/>
      <c r="P299" s="12"/>
      <c r="Q299" s="194"/>
      <c r="R299" s="194"/>
      <c r="S299" s="194"/>
      <c r="T299" s="194"/>
      <c r="U299" s="194"/>
      <c r="V299" s="193"/>
      <c r="W299" s="193"/>
      <c r="X299" s="193"/>
      <c r="Y299" s="193"/>
      <c r="Z299" s="194"/>
      <c r="AA299" s="194"/>
      <c r="AB299" s="194"/>
      <c r="AC299" s="194"/>
      <c r="AD299" s="194"/>
      <c r="AE299" s="194"/>
      <c r="AF299" s="194"/>
      <c r="AG299" s="194"/>
      <c r="AH299" s="194"/>
      <c r="AI299" s="194"/>
      <c r="AJ299" s="194"/>
      <c r="AK299" s="194"/>
      <c r="AL299" s="194"/>
      <c r="AM299" s="194"/>
      <c r="AN299" s="194"/>
      <c r="AO299" s="194"/>
      <c r="AP299" s="194"/>
      <c r="AQ299" s="194"/>
      <c r="AR299" s="194"/>
      <c r="AS299" s="194"/>
      <c r="AT299" s="194"/>
      <c r="AU299" s="194"/>
      <c r="AV299" s="194"/>
      <c r="AW299" s="194"/>
      <c r="AX299" s="194"/>
      <c r="AY299" s="194"/>
      <c r="AZ299" s="194"/>
      <c r="BA299" s="194"/>
      <c r="BB299" s="194"/>
      <c r="BC299" s="194"/>
      <c r="BD299" s="194"/>
      <c r="BE299" s="183">
        <f>COUNTIFS($P$8:$P$250,"x",BE$8:BE$250,"1")</f>
        <v>1</v>
      </c>
      <c r="BF299" s="183">
        <f>COUNTIFS($P$8:$P$250,"x",BF$8:BF$250,"1")</f>
        <v>0</v>
      </c>
      <c r="BG299" s="183">
        <f>COUNTIFS($P$8:$P$250,"x",BG$8:BG$250,"1")</f>
        <v>0</v>
      </c>
      <c r="BH299" s="183">
        <f>COUNTIFS($P$8:$P$250,"x",BH$8:BH$250,"1")</f>
        <v>2</v>
      </c>
      <c r="BI299" s="183">
        <f>COUNTIFS($P$8:$P$250,"x",BI$8:BI$250,"1")</f>
        <v>1</v>
      </c>
      <c r="BJ299" s="46"/>
      <c r="BK299" s="183"/>
      <c r="BL299" s="183"/>
      <c r="BM299" s="183"/>
      <c r="BN299" s="183"/>
      <c r="BO299" s="183"/>
      <c r="BP299" s="183"/>
      <c r="BQ299" s="183">
        <f>COUNTIFS($P$8:$P$250,"x",BQ$8:BQ$250,"1")</f>
        <v>2</v>
      </c>
      <c r="BR299" s="183"/>
      <c r="BS299" s="183"/>
      <c r="BT299" s="40"/>
      <c r="BU299" s="40"/>
      <c r="BV299" s="194"/>
      <c r="BW299" s="194"/>
      <c r="BX299" s="194"/>
      <c r="BY299" s="194"/>
      <c r="BZ299" s="194"/>
      <c r="CA299" s="194"/>
      <c r="CB299" s="194"/>
      <c r="CC299" s="194"/>
      <c r="CD299" s="1"/>
    </row>
    <row r="300" spans="1:82" s="103" customFormat="1" ht="56.25" hidden="1">
      <c r="A300" s="184"/>
      <c r="B300" s="181"/>
      <c r="C300" s="132" t="s">
        <v>93</v>
      </c>
      <c r="D300" s="25"/>
      <c r="E300" s="26"/>
      <c r="F300" s="25"/>
      <c r="G300" s="193"/>
      <c r="H300" s="134"/>
      <c r="I300" s="194"/>
      <c r="J300" s="194"/>
      <c r="K300" s="193"/>
      <c r="L300" s="194"/>
      <c r="M300" s="194"/>
      <c r="N300" s="12"/>
      <c r="O300" s="194"/>
      <c r="P300" s="12"/>
      <c r="Q300" s="194"/>
      <c r="R300" s="194"/>
      <c r="S300" s="194"/>
      <c r="T300" s="194"/>
      <c r="U300" s="194"/>
      <c r="V300" s="193"/>
      <c r="W300" s="193"/>
      <c r="X300" s="193"/>
      <c r="Y300" s="193"/>
      <c r="Z300" s="194"/>
      <c r="AA300" s="194"/>
      <c r="AB300" s="194"/>
      <c r="AC300" s="194"/>
      <c r="AD300" s="194"/>
      <c r="AE300" s="194"/>
      <c r="AF300" s="194"/>
      <c r="AG300" s="194"/>
      <c r="AH300" s="194"/>
      <c r="AI300" s="194"/>
      <c r="AJ300" s="194"/>
      <c r="AK300" s="194"/>
      <c r="AL300" s="194"/>
      <c r="AM300" s="194"/>
      <c r="AN300" s="194"/>
      <c r="AO300" s="194"/>
      <c r="AP300" s="194"/>
      <c r="AQ300" s="194"/>
      <c r="AR300" s="194"/>
      <c r="AS300" s="194"/>
      <c r="AT300" s="194"/>
      <c r="AU300" s="194"/>
      <c r="AV300" s="194"/>
      <c r="AW300" s="194"/>
      <c r="AX300" s="194"/>
      <c r="AY300" s="194"/>
      <c r="AZ300" s="194"/>
      <c r="BA300" s="194"/>
      <c r="BB300" s="194"/>
      <c r="BC300" s="194"/>
      <c r="BD300" s="194"/>
      <c r="BE300" s="183">
        <f>COUNTIFS($P$8:$P$250,"x",BE$8:BE$250,"0")</f>
        <v>0</v>
      </c>
      <c r="BF300" s="183">
        <f>COUNTIFS($P$8:$P$250,"x",BF$8:BF$250,"0")</f>
        <v>0</v>
      </c>
      <c r="BG300" s="183">
        <f>COUNTIFS($P$8:$P$250,"x",BG$8:BG$250,"0")</f>
        <v>0</v>
      </c>
      <c r="BH300" s="183">
        <f>COUNTIFS($P$8:$P$250,"x",BH$8:BH$250,"0")</f>
        <v>0</v>
      </c>
      <c r="BI300" s="183">
        <f>COUNTIFS($P$8:$P$250,"x",BI$8:BI$250,"0")</f>
        <v>0</v>
      </c>
      <c r="BJ300" s="46"/>
      <c r="BK300" s="183"/>
      <c r="BL300" s="183"/>
      <c r="BM300" s="183"/>
      <c r="BN300" s="183"/>
      <c r="BO300" s="183"/>
      <c r="BP300" s="183"/>
      <c r="BQ300" s="183">
        <f>COUNTIFS($P$8:$P$250,"x",BQ$8:BQ$250,"0")</f>
        <v>0</v>
      </c>
      <c r="BR300" s="183"/>
      <c r="BS300" s="183"/>
      <c r="BT300" s="40"/>
      <c r="BU300" s="40"/>
      <c r="BV300" s="194"/>
      <c r="BW300" s="194"/>
      <c r="BX300" s="194"/>
      <c r="BY300" s="194"/>
      <c r="BZ300" s="194"/>
      <c r="CA300" s="194"/>
      <c r="CB300" s="194"/>
      <c r="CC300" s="194"/>
      <c r="CD300" s="1"/>
    </row>
    <row r="301" spans="1:82" s="103" customFormat="1" hidden="1">
      <c r="A301" s="184"/>
      <c r="B301" s="181"/>
      <c r="C301" s="260" t="s">
        <v>94</v>
      </c>
      <c r="D301" s="25"/>
      <c r="E301" s="26"/>
      <c r="F301" s="25"/>
      <c r="G301" s="193"/>
      <c r="H301" s="134"/>
      <c r="I301" s="194"/>
      <c r="J301" s="194"/>
      <c r="K301" s="193"/>
      <c r="L301" s="194"/>
      <c r="M301" s="194"/>
      <c r="N301" s="12"/>
      <c r="O301" s="194"/>
      <c r="P301" s="12"/>
      <c r="Q301" s="194"/>
      <c r="R301" s="194"/>
      <c r="S301" s="194"/>
      <c r="T301" s="194"/>
      <c r="U301" s="194"/>
      <c r="V301" s="193"/>
      <c r="W301" s="193"/>
      <c r="X301" s="193"/>
      <c r="Y301" s="193"/>
      <c r="Z301" s="194"/>
      <c r="AA301" s="194"/>
      <c r="AB301" s="194"/>
      <c r="AC301" s="194"/>
      <c r="AD301" s="194"/>
      <c r="AE301" s="194"/>
      <c r="AF301" s="194"/>
      <c r="AG301" s="194"/>
      <c r="AH301" s="194"/>
      <c r="AI301" s="194"/>
      <c r="AJ301" s="194"/>
      <c r="AK301" s="194"/>
      <c r="AL301" s="194"/>
      <c r="AM301" s="194"/>
      <c r="AN301" s="194"/>
      <c r="AO301" s="194"/>
      <c r="AP301" s="194"/>
      <c r="AQ301" s="194"/>
      <c r="AR301" s="194"/>
      <c r="AS301" s="194"/>
      <c r="AT301" s="194"/>
      <c r="AU301" s="194"/>
      <c r="AV301" s="194"/>
      <c r="AW301" s="194"/>
      <c r="AX301" s="194"/>
      <c r="AY301" s="194"/>
      <c r="AZ301" s="194"/>
      <c r="BA301" s="194"/>
      <c r="BB301" s="194"/>
      <c r="BC301" s="194"/>
      <c r="BD301" s="194"/>
      <c r="BE301" s="27">
        <f>(((BE298*2)+(BE299*1)+(BE300*0)))/(BE298+BE299+BE300)</f>
        <v>1.6666666666666667</v>
      </c>
      <c r="BF301" s="27">
        <f>(((BF298*2)+(BF299*1)+(BF300*0)))/(BF298+BF299+BF300)</f>
        <v>2</v>
      </c>
      <c r="BG301" s="27">
        <f>(((BG298*2)+(BG299*1)+(BG300*0)))/(BG298+BG299+BG300)</f>
        <v>2</v>
      </c>
      <c r="BH301" s="27">
        <f>(((BH298*2)+(BH299*1)+(BH300*0)))/(BH298+BH299+BH300)</f>
        <v>1.3333333333333333</v>
      </c>
      <c r="BI301" s="27">
        <f>(((BI298*2)+(BI299*1)+(BI300*0)))/(BI298+BI299+BI300)</f>
        <v>1.6666666666666667</v>
      </c>
      <c r="BJ301" s="47"/>
      <c r="BK301" s="27"/>
      <c r="BL301" s="27"/>
      <c r="BM301" s="27"/>
      <c r="BN301" s="27"/>
      <c r="BO301" s="27"/>
      <c r="BP301" s="27"/>
      <c r="BQ301" s="27">
        <f>(((BQ298*2)+(BQ299*1)+(BQ300*0)))/(BQ298+BQ299+BQ300)</f>
        <v>1.3333333333333333</v>
      </c>
      <c r="BR301" s="27"/>
      <c r="BS301" s="27"/>
      <c r="BT301" s="41"/>
      <c r="BU301" s="41"/>
      <c r="BV301" s="277">
        <f>COUNTIF($BE302:$BU302,"Đ")</f>
        <v>4</v>
      </c>
      <c r="BW301" s="270">
        <f>BV301/COUNTA($BE302:$BU302)</f>
        <v>0.66666666666666663</v>
      </c>
      <c r="BX301" s="277">
        <f>COUNTIF($BE302:$BU302,"CCG")</f>
        <v>2</v>
      </c>
      <c r="BY301" s="270">
        <f>BX301/COUNTA($BE302:$BU302)</f>
        <v>0.33333333333333331</v>
      </c>
      <c r="BZ301" s="277">
        <f>COUNTIF($BE302:$BU302,"CĐ")</f>
        <v>0</v>
      </c>
      <c r="CA301" s="270">
        <f>BZ301/COUNTA($BE302:$BU302)</f>
        <v>0</v>
      </c>
      <c r="CB301" s="271">
        <f>(((BV301*2)+(BX301*1)+(BZ301*0)))/(BV301+BX301+BZ301)</f>
        <v>1.6666666666666667</v>
      </c>
      <c r="CC301" s="271" t="str">
        <f>IF(CB301&gt;=1.6,"Đạt mục tiêu",IF(CB301&gt;=1,"Cần cố gắng","Chưa đạt"))</f>
        <v>Đạt mục tiêu</v>
      </c>
      <c r="CD301" s="1"/>
    </row>
    <row r="302" spans="1:82" s="103" customFormat="1" hidden="1">
      <c r="A302" s="184"/>
      <c r="B302" s="181"/>
      <c r="C302" s="260"/>
      <c r="D302" s="25"/>
      <c r="E302" s="26"/>
      <c r="F302" s="25"/>
      <c r="G302" s="193"/>
      <c r="H302" s="134"/>
      <c r="I302" s="194"/>
      <c r="J302" s="194"/>
      <c r="K302" s="193"/>
      <c r="L302" s="194"/>
      <c r="M302" s="194"/>
      <c r="N302" s="12"/>
      <c r="O302" s="194"/>
      <c r="P302" s="12"/>
      <c r="Q302" s="194"/>
      <c r="R302" s="194"/>
      <c r="S302" s="194"/>
      <c r="T302" s="194"/>
      <c r="U302" s="194"/>
      <c r="V302" s="193"/>
      <c r="W302" s="193"/>
      <c r="X302" s="193"/>
      <c r="Y302" s="193"/>
      <c r="Z302" s="194"/>
      <c r="AA302" s="194"/>
      <c r="AB302" s="194"/>
      <c r="AC302" s="194"/>
      <c r="AD302" s="194"/>
      <c r="AE302" s="194"/>
      <c r="AF302" s="194"/>
      <c r="AG302" s="194"/>
      <c r="AH302" s="194"/>
      <c r="AI302" s="194"/>
      <c r="AJ302" s="194"/>
      <c r="AK302" s="194"/>
      <c r="AL302" s="194"/>
      <c r="AM302" s="194"/>
      <c r="AN302" s="194"/>
      <c r="AO302" s="194"/>
      <c r="AP302" s="194"/>
      <c r="AQ302" s="194"/>
      <c r="AR302" s="194"/>
      <c r="AS302" s="194"/>
      <c r="AT302" s="194"/>
      <c r="AU302" s="194"/>
      <c r="AV302" s="194"/>
      <c r="AW302" s="194"/>
      <c r="AX302" s="194"/>
      <c r="AY302" s="194"/>
      <c r="AZ302" s="194"/>
      <c r="BA302" s="194"/>
      <c r="BB302" s="194"/>
      <c r="BC302" s="194"/>
      <c r="BD302" s="194"/>
      <c r="BE302" s="27" t="str">
        <f>IF(BE301&lt;1,"CĐ",IF(BE301&lt;1.6,"CCG","Đ"))</f>
        <v>Đ</v>
      </c>
      <c r="BF302" s="27" t="str">
        <f>IF(BF301&lt;1,"CĐ",IF(BF301&lt;1.6,"CCG","Đ"))</f>
        <v>Đ</v>
      </c>
      <c r="BG302" s="27" t="str">
        <f>IF(BG301&lt;1,"CĐ",IF(BG301&lt;1.6,"CCG","Đ"))</f>
        <v>Đ</v>
      </c>
      <c r="BH302" s="27" t="str">
        <f>IF(BH301&lt;1,"CĐ",IF(BH301&lt;1.6,"CCG","Đ"))</f>
        <v>CCG</v>
      </c>
      <c r="BI302" s="27" t="str">
        <f>IF(BI301&lt;1,"CĐ",IF(BI301&lt;1.6,"CCG","Đ"))</f>
        <v>Đ</v>
      </c>
      <c r="BJ302" s="47"/>
      <c r="BK302" s="27"/>
      <c r="BL302" s="27"/>
      <c r="BM302" s="27"/>
      <c r="BN302" s="27"/>
      <c r="BO302" s="27"/>
      <c r="BP302" s="27"/>
      <c r="BQ302" s="27" t="str">
        <f>IF(BQ301&lt;1,"CĐ",IF(BQ301&lt;1.6,"CCG","Đ"))</f>
        <v>CCG</v>
      </c>
      <c r="BR302" s="27"/>
      <c r="BS302" s="27"/>
      <c r="BT302" s="41"/>
      <c r="BU302" s="41"/>
      <c r="BV302" s="277"/>
      <c r="BW302" s="270"/>
      <c r="BX302" s="277"/>
      <c r="BY302" s="270"/>
      <c r="BZ302" s="277"/>
      <c r="CA302" s="270"/>
      <c r="CB302" s="271"/>
      <c r="CC302" s="271"/>
      <c r="CD302" s="1"/>
    </row>
    <row r="303" spans="1:82" s="103" customFormat="1" ht="194.25" hidden="1">
      <c r="A303" s="201" t="s">
        <v>99</v>
      </c>
      <c r="B303" s="182"/>
      <c r="C303" s="130" t="s">
        <v>91</v>
      </c>
      <c r="D303" s="10"/>
      <c r="E303" s="21"/>
      <c r="F303" s="10"/>
      <c r="G303" s="204"/>
      <c r="H303" s="105"/>
      <c r="I303" s="179"/>
      <c r="J303" s="179"/>
      <c r="K303" s="204"/>
      <c r="L303" s="179"/>
      <c r="M303" s="179"/>
      <c r="N303" s="12"/>
      <c r="O303" s="179"/>
      <c r="P303" s="12"/>
      <c r="Q303" s="179"/>
      <c r="R303" s="179"/>
      <c r="S303" s="179"/>
      <c r="T303" s="179"/>
      <c r="U303" s="179"/>
      <c r="V303" s="204"/>
      <c r="W303" s="204"/>
      <c r="X303" s="204"/>
      <c r="Y303" s="204"/>
      <c r="Z303" s="179"/>
      <c r="AA303" s="179"/>
      <c r="AB303" s="179"/>
      <c r="AC303" s="179"/>
      <c r="AD303" s="179"/>
      <c r="AE303" s="179"/>
      <c r="AF303" s="179"/>
      <c r="AG303" s="179"/>
      <c r="AH303" s="179"/>
      <c r="AI303" s="179"/>
      <c r="AJ303" s="179"/>
      <c r="AK303" s="179"/>
      <c r="AL303" s="179"/>
      <c r="AM303" s="179"/>
      <c r="AN303" s="179"/>
      <c r="AO303" s="179"/>
      <c r="AP303" s="179"/>
      <c r="AQ303" s="179"/>
      <c r="AR303" s="179"/>
      <c r="AS303" s="179"/>
      <c r="AT303" s="179"/>
      <c r="AU303" s="179"/>
      <c r="AV303" s="179"/>
      <c r="AW303" s="179"/>
      <c r="AX303" s="179"/>
      <c r="AY303" s="179"/>
      <c r="AZ303" s="179"/>
      <c r="BA303" s="179"/>
      <c r="BB303" s="179"/>
      <c r="BC303" s="179"/>
      <c r="BD303" s="179"/>
      <c r="BE303" s="200">
        <f>COUNTIFS($Q$8:$Q$250,"x",BE$8:BE$250,"2")</f>
        <v>6</v>
      </c>
      <c r="BF303" s="200">
        <f>COUNTIFS($Q$8:$Q$250,"x",BF$8:BF$250,"2")</f>
        <v>3</v>
      </c>
      <c r="BG303" s="200">
        <f>COUNTIFS($Q$8:$Q$250,"x",BG$8:BG$250,"2")</f>
        <v>6</v>
      </c>
      <c r="BH303" s="200">
        <f>COUNTIFS($Q$8:$Q$250,"x",BH$8:BH$250,"2")</f>
        <v>6</v>
      </c>
      <c r="BI303" s="200">
        <f>COUNTIFS($Q$8:$Q$250,"x",BI$8:BI$250,"2")</f>
        <v>4</v>
      </c>
      <c r="BJ303" s="44"/>
      <c r="BK303" s="200"/>
      <c r="BL303" s="200"/>
      <c r="BM303" s="200"/>
      <c r="BN303" s="200"/>
      <c r="BO303" s="200"/>
      <c r="BP303" s="200"/>
      <c r="BQ303" s="200">
        <f>COUNTIFS($Q$8:$Q$250,"x",BQ$8:BQ$250,"2")</f>
        <v>6</v>
      </c>
      <c r="BR303" s="200"/>
      <c r="BS303" s="200"/>
      <c r="BT303" s="38"/>
      <c r="BU303" s="38"/>
      <c r="BV303" s="179"/>
      <c r="BW303" s="179"/>
      <c r="BX303" s="179"/>
      <c r="BY303" s="179"/>
      <c r="BZ303" s="179"/>
      <c r="CA303" s="179"/>
      <c r="CB303" s="179"/>
      <c r="CC303" s="179"/>
      <c r="CD303" s="1"/>
    </row>
    <row r="304" spans="1:82" s="103" customFormat="1" ht="56.25" hidden="1">
      <c r="A304" s="201"/>
      <c r="B304" s="182"/>
      <c r="C304" s="130" t="s">
        <v>92</v>
      </c>
      <c r="D304" s="10"/>
      <c r="E304" s="21"/>
      <c r="F304" s="10"/>
      <c r="G304" s="204"/>
      <c r="H304" s="105"/>
      <c r="I304" s="179"/>
      <c r="J304" s="179"/>
      <c r="K304" s="204"/>
      <c r="L304" s="179"/>
      <c r="M304" s="179"/>
      <c r="N304" s="12"/>
      <c r="O304" s="179"/>
      <c r="P304" s="12"/>
      <c r="Q304" s="179"/>
      <c r="R304" s="179"/>
      <c r="S304" s="179"/>
      <c r="T304" s="179"/>
      <c r="U304" s="179"/>
      <c r="V304" s="204"/>
      <c r="W304" s="204"/>
      <c r="X304" s="204"/>
      <c r="Y304" s="204"/>
      <c r="Z304" s="179"/>
      <c r="AA304" s="179"/>
      <c r="AB304" s="179"/>
      <c r="AC304" s="179"/>
      <c r="AD304" s="179"/>
      <c r="AE304" s="179"/>
      <c r="AF304" s="179"/>
      <c r="AG304" s="179"/>
      <c r="AH304" s="179"/>
      <c r="AI304" s="179"/>
      <c r="AJ304" s="179"/>
      <c r="AK304" s="179"/>
      <c r="AL304" s="179"/>
      <c r="AM304" s="179"/>
      <c r="AN304" s="179"/>
      <c r="AO304" s="179"/>
      <c r="AP304" s="179"/>
      <c r="AQ304" s="179"/>
      <c r="AR304" s="179"/>
      <c r="AS304" s="179"/>
      <c r="AT304" s="179"/>
      <c r="AU304" s="179"/>
      <c r="AV304" s="179"/>
      <c r="AW304" s="179"/>
      <c r="AX304" s="179"/>
      <c r="AY304" s="179"/>
      <c r="AZ304" s="179"/>
      <c r="BA304" s="179"/>
      <c r="BB304" s="179"/>
      <c r="BC304" s="179"/>
      <c r="BD304" s="179"/>
      <c r="BE304" s="200">
        <f>COUNTIFS($Q$8:$Q$250,"x",BE$8:BE$250,"1")</f>
        <v>1</v>
      </c>
      <c r="BF304" s="200">
        <f>COUNTIFS($Q$8:$Q$250,"x",BF$8:BF$250,"1")</f>
        <v>4</v>
      </c>
      <c r="BG304" s="200">
        <f>COUNTIFS($Q$8:$Q$250,"x",BG$8:BG$250,"1")</f>
        <v>1</v>
      </c>
      <c r="BH304" s="200">
        <f>COUNTIFS($Q$8:$Q$250,"x",BH$8:BH$250,"1")</f>
        <v>1</v>
      </c>
      <c r="BI304" s="200">
        <f>COUNTIFS($Q$8:$Q$250,"x",BI$8:BI$250,"1")</f>
        <v>3</v>
      </c>
      <c r="BJ304" s="44"/>
      <c r="BK304" s="200"/>
      <c r="BL304" s="200"/>
      <c r="BM304" s="200"/>
      <c r="BN304" s="200"/>
      <c r="BO304" s="200"/>
      <c r="BP304" s="200"/>
      <c r="BQ304" s="200">
        <f>COUNTIFS($Q$8:$Q$250,"x",BQ$8:BQ$250,"1")</f>
        <v>1</v>
      </c>
      <c r="BR304" s="200"/>
      <c r="BS304" s="200"/>
      <c r="BT304" s="38"/>
      <c r="BU304" s="38"/>
      <c r="BV304" s="179"/>
      <c r="BW304" s="179"/>
      <c r="BX304" s="179"/>
      <c r="BY304" s="179"/>
      <c r="BZ304" s="179"/>
      <c r="CA304" s="179"/>
      <c r="CB304" s="179"/>
      <c r="CC304" s="179"/>
      <c r="CD304" s="1"/>
    </row>
    <row r="305" spans="1:82" s="103" customFormat="1" ht="56.25" hidden="1">
      <c r="A305" s="201"/>
      <c r="B305" s="182"/>
      <c r="C305" s="130" t="s">
        <v>93</v>
      </c>
      <c r="D305" s="10"/>
      <c r="E305" s="21"/>
      <c r="F305" s="10"/>
      <c r="G305" s="204"/>
      <c r="H305" s="105"/>
      <c r="I305" s="179"/>
      <c r="J305" s="179"/>
      <c r="K305" s="204"/>
      <c r="L305" s="179"/>
      <c r="M305" s="179"/>
      <c r="N305" s="12"/>
      <c r="O305" s="179"/>
      <c r="P305" s="12"/>
      <c r="Q305" s="179"/>
      <c r="R305" s="179"/>
      <c r="S305" s="179"/>
      <c r="T305" s="179"/>
      <c r="U305" s="179"/>
      <c r="V305" s="204"/>
      <c r="W305" s="204"/>
      <c r="X305" s="204"/>
      <c r="Y305" s="204"/>
      <c r="Z305" s="179"/>
      <c r="AA305" s="179"/>
      <c r="AB305" s="179"/>
      <c r="AC305" s="179"/>
      <c r="AD305" s="179"/>
      <c r="AE305" s="179"/>
      <c r="AF305" s="179"/>
      <c r="AG305" s="179"/>
      <c r="AH305" s="179"/>
      <c r="AI305" s="179"/>
      <c r="AJ305" s="179"/>
      <c r="AK305" s="179"/>
      <c r="AL305" s="179"/>
      <c r="AM305" s="179"/>
      <c r="AN305" s="179"/>
      <c r="AO305" s="179"/>
      <c r="AP305" s="179"/>
      <c r="AQ305" s="179"/>
      <c r="AR305" s="179"/>
      <c r="AS305" s="179"/>
      <c r="AT305" s="179"/>
      <c r="AU305" s="179"/>
      <c r="AV305" s="179"/>
      <c r="AW305" s="179"/>
      <c r="AX305" s="179"/>
      <c r="AY305" s="179"/>
      <c r="AZ305" s="179"/>
      <c r="BA305" s="179"/>
      <c r="BB305" s="179"/>
      <c r="BC305" s="179"/>
      <c r="BD305" s="179"/>
      <c r="BE305" s="200">
        <f>COUNTIFS($Q$8:$Q$250,"x",BE$8:BE$250,"0")</f>
        <v>0</v>
      </c>
      <c r="BF305" s="200">
        <f>COUNTIFS($Q$8:$Q$250,"x",BF$8:BF$250,"0")</f>
        <v>0</v>
      </c>
      <c r="BG305" s="200">
        <f>COUNTIFS($Q$8:$Q$250,"x",BG$8:BG$250,"0")</f>
        <v>0</v>
      </c>
      <c r="BH305" s="200">
        <f>COUNTIFS($Q$8:$Q$250,"x",BH$8:BH$250,"0")</f>
        <v>0</v>
      </c>
      <c r="BI305" s="200">
        <f>COUNTIFS($Q$8:$Q$250,"x",BI$8:BI$250,"0")</f>
        <v>0</v>
      </c>
      <c r="BJ305" s="44"/>
      <c r="BK305" s="200"/>
      <c r="BL305" s="200"/>
      <c r="BM305" s="200"/>
      <c r="BN305" s="200"/>
      <c r="BO305" s="200"/>
      <c r="BP305" s="200"/>
      <c r="BQ305" s="200">
        <f>COUNTIFS($Q$8:$Q$250,"x",BQ$8:BQ$250,"0")</f>
        <v>0</v>
      </c>
      <c r="BR305" s="200"/>
      <c r="BS305" s="200"/>
      <c r="BT305" s="38"/>
      <c r="BU305" s="38"/>
      <c r="BV305" s="179"/>
      <c r="BW305" s="179"/>
      <c r="BX305" s="179"/>
      <c r="BY305" s="179"/>
      <c r="BZ305" s="179"/>
      <c r="CA305" s="179"/>
      <c r="CB305" s="179"/>
      <c r="CC305" s="179"/>
      <c r="CD305" s="1"/>
    </row>
    <row r="306" spans="1:82" s="103" customFormat="1" hidden="1">
      <c r="A306" s="201"/>
      <c r="B306" s="182"/>
      <c r="C306" s="282" t="s">
        <v>94</v>
      </c>
      <c r="D306" s="10"/>
      <c r="E306" s="21"/>
      <c r="F306" s="10"/>
      <c r="G306" s="204"/>
      <c r="H306" s="105"/>
      <c r="I306" s="179"/>
      <c r="J306" s="179"/>
      <c r="K306" s="204"/>
      <c r="L306" s="179"/>
      <c r="M306" s="179"/>
      <c r="N306" s="12"/>
      <c r="O306" s="179"/>
      <c r="P306" s="12"/>
      <c r="Q306" s="179"/>
      <c r="R306" s="179"/>
      <c r="S306" s="179"/>
      <c r="T306" s="179"/>
      <c r="U306" s="179"/>
      <c r="V306" s="204"/>
      <c r="W306" s="204"/>
      <c r="X306" s="204"/>
      <c r="Y306" s="204"/>
      <c r="Z306" s="179"/>
      <c r="AA306" s="179"/>
      <c r="AB306" s="179"/>
      <c r="AC306" s="179"/>
      <c r="AD306" s="179"/>
      <c r="AE306" s="179"/>
      <c r="AF306" s="179"/>
      <c r="AG306" s="179"/>
      <c r="AH306" s="179"/>
      <c r="AI306" s="179"/>
      <c r="AJ306" s="179"/>
      <c r="AK306" s="179"/>
      <c r="AL306" s="179"/>
      <c r="AM306" s="179"/>
      <c r="AN306" s="179"/>
      <c r="AO306" s="179"/>
      <c r="AP306" s="179"/>
      <c r="AQ306" s="179"/>
      <c r="AR306" s="179"/>
      <c r="AS306" s="179"/>
      <c r="AT306" s="179"/>
      <c r="AU306" s="179"/>
      <c r="AV306" s="179"/>
      <c r="AW306" s="179"/>
      <c r="AX306" s="179"/>
      <c r="AY306" s="179"/>
      <c r="AZ306" s="179"/>
      <c r="BA306" s="179"/>
      <c r="BB306" s="179"/>
      <c r="BC306" s="179"/>
      <c r="BD306" s="179"/>
      <c r="BE306" s="24">
        <f>(((BE303*2)+(BE304*1)+(BE305*0)))/(BE303+BE304+BE305)</f>
        <v>1.8571428571428572</v>
      </c>
      <c r="BF306" s="24">
        <f>(((BF303*2)+(BF304*1)+(BF305*0)))/(BF303+BF304+BF305)</f>
        <v>1.4285714285714286</v>
      </c>
      <c r="BG306" s="24">
        <f>(((BG303*2)+(BG304*1)+(BG305*0)))/(BG303+BG304+BG305)</f>
        <v>1.8571428571428572</v>
      </c>
      <c r="BH306" s="24">
        <f>(((BH303*2)+(BH304*1)+(BH305*0)))/(BH303+BH304+BH305)</f>
        <v>1.8571428571428572</v>
      </c>
      <c r="BI306" s="24">
        <f>(((BI303*2)+(BI304*1)+(BI305*0)))/(BI303+BI304+BI305)</f>
        <v>1.5714285714285714</v>
      </c>
      <c r="BJ306" s="45"/>
      <c r="BK306" s="24"/>
      <c r="BL306" s="24"/>
      <c r="BM306" s="24"/>
      <c r="BN306" s="24"/>
      <c r="BO306" s="24"/>
      <c r="BP306" s="24"/>
      <c r="BQ306" s="24">
        <f>(((BQ303*2)+(BQ304*1)+(BQ305*0)))/(BQ303+BQ304+BQ305)</f>
        <v>1.8571428571428572</v>
      </c>
      <c r="BR306" s="24"/>
      <c r="BS306" s="24"/>
      <c r="BT306" s="39"/>
      <c r="BU306" s="39"/>
      <c r="BV306" s="281">
        <f>COUNTIF($BE307:$BU307,"Đ")</f>
        <v>4</v>
      </c>
      <c r="BW306" s="272">
        <f>BV306/COUNTA($BE307:$BU307)</f>
        <v>0.66666666666666663</v>
      </c>
      <c r="BX306" s="281">
        <f>COUNTIF($BE307:$BU307,"CCG")</f>
        <v>2</v>
      </c>
      <c r="BY306" s="272">
        <f>BX306/COUNTA($BE307:$BU307)</f>
        <v>0.33333333333333331</v>
      </c>
      <c r="BZ306" s="281">
        <f>COUNTIF($BE307:$BU307,"CĐ")</f>
        <v>0</v>
      </c>
      <c r="CA306" s="272">
        <f>BZ306/COUNTA($BE307:$BU307)</f>
        <v>0</v>
      </c>
      <c r="CB306" s="273">
        <f>(((BV306*2)+(BX306*1)+(BZ306*0)))/(BV306+BX306+BZ306)</f>
        <v>1.6666666666666667</v>
      </c>
      <c r="CC306" s="273" t="str">
        <f>IF(CB306&gt;=1.6,"Đạt mục tiêu",IF(CB306&gt;=1,"Cần cố gắng","Chưa đạt"))</f>
        <v>Đạt mục tiêu</v>
      </c>
      <c r="CD306" s="1"/>
    </row>
    <row r="307" spans="1:82" s="103" customFormat="1" hidden="1">
      <c r="A307" s="201"/>
      <c r="B307" s="182"/>
      <c r="C307" s="282"/>
      <c r="D307" s="10"/>
      <c r="E307" s="21"/>
      <c r="F307" s="10"/>
      <c r="G307" s="204"/>
      <c r="H307" s="105"/>
      <c r="I307" s="179"/>
      <c r="J307" s="179"/>
      <c r="K307" s="204"/>
      <c r="L307" s="179"/>
      <c r="M307" s="179"/>
      <c r="N307" s="12"/>
      <c r="O307" s="179"/>
      <c r="P307" s="12"/>
      <c r="Q307" s="179"/>
      <c r="R307" s="179"/>
      <c r="S307" s="179"/>
      <c r="T307" s="179"/>
      <c r="U307" s="179"/>
      <c r="V307" s="204"/>
      <c r="W307" s="204"/>
      <c r="X307" s="204"/>
      <c r="Y307" s="204"/>
      <c r="Z307" s="179"/>
      <c r="AA307" s="179"/>
      <c r="AB307" s="179"/>
      <c r="AC307" s="179"/>
      <c r="AD307" s="179"/>
      <c r="AE307" s="179"/>
      <c r="AF307" s="179"/>
      <c r="AG307" s="179"/>
      <c r="AH307" s="179"/>
      <c r="AI307" s="179"/>
      <c r="AJ307" s="179"/>
      <c r="AK307" s="179"/>
      <c r="AL307" s="179"/>
      <c r="AM307" s="179"/>
      <c r="AN307" s="179"/>
      <c r="AO307" s="179"/>
      <c r="AP307" s="179"/>
      <c r="AQ307" s="179"/>
      <c r="AR307" s="179"/>
      <c r="AS307" s="179"/>
      <c r="AT307" s="179"/>
      <c r="AU307" s="179"/>
      <c r="AV307" s="179"/>
      <c r="AW307" s="179"/>
      <c r="AX307" s="179"/>
      <c r="AY307" s="179"/>
      <c r="AZ307" s="179"/>
      <c r="BA307" s="179"/>
      <c r="BB307" s="179"/>
      <c r="BC307" s="179"/>
      <c r="BD307" s="179"/>
      <c r="BE307" s="24" t="str">
        <f>IF(BE306&lt;1,"CĐ",IF(BE306&lt;1.6,"CCG","Đ"))</f>
        <v>Đ</v>
      </c>
      <c r="BF307" s="24" t="str">
        <f>IF(BF306&lt;1,"CĐ",IF(BF306&lt;1.6,"CCG","Đ"))</f>
        <v>CCG</v>
      </c>
      <c r="BG307" s="24" t="str">
        <f>IF(BG306&lt;1,"CĐ",IF(BG306&lt;1.6,"CCG","Đ"))</f>
        <v>Đ</v>
      </c>
      <c r="BH307" s="24" t="str">
        <f>IF(BH306&lt;1,"CĐ",IF(BH306&lt;1.6,"CCG","Đ"))</f>
        <v>Đ</v>
      </c>
      <c r="BI307" s="24" t="str">
        <f>IF(BI306&lt;1,"CĐ",IF(BI306&lt;1.6,"CCG","Đ"))</f>
        <v>CCG</v>
      </c>
      <c r="BJ307" s="45"/>
      <c r="BK307" s="24"/>
      <c r="BL307" s="24"/>
      <c r="BM307" s="24"/>
      <c r="BN307" s="24"/>
      <c r="BO307" s="24"/>
      <c r="BP307" s="24"/>
      <c r="BQ307" s="24" t="str">
        <f>IF(BQ306&lt;1,"CĐ",IF(BQ306&lt;1.6,"CCG","Đ"))</f>
        <v>Đ</v>
      </c>
      <c r="BR307" s="24"/>
      <c r="BS307" s="24"/>
      <c r="BT307" s="39"/>
      <c r="BU307" s="39"/>
      <c r="BV307" s="281"/>
      <c r="BW307" s="272"/>
      <c r="BX307" s="281"/>
      <c r="BY307" s="272"/>
      <c r="BZ307" s="281"/>
      <c r="CA307" s="272"/>
      <c r="CB307" s="273"/>
      <c r="CC307" s="273"/>
      <c r="CD307" s="1"/>
    </row>
    <row r="308" spans="1:82" s="103" customFormat="1" ht="214.5" hidden="1">
      <c r="A308" s="184" t="s">
        <v>100</v>
      </c>
      <c r="B308" s="181"/>
      <c r="C308" s="132" t="s">
        <v>91</v>
      </c>
      <c r="D308" s="25"/>
      <c r="E308" s="26"/>
      <c r="F308" s="25"/>
      <c r="G308" s="193"/>
      <c r="H308" s="134"/>
      <c r="I308" s="194"/>
      <c r="J308" s="194"/>
      <c r="K308" s="193"/>
      <c r="L308" s="194"/>
      <c r="M308" s="194"/>
      <c r="N308" s="12"/>
      <c r="O308" s="194"/>
      <c r="P308" s="12"/>
      <c r="Q308" s="194"/>
      <c r="R308" s="194"/>
      <c r="S308" s="194"/>
      <c r="T308" s="194"/>
      <c r="U308" s="194"/>
      <c r="V308" s="193"/>
      <c r="W308" s="193"/>
      <c r="X308" s="193"/>
      <c r="Y308" s="193"/>
      <c r="Z308" s="194"/>
      <c r="AA308" s="194"/>
      <c r="AB308" s="194"/>
      <c r="AC308" s="194"/>
      <c r="AD308" s="194"/>
      <c r="AE308" s="194"/>
      <c r="AF308" s="194"/>
      <c r="AG308" s="194"/>
      <c r="AH308" s="194"/>
      <c r="AI308" s="194"/>
      <c r="AJ308" s="194"/>
      <c r="AK308" s="194"/>
      <c r="AL308" s="194"/>
      <c r="AM308" s="194"/>
      <c r="AN308" s="194"/>
      <c r="AO308" s="194"/>
      <c r="AP308" s="194"/>
      <c r="AQ308" s="194"/>
      <c r="AR308" s="194"/>
      <c r="AS308" s="194"/>
      <c r="AT308" s="194"/>
      <c r="AU308" s="194"/>
      <c r="AV308" s="194"/>
      <c r="AW308" s="194"/>
      <c r="AX308" s="194"/>
      <c r="AY308" s="194"/>
      <c r="AZ308" s="194"/>
      <c r="BA308" s="194"/>
      <c r="BB308" s="194"/>
      <c r="BC308" s="194"/>
      <c r="BD308" s="194"/>
      <c r="BE308" s="183">
        <f>COUNTIFS($S$8:$S$250,"x",BE$8:BE$250,"2")</f>
        <v>2</v>
      </c>
      <c r="BF308" s="183">
        <f>COUNTIFS($S$8:$S$250,"x",BF$8:BF$250,"2")</f>
        <v>2</v>
      </c>
      <c r="BG308" s="183">
        <f>COUNTIFS($S$8:$S$250,"x",BG$8:BG$250,"2")</f>
        <v>1</v>
      </c>
      <c r="BH308" s="183">
        <f>COUNTIFS($S$8:$S$250,"x",BH$8:BH$250,"2")</f>
        <v>2</v>
      </c>
      <c r="BI308" s="183">
        <f>COUNTIFS($S$8:$S$250,"x",BI$8:BI$250,"2")</f>
        <v>2</v>
      </c>
      <c r="BJ308" s="46"/>
      <c r="BK308" s="183"/>
      <c r="BL308" s="183"/>
      <c r="BM308" s="183"/>
      <c r="BN308" s="183"/>
      <c r="BO308" s="183"/>
      <c r="BP308" s="183"/>
      <c r="BQ308" s="183">
        <f>COUNTIFS($S$8:$S$250,"x",BQ$8:BQ$250,"2")</f>
        <v>1</v>
      </c>
      <c r="BR308" s="183"/>
      <c r="BS308" s="183"/>
      <c r="BT308" s="40"/>
      <c r="BU308" s="40"/>
      <c r="BV308" s="194"/>
      <c r="BW308" s="194"/>
      <c r="BX308" s="194"/>
      <c r="BY308" s="194"/>
      <c r="BZ308" s="194"/>
      <c r="CA308" s="194"/>
      <c r="CB308" s="194"/>
      <c r="CC308" s="194"/>
      <c r="CD308" s="1"/>
    </row>
    <row r="309" spans="1:82" s="103" customFormat="1" ht="56.25" hidden="1">
      <c r="A309" s="184"/>
      <c r="B309" s="181"/>
      <c r="C309" s="132" t="s">
        <v>92</v>
      </c>
      <c r="D309" s="25"/>
      <c r="E309" s="26"/>
      <c r="F309" s="25"/>
      <c r="G309" s="193"/>
      <c r="H309" s="134"/>
      <c r="I309" s="194"/>
      <c r="J309" s="194"/>
      <c r="K309" s="193"/>
      <c r="L309" s="194"/>
      <c r="M309" s="194"/>
      <c r="N309" s="12"/>
      <c r="O309" s="194"/>
      <c r="P309" s="12"/>
      <c r="Q309" s="194"/>
      <c r="R309" s="194"/>
      <c r="S309" s="194"/>
      <c r="T309" s="194"/>
      <c r="U309" s="194"/>
      <c r="V309" s="193"/>
      <c r="W309" s="193"/>
      <c r="X309" s="193"/>
      <c r="Y309" s="193"/>
      <c r="Z309" s="194"/>
      <c r="AA309" s="194"/>
      <c r="AB309" s="194"/>
      <c r="AC309" s="194"/>
      <c r="AD309" s="194"/>
      <c r="AE309" s="194"/>
      <c r="AF309" s="194"/>
      <c r="AG309" s="194"/>
      <c r="AH309" s="194"/>
      <c r="AI309" s="194"/>
      <c r="AJ309" s="194"/>
      <c r="AK309" s="194"/>
      <c r="AL309" s="194"/>
      <c r="AM309" s="194"/>
      <c r="AN309" s="194"/>
      <c r="AO309" s="194"/>
      <c r="AP309" s="194"/>
      <c r="AQ309" s="194"/>
      <c r="AR309" s="194"/>
      <c r="AS309" s="194"/>
      <c r="AT309" s="194"/>
      <c r="AU309" s="194"/>
      <c r="AV309" s="194"/>
      <c r="AW309" s="194"/>
      <c r="AX309" s="194"/>
      <c r="AY309" s="194"/>
      <c r="AZ309" s="194"/>
      <c r="BA309" s="194"/>
      <c r="BB309" s="194"/>
      <c r="BC309" s="194"/>
      <c r="BD309" s="194"/>
      <c r="BE309" s="183">
        <f>COUNTIFS($S$8:$S$250,"x",BE$8:BE$250,"1")</f>
        <v>0</v>
      </c>
      <c r="BF309" s="183">
        <f>COUNTIFS($S$8:$S$250,"x",BF$8:BF$250,"1")</f>
        <v>0</v>
      </c>
      <c r="BG309" s="183">
        <f>COUNTIFS($S$8:$S$250,"x",BG$8:BG$250,"1")</f>
        <v>1</v>
      </c>
      <c r="BH309" s="183">
        <f>COUNTIFS($S$8:$S$250,"x",BH$8:BH$250,"1")</f>
        <v>0</v>
      </c>
      <c r="BI309" s="183">
        <f>COUNTIFS($S$8:$S$250,"x",BI$8:BI$250,"1")</f>
        <v>0</v>
      </c>
      <c r="BJ309" s="46"/>
      <c r="BK309" s="183"/>
      <c r="BL309" s="183"/>
      <c r="BM309" s="183"/>
      <c r="BN309" s="183"/>
      <c r="BO309" s="183"/>
      <c r="BP309" s="183"/>
      <c r="BQ309" s="183">
        <f>COUNTIFS($S$8:$S$250,"x",BQ$8:BQ$250,"1")</f>
        <v>1</v>
      </c>
      <c r="BR309" s="183"/>
      <c r="BS309" s="183"/>
      <c r="BT309" s="40"/>
      <c r="BU309" s="40"/>
      <c r="BV309" s="194"/>
      <c r="BW309" s="194"/>
      <c r="BX309" s="194"/>
      <c r="BY309" s="194"/>
      <c r="BZ309" s="194"/>
      <c r="CA309" s="194"/>
      <c r="CB309" s="194"/>
      <c r="CC309" s="194"/>
      <c r="CD309" s="1"/>
    </row>
    <row r="310" spans="1:82" s="103" customFormat="1" ht="56.25" hidden="1">
      <c r="A310" s="184"/>
      <c r="B310" s="181"/>
      <c r="C310" s="132" t="s">
        <v>93</v>
      </c>
      <c r="D310" s="25"/>
      <c r="E310" s="26"/>
      <c r="F310" s="25"/>
      <c r="G310" s="193"/>
      <c r="H310" s="134"/>
      <c r="I310" s="194"/>
      <c r="J310" s="194"/>
      <c r="K310" s="193"/>
      <c r="L310" s="194"/>
      <c r="M310" s="194"/>
      <c r="N310" s="12"/>
      <c r="O310" s="194"/>
      <c r="P310" s="12"/>
      <c r="Q310" s="194"/>
      <c r="R310" s="194"/>
      <c r="S310" s="194"/>
      <c r="T310" s="194"/>
      <c r="U310" s="194"/>
      <c r="V310" s="193"/>
      <c r="W310" s="193"/>
      <c r="X310" s="193"/>
      <c r="Y310" s="193"/>
      <c r="Z310" s="194"/>
      <c r="AA310" s="194"/>
      <c r="AB310" s="194"/>
      <c r="AC310" s="194"/>
      <c r="AD310" s="194"/>
      <c r="AE310" s="194"/>
      <c r="AF310" s="194"/>
      <c r="AG310" s="194"/>
      <c r="AH310" s="194"/>
      <c r="AI310" s="194"/>
      <c r="AJ310" s="194"/>
      <c r="AK310" s="194"/>
      <c r="AL310" s="194"/>
      <c r="AM310" s="194"/>
      <c r="AN310" s="194"/>
      <c r="AO310" s="194"/>
      <c r="AP310" s="194"/>
      <c r="AQ310" s="194"/>
      <c r="AR310" s="194"/>
      <c r="AS310" s="194"/>
      <c r="AT310" s="194"/>
      <c r="AU310" s="194"/>
      <c r="AV310" s="194"/>
      <c r="AW310" s="194"/>
      <c r="AX310" s="194"/>
      <c r="AY310" s="194"/>
      <c r="AZ310" s="194"/>
      <c r="BA310" s="194"/>
      <c r="BB310" s="194"/>
      <c r="BC310" s="194"/>
      <c r="BD310" s="194"/>
      <c r="BE310" s="183">
        <f>COUNTIFS($S$8:$S$250,"x",BE$8:BE$250,"0")</f>
        <v>0</v>
      </c>
      <c r="BF310" s="183">
        <f>COUNTIFS($S$8:$S$250,"x",BF$8:BF$250,"0")</f>
        <v>0</v>
      </c>
      <c r="BG310" s="183">
        <f>COUNTIFS($S$8:$S$250,"x",BG$8:BG$250,"0")</f>
        <v>0</v>
      </c>
      <c r="BH310" s="183">
        <f>COUNTIFS($S$8:$S$250,"x",BH$8:BH$250,"0")</f>
        <v>0</v>
      </c>
      <c r="BI310" s="183">
        <f>COUNTIFS($S$8:$S$250,"x",BI$8:BI$250,"0")</f>
        <v>0</v>
      </c>
      <c r="BJ310" s="46"/>
      <c r="BK310" s="183"/>
      <c r="BL310" s="183"/>
      <c r="BM310" s="183"/>
      <c r="BN310" s="183"/>
      <c r="BO310" s="183"/>
      <c r="BP310" s="183"/>
      <c r="BQ310" s="183">
        <f>COUNTIFS($S$8:$S$250,"x",BQ$8:BQ$250,"0")</f>
        <v>0</v>
      </c>
      <c r="BR310" s="183"/>
      <c r="BS310" s="183"/>
      <c r="BT310" s="40"/>
      <c r="BU310" s="40"/>
      <c r="BV310" s="194"/>
      <c r="BW310" s="194"/>
      <c r="BX310" s="194"/>
      <c r="BY310" s="194"/>
      <c r="BZ310" s="194"/>
      <c r="CA310" s="194"/>
      <c r="CB310" s="194"/>
      <c r="CC310" s="194"/>
      <c r="CD310" s="1"/>
    </row>
    <row r="311" spans="1:82" s="103" customFormat="1" hidden="1">
      <c r="A311" s="184"/>
      <c r="B311" s="181"/>
      <c r="C311" s="260" t="s">
        <v>94</v>
      </c>
      <c r="D311" s="25"/>
      <c r="E311" s="26"/>
      <c r="F311" s="25"/>
      <c r="G311" s="193"/>
      <c r="H311" s="134"/>
      <c r="I311" s="194"/>
      <c r="J311" s="194"/>
      <c r="K311" s="193"/>
      <c r="L311" s="194"/>
      <c r="M311" s="194"/>
      <c r="N311" s="12"/>
      <c r="O311" s="194"/>
      <c r="P311" s="12"/>
      <c r="Q311" s="194"/>
      <c r="R311" s="194"/>
      <c r="S311" s="194"/>
      <c r="T311" s="194"/>
      <c r="U311" s="194"/>
      <c r="V311" s="193"/>
      <c r="W311" s="193"/>
      <c r="X311" s="193"/>
      <c r="Y311" s="193"/>
      <c r="Z311" s="194"/>
      <c r="AA311" s="194"/>
      <c r="AB311" s="194"/>
      <c r="AC311" s="194"/>
      <c r="AD311" s="194"/>
      <c r="AE311" s="194"/>
      <c r="AF311" s="194"/>
      <c r="AG311" s="194"/>
      <c r="AH311" s="194"/>
      <c r="AI311" s="194"/>
      <c r="AJ311" s="194"/>
      <c r="AK311" s="194"/>
      <c r="AL311" s="194"/>
      <c r="AM311" s="194"/>
      <c r="AN311" s="194"/>
      <c r="AO311" s="194"/>
      <c r="AP311" s="194"/>
      <c r="AQ311" s="194"/>
      <c r="AR311" s="194"/>
      <c r="AS311" s="194"/>
      <c r="AT311" s="194"/>
      <c r="AU311" s="194"/>
      <c r="AV311" s="194"/>
      <c r="AW311" s="194"/>
      <c r="AX311" s="194"/>
      <c r="AY311" s="194"/>
      <c r="AZ311" s="194"/>
      <c r="BA311" s="194"/>
      <c r="BB311" s="194"/>
      <c r="BC311" s="194"/>
      <c r="BD311" s="194"/>
      <c r="BE311" s="27">
        <f>(((BE308*2)+(BE309*1)+(BE310*0)))/(BE308+BE309+BE310)</f>
        <v>2</v>
      </c>
      <c r="BF311" s="27">
        <f>(((BF308*2)+(BF309*1)+(BF310*0)))/(BF308+BF309+BF310)</f>
        <v>2</v>
      </c>
      <c r="BG311" s="27">
        <f>(((BG308*2)+(BG309*1)+(BG310*0)))/(BG308+BG309+BG310)</f>
        <v>1.5</v>
      </c>
      <c r="BH311" s="27">
        <f>(((BH308*2)+(BH309*1)+(BH310*0)))/(BH308+BH309+BH310)</f>
        <v>2</v>
      </c>
      <c r="BI311" s="27">
        <f>(((BI308*2)+(BI309*1)+(BI310*0)))/(BI308+BI309+BI310)</f>
        <v>2</v>
      </c>
      <c r="BJ311" s="47"/>
      <c r="BK311" s="27"/>
      <c r="BL311" s="27"/>
      <c r="BM311" s="27"/>
      <c r="BN311" s="27"/>
      <c r="BO311" s="27"/>
      <c r="BP311" s="27"/>
      <c r="BQ311" s="27">
        <f>(((BQ308*2)+(BQ309*1)+(BQ310*0)))/(BQ308+BQ309+BQ310)</f>
        <v>1.5</v>
      </c>
      <c r="BR311" s="27"/>
      <c r="BS311" s="27"/>
      <c r="BT311" s="41"/>
      <c r="BU311" s="41"/>
      <c r="BV311" s="277">
        <f>COUNTIF($BE312:$BU312,"Đ")</f>
        <v>4</v>
      </c>
      <c r="BW311" s="270">
        <f>BV311/COUNTA($BE312:$BU312)</f>
        <v>0.66666666666666663</v>
      </c>
      <c r="BX311" s="277">
        <f>COUNTIF($BE312:$BU312,"CCG")</f>
        <v>2</v>
      </c>
      <c r="BY311" s="270">
        <f>BX311/COUNTA($BE312:$BU312)</f>
        <v>0.33333333333333331</v>
      </c>
      <c r="BZ311" s="277">
        <f>COUNTIF($BE312:$BU312,"CĐ")</f>
        <v>0</v>
      </c>
      <c r="CA311" s="270">
        <f>BZ311/COUNTA($BE312:$BU312)</f>
        <v>0</v>
      </c>
      <c r="CB311" s="271">
        <f>(((BV311*2)+(BX311*1)+(BZ311*0)))/(BV311+BX311+BZ311)</f>
        <v>1.6666666666666667</v>
      </c>
      <c r="CC311" s="271" t="str">
        <f>IF(CB311&gt;=1.6,"Đạt mục tiêu",IF(CB311&gt;=1,"Cần cố gắng","Chưa đạt"))</f>
        <v>Đạt mục tiêu</v>
      </c>
      <c r="CD311" s="1"/>
    </row>
    <row r="312" spans="1:82" s="103" customFormat="1" hidden="1">
      <c r="A312" s="184"/>
      <c r="B312" s="181"/>
      <c r="C312" s="260"/>
      <c r="D312" s="25"/>
      <c r="E312" s="26"/>
      <c r="F312" s="25"/>
      <c r="G312" s="193"/>
      <c r="H312" s="134"/>
      <c r="I312" s="194"/>
      <c r="J312" s="194"/>
      <c r="K312" s="193"/>
      <c r="L312" s="194"/>
      <c r="M312" s="194"/>
      <c r="N312" s="12"/>
      <c r="O312" s="194"/>
      <c r="P312" s="12"/>
      <c r="Q312" s="194"/>
      <c r="R312" s="194"/>
      <c r="S312" s="194"/>
      <c r="T312" s="194"/>
      <c r="U312" s="194"/>
      <c r="V312" s="193"/>
      <c r="W312" s="193"/>
      <c r="X312" s="193"/>
      <c r="Y312" s="193"/>
      <c r="Z312" s="194"/>
      <c r="AA312" s="194"/>
      <c r="AB312" s="194"/>
      <c r="AC312" s="194"/>
      <c r="AD312" s="194"/>
      <c r="AE312" s="194"/>
      <c r="AF312" s="194"/>
      <c r="AG312" s="194"/>
      <c r="AH312" s="194"/>
      <c r="AI312" s="194"/>
      <c r="AJ312" s="194"/>
      <c r="AK312" s="194"/>
      <c r="AL312" s="194"/>
      <c r="AM312" s="194"/>
      <c r="AN312" s="194"/>
      <c r="AO312" s="194"/>
      <c r="AP312" s="194"/>
      <c r="AQ312" s="194"/>
      <c r="AR312" s="194"/>
      <c r="AS312" s="194"/>
      <c r="AT312" s="194"/>
      <c r="AU312" s="194"/>
      <c r="AV312" s="194"/>
      <c r="AW312" s="194"/>
      <c r="AX312" s="194"/>
      <c r="AY312" s="194"/>
      <c r="AZ312" s="194"/>
      <c r="BA312" s="194"/>
      <c r="BB312" s="194"/>
      <c r="BC312" s="194"/>
      <c r="BD312" s="194"/>
      <c r="BE312" s="27" t="str">
        <f>IF(BE311&lt;1,"CĐ",IF(BE311&lt;1.6,"CCG","Đ"))</f>
        <v>Đ</v>
      </c>
      <c r="BF312" s="27" t="str">
        <f>IF(BF311&lt;1,"CĐ",IF(BF311&lt;1.6,"CCG","Đ"))</f>
        <v>Đ</v>
      </c>
      <c r="BG312" s="27" t="str">
        <f>IF(BG311&lt;1,"CĐ",IF(BG311&lt;1.6,"CCG","Đ"))</f>
        <v>CCG</v>
      </c>
      <c r="BH312" s="27" t="str">
        <f>IF(BH311&lt;1,"CĐ",IF(BH311&lt;1.6,"CCG","Đ"))</f>
        <v>Đ</v>
      </c>
      <c r="BI312" s="27" t="str">
        <f>IF(BI311&lt;1,"CĐ",IF(BI311&lt;1.6,"CCG","Đ"))</f>
        <v>Đ</v>
      </c>
      <c r="BJ312" s="47"/>
      <c r="BK312" s="27"/>
      <c r="BL312" s="27"/>
      <c r="BM312" s="27"/>
      <c r="BN312" s="27"/>
      <c r="BO312" s="27"/>
      <c r="BP312" s="27"/>
      <c r="BQ312" s="27" t="str">
        <f>IF(BQ311&lt;1,"CĐ",IF(BQ311&lt;1.6,"CCG","Đ"))</f>
        <v>CCG</v>
      </c>
      <c r="BR312" s="27"/>
      <c r="BS312" s="27"/>
      <c r="BT312" s="41"/>
      <c r="BU312" s="41"/>
      <c r="BV312" s="277"/>
      <c r="BW312" s="270"/>
      <c r="BX312" s="277"/>
      <c r="BY312" s="270"/>
      <c r="BZ312" s="277"/>
      <c r="CA312" s="270"/>
      <c r="CB312" s="271"/>
      <c r="CC312" s="271"/>
      <c r="CD312" s="1"/>
    </row>
    <row r="313" spans="1:82" s="103" customFormat="1" ht="215.25" hidden="1">
      <c r="A313" s="201" t="s">
        <v>101</v>
      </c>
      <c r="B313" s="182"/>
      <c r="C313" s="130" t="s">
        <v>91</v>
      </c>
      <c r="D313" s="10"/>
      <c r="E313" s="21"/>
      <c r="F313" s="10"/>
      <c r="G313" s="204"/>
      <c r="H313" s="105"/>
      <c r="I313" s="179"/>
      <c r="J313" s="179"/>
      <c r="K313" s="204"/>
      <c r="L313" s="179"/>
      <c r="M313" s="179"/>
      <c r="N313" s="12"/>
      <c r="O313" s="179"/>
      <c r="P313" s="12"/>
      <c r="Q313" s="179"/>
      <c r="R313" s="179"/>
      <c r="S313" s="179"/>
      <c r="T313" s="179"/>
      <c r="U313" s="179"/>
      <c r="V313" s="204"/>
      <c r="W313" s="204"/>
      <c r="X313" s="204"/>
      <c r="Y313" s="204"/>
      <c r="Z313" s="179"/>
      <c r="AA313" s="179"/>
      <c r="AB313" s="179"/>
      <c r="AC313" s="179"/>
      <c r="AD313" s="179"/>
      <c r="AE313" s="179"/>
      <c r="AF313" s="179"/>
      <c r="AG313" s="179"/>
      <c r="AH313" s="179"/>
      <c r="AI313" s="179"/>
      <c r="AJ313" s="179"/>
      <c r="AK313" s="179"/>
      <c r="AL313" s="179"/>
      <c r="AM313" s="179"/>
      <c r="AN313" s="179"/>
      <c r="AO313" s="179"/>
      <c r="AP313" s="179"/>
      <c r="AQ313" s="179"/>
      <c r="AR313" s="179"/>
      <c r="AS313" s="179"/>
      <c r="AT313" s="179"/>
      <c r="AU313" s="179"/>
      <c r="AV313" s="179"/>
      <c r="AW313" s="179"/>
      <c r="AX313" s="179"/>
      <c r="AY313" s="179"/>
      <c r="AZ313" s="179"/>
      <c r="BA313" s="179"/>
      <c r="BB313" s="179"/>
      <c r="BC313" s="179"/>
      <c r="BD313" s="179"/>
      <c r="BE313" s="200">
        <f>COUNTIFS($T$8:$T$250,"x",BE$8:BE$250,"2")</f>
        <v>0</v>
      </c>
      <c r="BF313" s="200">
        <f>COUNTIFS($T$8:$T$250,"x",BF$8:BF$250,"2")</f>
        <v>0</v>
      </c>
      <c r="BG313" s="200">
        <f>COUNTIFS($T$8:$T$250,"x",BG$8:BG$250,"2")</f>
        <v>0</v>
      </c>
      <c r="BH313" s="200">
        <f>COUNTIFS($T$8:$T$250,"x",BH$8:BH$250,"2")</f>
        <v>0</v>
      </c>
      <c r="BI313" s="200">
        <f>COUNTIFS($T$8:$T$250,"x",BI$8:BI$250,"2")</f>
        <v>0</v>
      </c>
      <c r="BJ313" s="44"/>
      <c r="BK313" s="200"/>
      <c r="BL313" s="200"/>
      <c r="BM313" s="200"/>
      <c r="BN313" s="200"/>
      <c r="BO313" s="200"/>
      <c r="BP313" s="200"/>
      <c r="BQ313" s="200">
        <f>COUNTIFS($T$8:$T$250,"x",BQ$8:BQ$250,"2")</f>
        <v>0</v>
      </c>
      <c r="BR313" s="200"/>
      <c r="BS313" s="200"/>
      <c r="BT313" s="38"/>
      <c r="BU313" s="38"/>
      <c r="BV313" s="179"/>
      <c r="BW313" s="179"/>
      <c r="BX313" s="179"/>
      <c r="BY313" s="179"/>
      <c r="BZ313" s="179"/>
      <c r="CA313" s="179"/>
      <c r="CB313" s="179"/>
      <c r="CC313" s="179"/>
      <c r="CD313" s="1"/>
    </row>
    <row r="314" spans="1:82" s="103" customFormat="1" ht="56.25" hidden="1">
      <c r="A314" s="201"/>
      <c r="B314" s="182"/>
      <c r="C314" s="130" t="s">
        <v>92</v>
      </c>
      <c r="D314" s="10"/>
      <c r="E314" s="21"/>
      <c r="F314" s="10"/>
      <c r="G314" s="204"/>
      <c r="H314" s="105"/>
      <c r="I314" s="179"/>
      <c r="J314" s="179"/>
      <c r="K314" s="204"/>
      <c r="L314" s="179"/>
      <c r="M314" s="179"/>
      <c r="N314" s="12"/>
      <c r="O314" s="179"/>
      <c r="P314" s="12"/>
      <c r="Q314" s="179"/>
      <c r="R314" s="179"/>
      <c r="S314" s="179"/>
      <c r="T314" s="179"/>
      <c r="U314" s="179"/>
      <c r="V314" s="204"/>
      <c r="W314" s="204"/>
      <c r="X314" s="204"/>
      <c r="Y314" s="204"/>
      <c r="Z314" s="179"/>
      <c r="AA314" s="179"/>
      <c r="AB314" s="179"/>
      <c r="AC314" s="179"/>
      <c r="AD314" s="179"/>
      <c r="AE314" s="179"/>
      <c r="AF314" s="179"/>
      <c r="AG314" s="179"/>
      <c r="AH314" s="179"/>
      <c r="AI314" s="179"/>
      <c r="AJ314" s="179"/>
      <c r="AK314" s="179"/>
      <c r="AL314" s="179"/>
      <c r="AM314" s="179"/>
      <c r="AN314" s="179"/>
      <c r="AO314" s="179"/>
      <c r="AP314" s="179"/>
      <c r="AQ314" s="179"/>
      <c r="AR314" s="179"/>
      <c r="AS314" s="179"/>
      <c r="AT314" s="179"/>
      <c r="AU314" s="179"/>
      <c r="AV314" s="179"/>
      <c r="AW314" s="179"/>
      <c r="AX314" s="179"/>
      <c r="AY314" s="179"/>
      <c r="AZ314" s="179"/>
      <c r="BA314" s="179"/>
      <c r="BB314" s="179"/>
      <c r="BC314" s="179"/>
      <c r="BD314" s="179"/>
      <c r="BE314" s="200">
        <f>COUNTIFS($T$8:$T$250,"x",BE$8:BE$250,"1")</f>
        <v>0</v>
      </c>
      <c r="BF314" s="200">
        <f>COUNTIFS($T$8:$T$250,"x",BF$8:BF$250,"1")</f>
        <v>0</v>
      </c>
      <c r="BG314" s="200">
        <f>COUNTIFS($T$8:$T$250,"x",BG$8:BG$250,"1")</f>
        <v>0</v>
      </c>
      <c r="BH314" s="200">
        <f>COUNTIFS($T$8:$T$250,"x",BH$8:BH$250,"1")</f>
        <v>0</v>
      </c>
      <c r="BI314" s="200">
        <f>COUNTIFS($T$8:$T$250,"x",BI$8:BI$250,"1")</f>
        <v>0</v>
      </c>
      <c r="BJ314" s="44"/>
      <c r="BK314" s="200"/>
      <c r="BL314" s="200"/>
      <c r="BM314" s="200"/>
      <c r="BN314" s="200"/>
      <c r="BO314" s="200"/>
      <c r="BP314" s="200"/>
      <c r="BQ314" s="200">
        <f>COUNTIFS($T$8:$T$250,"x",BQ$8:BQ$250,"1")</f>
        <v>0</v>
      </c>
      <c r="BR314" s="200"/>
      <c r="BS314" s="200"/>
      <c r="BT314" s="38"/>
      <c r="BU314" s="38"/>
      <c r="BV314" s="179"/>
      <c r="BW314" s="179"/>
      <c r="BX314" s="179"/>
      <c r="BY314" s="179"/>
      <c r="BZ314" s="179"/>
      <c r="CA314" s="179"/>
      <c r="CB314" s="179"/>
      <c r="CC314" s="179"/>
      <c r="CD314" s="1"/>
    </row>
    <row r="315" spans="1:82" s="103" customFormat="1" ht="56.25" hidden="1">
      <c r="A315" s="201"/>
      <c r="B315" s="182"/>
      <c r="C315" s="130" t="s">
        <v>93</v>
      </c>
      <c r="D315" s="10"/>
      <c r="E315" s="21"/>
      <c r="F315" s="10"/>
      <c r="G315" s="204"/>
      <c r="H315" s="105"/>
      <c r="I315" s="179"/>
      <c r="J315" s="179"/>
      <c r="K315" s="204"/>
      <c r="L315" s="179"/>
      <c r="M315" s="179"/>
      <c r="N315" s="12"/>
      <c r="O315" s="179"/>
      <c r="P315" s="12"/>
      <c r="Q315" s="179"/>
      <c r="R315" s="179"/>
      <c r="S315" s="179"/>
      <c r="T315" s="179"/>
      <c r="U315" s="179"/>
      <c r="V315" s="204"/>
      <c r="W315" s="204"/>
      <c r="X315" s="204"/>
      <c r="Y315" s="204"/>
      <c r="Z315" s="179"/>
      <c r="AA315" s="179"/>
      <c r="AB315" s="179"/>
      <c r="AC315" s="179"/>
      <c r="AD315" s="179"/>
      <c r="AE315" s="179"/>
      <c r="AF315" s="179"/>
      <c r="AG315" s="179"/>
      <c r="AH315" s="179"/>
      <c r="AI315" s="179"/>
      <c r="AJ315" s="179"/>
      <c r="AK315" s="179"/>
      <c r="AL315" s="179"/>
      <c r="AM315" s="179"/>
      <c r="AN315" s="179"/>
      <c r="AO315" s="179"/>
      <c r="AP315" s="179"/>
      <c r="AQ315" s="179"/>
      <c r="AR315" s="179"/>
      <c r="AS315" s="179"/>
      <c r="AT315" s="179"/>
      <c r="AU315" s="179"/>
      <c r="AV315" s="179"/>
      <c r="AW315" s="179"/>
      <c r="AX315" s="179"/>
      <c r="AY315" s="179"/>
      <c r="AZ315" s="179"/>
      <c r="BA315" s="179"/>
      <c r="BB315" s="179"/>
      <c r="BC315" s="179"/>
      <c r="BD315" s="179"/>
      <c r="BE315" s="200">
        <f>COUNTIFS($T$8:$T$250,"x",BE$8:BE$250,"0")</f>
        <v>0</v>
      </c>
      <c r="BF315" s="200">
        <f>COUNTIFS($T$8:$T$250,"x",BF$8:BF$250,"0")</f>
        <v>0</v>
      </c>
      <c r="BG315" s="200">
        <f>COUNTIFS($T$8:$T$250,"x",BG$8:BG$250,"0")</f>
        <v>0</v>
      </c>
      <c r="BH315" s="200">
        <f>COUNTIFS($T$8:$T$250,"x",BH$8:BH$250,"0")</f>
        <v>0</v>
      </c>
      <c r="BI315" s="200">
        <f>COUNTIFS($T$8:$T$250,"x",BI$8:BI$250,"0")</f>
        <v>0</v>
      </c>
      <c r="BJ315" s="44"/>
      <c r="BK315" s="200"/>
      <c r="BL315" s="200"/>
      <c r="BM315" s="200"/>
      <c r="BN315" s="200"/>
      <c r="BO315" s="200"/>
      <c r="BP315" s="200"/>
      <c r="BQ315" s="200">
        <f>COUNTIFS($T$8:$T$250,"x",BQ$8:BQ$250,"0")</f>
        <v>0</v>
      </c>
      <c r="BR315" s="200"/>
      <c r="BS315" s="200"/>
      <c r="BT315" s="38"/>
      <c r="BU315" s="38"/>
      <c r="BV315" s="179"/>
      <c r="BW315" s="179"/>
      <c r="BX315" s="179"/>
      <c r="BY315" s="179"/>
      <c r="BZ315" s="179"/>
      <c r="CA315" s="179"/>
      <c r="CB315" s="179"/>
      <c r="CC315" s="179"/>
      <c r="CD315" s="1"/>
    </row>
    <row r="316" spans="1:82" s="103" customFormat="1" hidden="1">
      <c r="A316" s="201"/>
      <c r="B316" s="182"/>
      <c r="C316" s="282" t="s">
        <v>94</v>
      </c>
      <c r="D316" s="10"/>
      <c r="E316" s="21"/>
      <c r="F316" s="10"/>
      <c r="G316" s="204"/>
      <c r="H316" s="105"/>
      <c r="I316" s="179"/>
      <c r="J316" s="179"/>
      <c r="K316" s="204"/>
      <c r="L316" s="179"/>
      <c r="M316" s="179"/>
      <c r="N316" s="12"/>
      <c r="O316" s="179"/>
      <c r="P316" s="12"/>
      <c r="Q316" s="179"/>
      <c r="R316" s="179"/>
      <c r="S316" s="179"/>
      <c r="T316" s="179"/>
      <c r="U316" s="179"/>
      <c r="V316" s="204"/>
      <c r="W316" s="204"/>
      <c r="X316" s="204"/>
      <c r="Y316" s="204"/>
      <c r="Z316" s="179"/>
      <c r="AA316" s="179"/>
      <c r="AB316" s="179"/>
      <c r="AC316" s="179"/>
      <c r="AD316" s="179"/>
      <c r="AE316" s="179"/>
      <c r="AF316" s="179"/>
      <c r="AG316" s="179"/>
      <c r="AH316" s="179"/>
      <c r="AI316" s="179"/>
      <c r="AJ316" s="179"/>
      <c r="AK316" s="179"/>
      <c r="AL316" s="179"/>
      <c r="AM316" s="179"/>
      <c r="AN316" s="179"/>
      <c r="AO316" s="179"/>
      <c r="AP316" s="179"/>
      <c r="AQ316" s="179"/>
      <c r="AR316" s="179"/>
      <c r="AS316" s="179"/>
      <c r="AT316" s="179"/>
      <c r="AU316" s="179"/>
      <c r="AV316" s="179"/>
      <c r="AW316" s="179"/>
      <c r="AX316" s="179"/>
      <c r="AY316" s="179"/>
      <c r="AZ316" s="179"/>
      <c r="BA316" s="179"/>
      <c r="BB316" s="179"/>
      <c r="BC316" s="179"/>
      <c r="BD316" s="179"/>
      <c r="BE316" s="24" t="e">
        <f>(((BE313*2)+(BE314*1)+(BE315*0)))/(BE313+BE314+BE315)</f>
        <v>#DIV/0!</v>
      </c>
      <c r="BF316" s="24" t="e">
        <f>(((BF313*2)+(BF314*1)+(BF315*0)))/(BF313+BF314+BF315)</f>
        <v>#DIV/0!</v>
      </c>
      <c r="BG316" s="24" t="e">
        <f>(((BG313*2)+(BG314*1)+(BG315*0)))/(BG313+BG314+BG315)</f>
        <v>#DIV/0!</v>
      </c>
      <c r="BH316" s="24" t="e">
        <f>(((BH313*2)+(BH314*1)+(BH315*0)))/(BH313+BH314+BH315)</f>
        <v>#DIV/0!</v>
      </c>
      <c r="BI316" s="24" t="e">
        <f>(((BI313*2)+(BI314*1)+(BI315*0)))/(BI313+BI314+BI315)</f>
        <v>#DIV/0!</v>
      </c>
      <c r="BJ316" s="45"/>
      <c r="BK316" s="24"/>
      <c r="BL316" s="24"/>
      <c r="BM316" s="24"/>
      <c r="BN316" s="24"/>
      <c r="BO316" s="24"/>
      <c r="BP316" s="24"/>
      <c r="BQ316" s="24" t="e">
        <f>(((BQ313*2)+(BQ314*1)+(BQ315*0)))/(BQ313+BQ314+BQ315)</f>
        <v>#DIV/0!</v>
      </c>
      <c r="BR316" s="24"/>
      <c r="BS316" s="24"/>
      <c r="BT316" s="39"/>
      <c r="BU316" s="39"/>
      <c r="BV316" s="281">
        <f>COUNTIF($BE317:$BU317,"Đ")</f>
        <v>0</v>
      </c>
      <c r="BW316" s="272">
        <f>BV316/COUNTA($BE317:$BU317)</f>
        <v>0</v>
      </c>
      <c r="BX316" s="281">
        <f>COUNTIF($BE317:$BU317,"CCG")</f>
        <v>0</v>
      </c>
      <c r="BY316" s="272">
        <f>BX316/COUNTA($BE317:$BU317)</f>
        <v>0</v>
      </c>
      <c r="BZ316" s="281">
        <f>COUNTIF($BE317:$BU317,"CĐ")</f>
        <v>0</v>
      </c>
      <c r="CA316" s="272">
        <f>BZ316/COUNTA($BE317:$BU317)</f>
        <v>0</v>
      </c>
      <c r="CB316" s="273" t="e">
        <f>(((BV316*2)+(BX316*1)+(BZ316*0)))/(BV316+BX316+BZ316)</f>
        <v>#DIV/0!</v>
      </c>
      <c r="CC316" s="273" t="e">
        <f>IF(CB316&gt;=1.6,"Đạt mục tiêu",IF(CB316&gt;=1,"Cần cố gắng","Chưa đạt"))</f>
        <v>#DIV/0!</v>
      </c>
      <c r="CD316" s="1"/>
    </row>
    <row r="317" spans="1:82" s="103" customFormat="1" hidden="1">
      <c r="A317" s="201"/>
      <c r="B317" s="182"/>
      <c r="C317" s="282"/>
      <c r="D317" s="10"/>
      <c r="E317" s="21"/>
      <c r="F317" s="10"/>
      <c r="G317" s="204"/>
      <c r="H317" s="105"/>
      <c r="I317" s="179"/>
      <c r="J317" s="179"/>
      <c r="K317" s="204"/>
      <c r="L317" s="179"/>
      <c r="M317" s="179"/>
      <c r="N317" s="12"/>
      <c r="O317" s="179"/>
      <c r="P317" s="12"/>
      <c r="Q317" s="179"/>
      <c r="R317" s="179"/>
      <c r="S317" s="179"/>
      <c r="T317" s="179"/>
      <c r="U317" s="179"/>
      <c r="V317" s="204"/>
      <c r="W317" s="204"/>
      <c r="X317" s="204"/>
      <c r="Y317" s="204"/>
      <c r="Z317" s="179"/>
      <c r="AA317" s="179"/>
      <c r="AB317" s="179"/>
      <c r="AC317" s="179"/>
      <c r="AD317" s="179"/>
      <c r="AE317" s="179"/>
      <c r="AF317" s="179"/>
      <c r="AG317" s="179"/>
      <c r="AH317" s="179"/>
      <c r="AI317" s="179"/>
      <c r="AJ317" s="179"/>
      <c r="AK317" s="179"/>
      <c r="AL317" s="179"/>
      <c r="AM317" s="179"/>
      <c r="AN317" s="179"/>
      <c r="AO317" s="179"/>
      <c r="AP317" s="179"/>
      <c r="AQ317" s="179"/>
      <c r="AR317" s="179"/>
      <c r="AS317" s="179"/>
      <c r="AT317" s="179"/>
      <c r="AU317" s="179"/>
      <c r="AV317" s="179"/>
      <c r="AW317" s="179"/>
      <c r="AX317" s="179"/>
      <c r="AY317" s="179"/>
      <c r="AZ317" s="179"/>
      <c r="BA317" s="179"/>
      <c r="BB317" s="179"/>
      <c r="BC317" s="179"/>
      <c r="BD317" s="179"/>
      <c r="BE317" s="24" t="e">
        <f>IF(BE316&lt;1,"CĐ",IF(BE316&lt;1.6,"CCG","Đ"))</f>
        <v>#DIV/0!</v>
      </c>
      <c r="BF317" s="24" t="e">
        <f>IF(BF316&lt;1,"CĐ",IF(BF316&lt;1.6,"CCG","Đ"))</f>
        <v>#DIV/0!</v>
      </c>
      <c r="BG317" s="24" t="e">
        <f>IF(BG316&lt;1,"CĐ",IF(BG316&lt;1.6,"CCG","Đ"))</f>
        <v>#DIV/0!</v>
      </c>
      <c r="BH317" s="24" t="e">
        <f>IF(BH316&lt;1,"CĐ",IF(BH316&lt;1.6,"CCG","Đ"))</f>
        <v>#DIV/0!</v>
      </c>
      <c r="BI317" s="24" t="e">
        <f>IF(BI316&lt;1,"CĐ",IF(BI316&lt;1.6,"CCG","Đ"))</f>
        <v>#DIV/0!</v>
      </c>
      <c r="BJ317" s="45"/>
      <c r="BK317" s="24"/>
      <c r="BL317" s="24"/>
      <c r="BM317" s="24"/>
      <c r="BN317" s="24"/>
      <c r="BO317" s="24"/>
      <c r="BP317" s="24"/>
      <c r="BQ317" s="24" t="e">
        <f>IF(BQ316&lt;1,"CĐ",IF(BQ316&lt;1.6,"CCG","Đ"))</f>
        <v>#DIV/0!</v>
      </c>
      <c r="BR317" s="24"/>
      <c r="BS317" s="24"/>
      <c r="BT317" s="39"/>
      <c r="BU317" s="39"/>
      <c r="BV317" s="281"/>
      <c r="BW317" s="272"/>
      <c r="BX317" s="281"/>
      <c r="BY317" s="272"/>
      <c r="BZ317" s="281"/>
      <c r="CA317" s="272"/>
      <c r="CB317" s="273"/>
      <c r="CC317" s="273"/>
      <c r="CD317" s="1"/>
    </row>
    <row r="318" spans="1:82" s="103" customFormat="1" ht="204.75" hidden="1">
      <c r="A318" s="184" t="s">
        <v>102</v>
      </c>
      <c r="B318" s="181"/>
      <c r="C318" s="132" t="s">
        <v>91</v>
      </c>
      <c r="D318" s="25"/>
      <c r="E318" s="26"/>
      <c r="F318" s="25"/>
      <c r="G318" s="193"/>
      <c r="H318" s="134"/>
      <c r="I318" s="194"/>
      <c r="J318" s="194"/>
      <c r="K318" s="193"/>
      <c r="L318" s="194"/>
      <c r="M318" s="194"/>
      <c r="N318" s="12"/>
      <c r="O318" s="194"/>
      <c r="P318" s="12"/>
      <c r="Q318" s="194"/>
      <c r="R318" s="194"/>
      <c r="S318" s="194"/>
      <c r="T318" s="194"/>
      <c r="U318" s="194"/>
      <c r="V318" s="193"/>
      <c r="W318" s="193"/>
      <c r="X318" s="193"/>
      <c r="Y318" s="193"/>
      <c r="Z318" s="194"/>
      <c r="AA318" s="194"/>
      <c r="AB318" s="194"/>
      <c r="AC318" s="194"/>
      <c r="AD318" s="194"/>
      <c r="AE318" s="194"/>
      <c r="AF318" s="194"/>
      <c r="AG318" s="194"/>
      <c r="AH318" s="194"/>
      <c r="AI318" s="194"/>
      <c r="AJ318" s="194"/>
      <c r="AK318" s="194"/>
      <c r="AL318" s="194"/>
      <c r="AM318" s="194"/>
      <c r="AN318" s="194"/>
      <c r="AO318" s="194"/>
      <c r="AP318" s="194"/>
      <c r="AQ318" s="194"/>
      <c r="AR318" s="194"/>
      <c r="AS318" s="194"/>
      <c r="AT318" s="194"/>
      <c r="AU318" s="194"/>
      <c r="AV318" s="194"/>
      <c r="AW318" s="194"/>
      <c r="AX318" s="194"/>
      <c r="AY318" s="194"/>
      <c r="AZ318" s="194"/>
      <c r="BA318" s="194"/>
      <c r="BB318" s="194"/>
      <c r="BC318" s="194"/>
      <c r="BD318" s="194"/>
      <c r="BE318" s="183" t="e">
        <f>COUNTIFS(#REF!,"x",BE$8:BE$250,"2")</f>
        <v>#REF!</v>
      </c>
      <c r="BF318" s="183" t="e">
        <f>COUNTIFS(#REF!,"x",BF$8:BF$250,"2")</f>
        <v>#REF!</v>
      </c>
      <c r="BG318" s="183" t="e">
        <f>COUNTIFS(#REF!,"x",BG$8:BG$250,"2")</f>
        <v>#REF!</v>
      </c>
      <c r="BH318" s="183" t="e">
        <f>COUNTIFS(#REF!,"x",BH$8:BH$250,"2")</f>
        <v>#REF!</v>
      </c>
      <c r="BI318" s="183" t="e">
        <f>COUNTIFS(#REF!,"x",BI$8:BI$250,"2")</f>
        <v>#REF!</v>
      </c>
      <c r="BJ318" s="46"/>
      <c r="BK318" s="183"/>
      <c r="BL318" s="183"/>
      <c r="BM318" s="183"/>
      <c r="BN318" s="183"/>
      <c r="BO318" s="183"/>
      <c r="BP318" s="183"/>
      <c r="BQ318" s="183" t="e">
        <f>COUNTIFS(#REF!,"x",BQ$8:BQ$250,"2")</f>
        <v>#REF!</v>
      </c>
      <c r="BR318" s="183"/>
      <c r="BS318" s="183"/>
      <c r="BT318" s="40"/>
      <c r="BU318" s="40"/>
      <c r="BV318" s="194"/>
      <c r="BW318" s="194"/>
      <c r="BX318" s="194"/>
      <c r="BY318" s="194"/>
      <c r="BZ318" s="194"/>
      <c r="CA318" s="194"/>
      <c r="CB318" s="194"/>
      <c r="CC318" s="194"/>
      <c r="CD318" s="1"/>
    </row>
    <row r="319" spans="1:82" s="103" customFormat="1" ht="56.25" hidden="1">
      <c r="A319" s="184"/>
      <c r="B319" s="181"/>
      <c r="C319" s="132" t="s">
        <v>92</v>
      </c>
      <c r="D319" s="25"/>
      <c r="E319" s="26"/>
      <c r="F319" s="25"/>
      <c r="G319" s="193"/>
      <c r="H319" s="134"/>
      <c r="I319" s="194"/>
      <c r="J319" s="194"/>
      <c r="K319" s="193"/>
      <c r="L319" s="194"/>
      <c r="M319" s="194"/>
      <c r="N319" s="12"/>
      <c r="O319" s="194"/>
      <c r="P319" s="12"/>
      <c r="Q319" s="194"/>
      <c r="R319" s="194"/>
      <c r="S319" s="194"/>
      <c r="T319" s="194"/>
      <c r="U319" s="194"/>
      <c r="V319" s="193"/>
      <c r="W319" s="193"/>
      <c r="X319" s="193"/>
      <c r="Y319" s="193"/>
      <c r="Z319" s="194"/>
      <c r="AA319" s="194"/>
      <c r="AB319" s="194"/>
      <c r="AC319" s="194"/>
      <c r="AD319" s="194"/>
      <c r="AE319" s="194"/>
      <c r="AF319" s="194"/>
      <c r="AG319" s="194"/>
      <c r="AH319" s="194"/>
      <c r="AI319" s="194"/>
      <c r="AJ319" s="194"/>
      <c r="AK319" s="194"/>
      <c r="AL319" s="194"/>
      <c r="AM319" s="194"/>
      <c r="AN319" s="194"/>
      <c r="AO319" s="194"/>
      <c r="AP319" s="194"/>
      <c r="AQ319" s="194"/>
      <c r="AR319" s="194"/>
      <c r="AS319" s="194"/>
      <c r="AT319" s="194"/>
      <c r="AU319" s="194"/>
      <c r="AV319" s="194"/>
      <c r="AW319" s="194"/>
      <c r="AX319" s="194"/>
      <c r="AY319" s="194"/>
      <c r="AZ319" s="194"/>
      <c r="BA319" s="194"/>
      <c r="BB319" s="194"/>
      <c r="BC319" s="194"/>
      <c r="BD319" s="194"/>
      <c r="BE319" s="183" t="e">
        <f>COUNTIFS(#REF!,"x",BE$8:BE$250,"1")</f>
        <v>#REF!</v>
      </c>
      <c r="BF319" s="183" t="e">
        <f>COUNTIFS(#REF!,"x",BF$8:BF$250,"1")</f>
        <v>#REF!</v>
      </c>
      <c r="BG319" s="183" t="e">
        <f>COUNTIFS(#REF!,"x",BG$8:BG$250,"1")</f>
        <v>#REF!</v>
      </c>
      <c r="BH319" s="183" t="e">
        <f>COUNTIFS(#REF!,"x",BH$8:BH$250,"1")</f>
        <v>#REF!</v>
      </c>
      <c r="BI319" s="183" t="e">
        <f>COUNTIFS(#REF!,"x",BI$8:BI$250,"1")</f>
        <v>#REF!</v>
      </c>
      <c r="BJ319" s="46"/>
      <c r="BK319" s="183"/>
      <c r="BL319" s="183"/>
      <c r="BM319" s="183"/>
      <c r="BN319" s="183"/>
      <c r="BO319" s="183"/>
      <c r="BP319" s="183"/>
      <c r="BQ319" s="183" t="e">
        <f>COUNTIFS(#REF!,"x",BQ$8:BQ$250,"1")</f>
        <v>#REF!</v>
      </c>
      <c r="BR319" s="183"/>
      <c r="BS319" s="183"/>
      <c r="BT319" s="40"/>
      <c r="BU319" s="40"/>
      <c r="BV319" s="194"/>
      <c r="BW319" s="194"/>
      <c r="BX319" s="194"/>
      <c r="BY319" s="194"/>
      <c r="BZ319" s="194"/>
      <c r="CA319" s="194"/>
      <c r="CB319" s="194"/>
      <c r="CC319" s="194"/>
      <c r="CD319" s="1"/>
    </row>
    <row r="320" spans="1:82" s="103" customFormat="1" ht="56.25" hidden="1">
      <c r="A320" s="184"/>
      <c r="B320" s="181"/>
      <c r="C320" s="132" t="s">
        <v>93</v>
      </c>
      <c r="D320" s="25"/>
      <c r="E320" s="26"/>
      <c r="F320" s="25"/>
      <c r="G320" s="193"/>
      <c r="H320" s="134"/>
      <c r="I320" s="194"/>
      <c r="J320" s="194"/>
      <c r="K320" s="193"/>
      <c r="L320" s="194"/>
      <c r="M320" s="194"/>
      <c r="N320" s="12"/>
      <c r="O320" s="194"/>
      <c r="P320" s="12"/>
      <c r="Q320" s="194"/>
      <c r="R320" s="194"/>
      <c r="S320" s="194"/>
      <c r="T320" s="194"/>
      <c r="U320" s="194"/>
      <c r="V320" s="193"/>
      <c r="W320" s="193"/>
      <c r="X320" s="193"/>
      <c r="Y320" s="193"/>
      <c r="Z320" s="194"/>
      <c r="AA320" s="194"/>
      <c r="AB320" s="194"/>
      <c r="AC320" s="194"/>
      <c r="AD320" s="194"/>
      <c r="AE320" s="194"/>
      <c r="AF320" s="194"/>
      <c r="AG320" s="194"/>
      <c r="AH320" s="194"/>
      <c r="AI320" s="194"/>
      <c r="AJ320" s="194"/>
      <c r="AK320" s="194"/>
      <c r="AL320" s="194"/>
      <c r="AM320" s="194"/>
      <c r="AN320" s="194"/>
      <c r="AO320" s="194"/>
      <c r="AP320" s="194"/>
      <c r="AQ320" s="194"/>
      <c r="AR320" s="194"/>
      <c r="AS320" s="194"/>
      <c r="AT320" s="194"/>
      <c r="AU320" s="194"/>
      <c r="AV320" s="194"/>
      <c r="AW320" s="194"/>
      <c r="AX320" s="194"/>
      <c r="AY320" s="194"/>
      <c r="AZ320" s="194"/>
      <c r="BA320" s="194"/>
      <c r="BB320" s="194"/>
      <c r="BC320" s="194"/>
      <c r="BD320" s="194"/>
      <c r="BE320" s="183" t="e">
        <f>COUNTIFS(#REF!,"x",BE$8:BE$250,"0")</f>
        <v>#REF!</v>
      </c>
      <c r="BF320" s="183" t="e">
        <f>COUNTIFS(#REF!,"x",BF$8:BF$250,"0")</f>
        <v>#REF!</v>
      </c>
      <c r="BG320" s="183" t="e">
        <f>COUNTIFS(#REF!,"x",BG$8:BG$250,"0")</f>
        <v>#REF!</v>
      </c>
      <c r="BH320" s="183" t="e">
        <f>COUNTIFS(#REF!,"x",BH$8:BH$250,"0")</f>
        <v>#REF!</v>
      </c>
      <c r="BI320" s="183" t="e">
        <f>COUNTIFS(#REF!,"x",BI$8:BI$250,"0")</f>
        <v>#REF!</v>
      </c>
      <c r="BJ320" s="46"/>
      <c r="BK320" s="183"/>
      <c r="BL320" s="183"/>
      <c r="BM320" s="183"/>
      <c r="BN320" s="183"/>
      <c r="BO320" s="183"/>
      <c r="BP320" s="183"/>
      <c r="BQ320" s="183" t="e">
        <f>COUNTIFS(#REF!,"x",BQ$8:BQ$250,"0")</f>
        <v>#REF!</v>
      </c>
      <c r="BR320" s="183"/>
      <c r="BS320" s="183"/>
      <c r="BT320" s="40"/>
      <c r="BU320" s="40"/>
      <c r="BV320" s="194"/>
      <c r="BW320" s="194"/>
      <c r="BX320" s="194"/>
      <c r="BY320" s="194"/>
      <c r="BZ320" s="194"/>
      <c r="CA320" s="194"/>
      <c r="CB320" s="194"/>
      <c r="CC320" s="194"/>
      <c r="CD320" s="1"/>
    </row>
    <row r="321" spans="1:82" s="103" customFormat="1" hidden="1">
      <c r="A321" s="184"/>
      <c r="B321" s="181"/>
      <c r="C321" s="260" t="s">
        <v>94</v>
      </c>
      <c r="D321" s="25"/>
      <c r="E321" s="26"/>
      <c r="F321" s="25"/>
      <c r="G321" s="193"/>
      <c r="H321" s="134"/>
      <c r="I321" s="194"/>
      <c r="J321" s="194"/>
      <c r="K321" s="193"/>
      <c r="L321" s="194"/>
      <c r="M321" s="194"/>
      <c r="N321" s="12"/>
      <c r="O321" s="194"/>
      <c r="P321" s="12"/>
      <c r="Q321" s="194"/>
      <c r="R321" s="194"/>
      <c r="S321" s="194"/>
      <c r="T321" s="194"/>
      <c r="U321" s="194"/>
      <c r="V321" s="193"/>
      <c r="W321" s="193"/>
      <c r="X321" s="193"/>
      <c r="Y321" s="193"/>
      <c r="Z321" s="194"/>
      <c r="AA321" s="194"/>
      <c r="AB321" s="194"/>
      <c r="AC321" s="194"/>
      <c r="AD321" s="194"/>
      <c r="AE321" s="194"/>
      <c r="AF321" s="194"/>
      <c r="AG321" s="194"/>
      <c r="AH321" s="194"/>
      <c r="AI321" s="194"/>
      <c r="AJ321" s="194"/>
      <c r="AK321" s="194"/>
      <c r="AL321" s="194"/>
      <c r="AM321" s="194"/>
      <c r="AN321" s="194"/>
      <c r="AO321" s="194"/>
      <c r="AP321" s="194"/>
      <c r="AQ321" s="194"/>
      <c r="AR321" s="194"/>
      <c r="AS321" s="194"/>
      <c r="AT321" s="194"/>
      <c r="AU321" s="194"/>
      <c r="AV321" s="194"/>
      <c r="AW321" s="194"/>
      <c r="AX321" s="194"/>
      <c r="AY321" s="194"/>
      <c r="AZ321" s="194"/>
      <c r="BA321" s="194"/>
      <c r="BB321" s="194"/>
      <c r="BC321" s="194"/>
      <c r="BD321" s="194"/>
      <c r="BE321" s="27" t="e">
        <f>(((BE318*2)+(BE319*1)+(BE320*0)))/(BE318+BE319+BE320)</f>
        <v>#REF!</v>
      </c>
      <c r="BF321" s="27" t="e">
        <f>(((BF318*2)+(BF319*1)+(BF320*0)))/(BF318+BF319+BF320)</f>
        <v>#REF!</v>
      </c>
      <c r="BG321" s="27" t="e">
        <f>(((BG318*2)+(BG319*1)+(BG320*0)))/(BG318+BG319+BG320)</f>
        <v>#REF!</v>
      </c>
      <c r="BH321" s="27" t="e">
        <f>(((BH318*2)+(BH319*1)+(BH320*0)))/(BH318+BH319+BH320)</f>
        <v>#REF!</v>
      </c>
      <c r="BI321" s="27" t="e">
        <f>(((BI318*2)+(BI319*1)+(BI320*0)))/(BI318+BI319+BI320)</f>
        <v>#REF!</v>
      </c>
      <c r="BJ321" s="47"/>
      <c r="BK321" s="27"/>
      <c r="BL321" s="27"/>
      <c r="BM321" s="27"/>
      <c r="BN321" s="27"/>
      <c r="BO321" s="27"/>
      <c r="BP321" s="27"/>
      <c r="BQ321" s="27" t="e">
        <f>(((BQ318*2)+(BQ319*1)+(BQ320*0)))/(BQ318+BQ319+BQ320)</f>
        <v>#REF!</v>
      </c>
      <c r="BR321" s="27"/>
      <c r="BS321" s="27"/>
      <c r="BT321" s="41"/>
      <c r="BU321" s="41"/>
      <c r="BV321" s="277">
        <f>COUNTIF($BE322:$BU322,"Đ")</f>
        <v>0</v>
      </c>
      <c r="BW321" s="270">
        <f>BV321/COUNTA($BE322:$BU322)</f>
        <v>0</v>
      </c>
      <c r="BX321" s="277">
        <f>COUNTIF($BE322:$BU322,"CCG")</f>
        <v>0</v>
      </c>
      <c r="BY321" s="270">
        <f>BX321/COUNTA($BE322:$BU322)</f>
        <v>0</v>
      </c>
      <c r="BZ321" s="277">
        <f>COUNTIF($BE322:$BU322,"CĐ")</f>
        <v>0</v>
      </c>
      <c r="CA321" s="270">
        <f>BZ321/COUNTA($BE322:$BU322)</f>
        <v>0</v>
      </c>
      <c r="CB321" s="271" t="e">
        <f>(((BV321*2)+(BX321*1)+(BZ321*0)))/(BV321+BX321+BZ321)</f>
        <v>#DIV/0!</v>
      </c>
      <c r="CC321" s="271" t="e">
        <f>IF(CB321&gt;=1.6,"Đạt mục tiêu",IF(CB321&gt;=1,"Cần cố gắng","Chưa đạt"))</f>
        <v>#DIV/0!</v>
      </c>
      <c r="CD321" s="1"/>
    </row>
    <row r="322" spans="1:82" s="103" customFormat="1" hidden="1">
      <c r="A322" s="184"/>
      <c r="B322" s="181"/>
      <c r="C322" s="260"/>
      <c r="D322" s="25"/>
      <c r="E322" s="26"/>
      <c r="F322" s="25"/>
      <c r="G322" s="193"/>
      <c r="H322" s="134"/>
      <c r="I322" s="194"/>
      <c r="J322" s="194"/>
      <c r="K322" s="193"/>
      <c r="L322" s="194"/>
      <c r="M322" s="194"/>
      <c r="N322" s="12"/>
      <c r="O322" s="194"/>
      <c r="P322" s="12"/>
      <c r="Q322" s="194"/>
      <c r="R322" s="194"/>
      <c r="S322" s="194"/>
      <c r="T322" s="194"/>
      <c r="U322" s="194"/>
      <c r="V322" s="193"/>
      <c r="W322" s="193"/>
      <c r="X322" s="193"/>
      <c r="Y322" s="193"/>
      <c r="Z322" s="194"/>
      <c r="AA322" s="194"/>
      <c r="AB322" s="194"/>
      <c r="AC322" s="194"/>
      <c r="AD322" s="194"/>
      <c r="AE322" s="194"/>
      <c r="AF322" s="194"/>
      <c r="AG322" s="194"/>
      <c r="AH322" s="194"/>
      <c r="AI322" s="194"/>
      <c r="AJ322" s="194"/>
      <c r="AK322" s="194"/>
      <c r="AL322" s="194"/>
      <c r="AM322" s="194"/>
      <c r="AN322" s="194"/>
      <c r="AO322" s="194"/>
      <c r="AP322" s="194"/>
      <c r="AQ322" s="194"/>
      <c r="AR322" s="194"/>
      <c r="AS322" s="194"/>
      <c r="AT322" s="194"/>
      <c r="AU322" s="194"/>
      <c r="AV322" s="194"/>
      <c r="AW322" s="194"/>
      <c r="AX322" s="194"/>
      <c r="AY322" s="194"/>
      <c r="AZ322" s="194"/>
      <c r="BA322" s="194"/>
      <c r="BB322" s="194"/>
      <c r="BC322" s="194"/>
      <c r="BD322" s="194"/>
      <c r="BE322" s="27" t="e">
        <f>IF(BE321&lt;1,"CĐ",IF(BE321&lt;1.6,"CCG","Đ"))</f>
        <v>#REF!</v>
      </c>
      <c r="BF322" s="27" t="e">
        <f>IF(BF321&lt;1,"CĐ",IF(BF321&lt;1.6,"CCG","Đ"))</f>
        <v>#REF!</v>
      </c>
      <c r="BG322" s="27" t="e">
        <f>IF(BG321&lt;1,"CĐ",IF(BG321&lt;1.6,"CCG","Đ"))</f>
        <v>#REF!</v>
      </c>
      <c r="BH322" s="27" t="e">
        <f>IF(BH321&lt;1,"CĐ",IF(BH321&lt;1.6,"CCG","Đ"))</f>
        <v>#REF!</v>
      </c>
      <c r="BI322" s="27" t="e">
        <f>IF(BI321&lt;1,"CĐ",IF(BI321&lt;1.6,"CCG","Đ"))</f>
        <v>#REF!</v>
      </c>
      <c r="BJ322" s="47"/>
      <c r="BK322" s="27"/>
      <c r="BL322" s="27"/>
      <c r="BM322" s="27"/>
      <c r="BN322" s="27"/>
      <c r="BO322" s="27"/>
      <c r="BP322" s="27"/>
      <c r="BQ322" s="27" t="e">
        <f>IF(BQ321&lt;1,"CĐ",IF(BQ321&lt;1.6,"CCG","Đ"))</f>
        <v>#REF!</v>
      </c>
      <c r="BR322" s="27"/>
      <c r="BS322" s="27"/>
      <c r="BT322" s="41"/>
      <c r="BU322" s="41"/>
      <c r="BV322" s="277"/>
      <c r="BW322" s="270"/>
      <c r="BX322" s="277"/>
      <c r="BY322" s="270"/>
      <c r="BZ322" s="277"/>
      <c r="CA322" s="270"/>
      <c r="CB322" s="271"/>
      <c r="CC322" s="271"/>
      <c r="CD322" s="1"/>
    </row>
    <row r="323" spans="1:82" s="103" customFormat="1" ht="37.5" hidden="1">
      <c r="A323" s="259" t="s">
        <v>103</v>
      </c>
      <c r="B323" s="278" t="s">
        <v>8</v>
      </c>
      <c r="C323" s="131" t="s">
        <v>91</v>
      </c>
      <c r="D323" s="10"/>
      <c r="E323" s="21"/>
      <c r="F323" s="10"/>
      <c r="G323" s="204"/>
      <c r="H323" s="105"/>
      <c r="I323" s="179"/>
      <c r="J323" s="179"/>
      <c r="K323" s="204"/>
      <c r="L323" s="179"/>
      <c r="M323" s="179"/>
      <c r="N323" s="12"/>
      <c r="O323" s="179"/>
      <c r="P323" s="12"/>
      <c r="Q323" s="179"/>
      <c r="R323" s="179"/>
      <c r="S323" s="179"/>
      <c r="T323" s="179"/>
      <c r="U323" s="179"/>
      <c r="V323" s="204"/>
      <c r="W323" s="204"/>
      <c r="X323" s="204"/>
      <c r="Y323" s="204"/>
      <c r="Z323" s="179"/>
      <c r="AA323" s="179"/>
      <c r="AB323" s="179"/>
      <c r="AC323" s="179"/>
      <c r="AD323" s="179"/>
      <c r="AE323" s="179"/>
      <c r="AF323" s="179"/>
      <c r="AG323" s="179"/>
      <c r="AH323" s="179"/>
      <c r="AI323" s="179"/>
      <c r="AJ323" s="179"/>
      <c r="AK323" s="179"/>
      <c r="AL323" s="179"/>
      <c r="AM323" s="179"/>
      <c r="AN323" s="179"/>
      <c r="AO323" s="179"/>
      <c r="AP323" s="179"/>
      <c r="AQ323" s="179"/>
      <c r="AR323" s="179"/>
      <c r="AS323" s="179"/>
      <c r="AT323" s="179"/>
      <c r="AU323" s="179"/>
      <c r="AV323" s="179"/>
      <c r="AW323" s="179"/>
      <c r="AX323" s="179"/>
      <c r="AY323" s="179"/>
      <c r="AZ323" s="179"/>
      <c r="BA323" s="179"/>
      <c r="BB323" s="179"/>
      <c r="BC323" s="179"/>
      <c r="BD323" s="179"/>
      <c r="BE323" s="28">
        <f t="shared" ref="BE323:BU323" si="157">COUNTIFS($J$8:$J$250,"Thể chất",BE$8:BE$250,"2")</f>
        <v>20</v>
      </c>
      <c r="BF323" s="28">
        <f t="shared" si="157"/>
        <v>12</v>
      </c>
      <c r="BG323" s="28">
        <f t="shared" si="157"/>
        <v>20</v>
      </c>
      <c r="BH323" s="28">
        <f t="shared" si="157"/>
        <v>18</v>
      </c>
      <c r="BI323" s="28">
        <f t="shared" si="157"/>
        <v>18</v>
      </c>
      <c r="BJ323" s="48">
        <f t="shared" si="157"/>
        <v>19</v>
      </c>
      <c r="BK323" s="28">
        <f t="shared" si="157"/>
        <v>16</v>
      </c>
      <c r="BL323" s="28">
        <f t="shared" si="157"/>
        <v>19</v>
      </c>
      <c r="BM323" s="28">
        <f t="shared" si="157"/>
        <v>17</v>
      </c>
      <c r="BN323" s="28">
        <f t="shared" si="157"/>
        <v>18</v>
      </c>
      <c r="BO323" s="28">
        <f t="shared" si="157"/>
        <v>14</v>
      </c>
      <c r="BP323" s="28">
        <f t="shared" si="157"/>
        <v>18</v>
      </c>
      <c r="BQ323" s="28">
        <f t="shared" si="157"/>
        <v>18</v>
      </c>
      <c r="BR323" s="28"/>
      <c r="BS323" s="28"/>
      <c r="BT323" s="42">
        <f t="shared" si="157"/>
        <v>13</v>
      </c>
      <c r="BU323" s="42">
        <f t="shared" si="157"/>
        <v>1</v>
      </c>
      <c r="BV323" s="179"/>
      <c r="BW323" s="179"/>
      <c r="BX323" s="179"/>
      <c r="BY323" s="179"/>
      <c r="BZ323" s="179"/>
      <c r="CA323" s="179"/>
      <c r="CB323" s="179"/>
      <c r="CC323" s="179"/>
      <c r="CD323" s="1"/>
    </row>
    <row r="324" spans="1:82" s="103" customFormat="1" ht="56.25" hidden="1">
      <c r="A324" s="259"/>
      <c r="B324" s="278"/>
      <c r="C324" s="131" t="s">
        <v>92</v>
      </c>
      <c r="D324" s="10"/>
      <c r="E324" s="21"/>
      <c r="F324" s="10"/>
      <c r="G324" s="204"/>
      <c r="H324" s="105"/>
      <c r="I324" s="179"/>
      <c r="J324" s="179"/>
      <c r="K324" s="204"/>
      <c r="L324" s="179"/>
      <c r="M324" s="179"/>
      <c r="N324" s="12"/>
      <c r="O324" s="179"/>
      <c r="P324" s="12"/>
      <c r="Q324" s="179"/>
      <c r="R324" s="179"/>
      <c r="S324" s="179"/>
      <c r="T324" s="179"/>
      <c r="U324" s="179"/>
      <c r="V324" s="204"/>
      <c r="W324" s="204"/>
      <c r="X324" s="204"/>
      <c r="Y324" s="204"/>
      <c r="Z324" s="179"/>
      <c r="AA324" s="179"/>
      <c r="AB324" s="179"/>
      <c r="AC324" s="179"/>
      <c r="AD324" s="179"/>
      <c r="AE324" s="179"/>
      <c r="AF324" s="179"/>
      <c r="AG324" s="179"/>
      <c r="AH324" s="179"/>
      <c r="AI324" s="179"/>
      <c r="AJ324" s="179"/>
      <c r="AK324" s="179"/>
      <c r="AL324" s="179"/>
      <c r="AM324" s="179"/>
      <c r="AN324" s="179"/>
      <c r="AO324" s="179"/>
      <c r="AP324" s="179"/>
      <c r="AQ324" s="179"/>
      <c r="AR324" s="179"/>
      <c r="AS324" s="179"/>
      <c r="AT324" s="179"/>
      <c r="AU324" s="179"/>
      <c r="AV324" s="179"/>
      <c r="AW324" s="179"/>
      <c r="AX324" s="179"/>
      <c r="AY324" s="179"/>
      <c r="AZ324" s="179"/>
      <c r="BA324" s="179"/>
      <c r="BB324" s="179"/>
      <c r="BC324" s="179"/>
      <c r="BD324" s="179"/>
      <c r="BE324" s="28">
        <f t="shared" ref="BE324:BQ324" si="158">COUNTIFS($J$8:$J$250,"Thể chất",BE$8:BE$250,"1")</f>
        <v>0</v>
      </c>
      <c r="BF324" s="28">
        <f t="shared" si="158"/>
        <v>8</v>
      </c>
      <c r="BG324" s="28">
        <f t="shared" si="158"/>
        <v>0</v>
      </c>
      <c r="BH324" s="28">
        <f t="shared" si="158"/>
        <v>2</v>
      </c>
      <c r="BI324" s="28">
        <f t="shared" si="158"/>
        <v>2</v>
      </c>
      <c r="BJ324" s="48">
        <f t="shared" si="158"/>
        <v>1</v>
      </c>
      <c r="BK324" s="28">
        <f t="shared" si="158"/>
        <v>4</v>
      </c>
      <c r="BL324" s="28">
        <f t="shared" si="158"/>
        <v>1</v>
      </c>
      <c r="BM324" s="28">
        <f t="shared" si="158"/>
        <v>3</v>
      </c>
      <c r="BN324" s="28">
        <f t="shared" si="158"/>
        <v>2</v>
      </c>
      <c r="BO324" s="28">
        <f t="shared" si="158"/>
        <v>6</v>
      </c>
      <c r="BP324" s="28">
        <f t="shared" si="158"/>
        <v>2</v>
      </c>
      <c r="BQ324" s="28">
        <f t="shared" si="158"/>
        <v>2</v>
      </c>
      <c r="BR324" s="28"/>
      <c r="BS324" s="28"/>
      <c r="BT324" s="42"/>
      <c r="BU324" s="42"/>
      <c r="BV324" s="179"/>
      <c r="BW324" s="179"/>
      <c r="BX324" s="179"/>
      <c r="BY324" s="179"/>
      <c r="BZ324" s="179"/>
      <c r="CA324" s="179"/>
      <c r="CB324" s="179"/>
      <c r="CC324" s="179"/>
      <c r="CD324" s="1"/>
    </row>
    <row r="325" spans="1:82" s="103" customFormat="1" ht="56.25" hidden="1">
      <c r="A325" s="259"/>
      <c r="B325" s="278"/>
      <c r="C325" s="131" t="s">
        <v>93</v>
      </c>
      <c r="D325" s="10"/>
      <c r="E325" s="21"/>
      <c r="F325" s="10"/>
      <c r="G325" s="204"/>
      <c r="H325" s="105"/>
      <c r="I325" s="179"/>
      <c r="J325" s="179"/>
      <c r="K325" s="204"/>
      <c r="L325" s="179"/>
      <c r="M325" s="179"/>
      <c r="N325" s="12"/>
      <c r="O325" s="179"/>
      <c r="P325" s="12"/>
      <c r="Q325" s="179"/>
      <c r="R325" s="179"/>
      <c r="S325" s="179"/>
      <c r="T325" s="179"/>
      <c r="U325" s="179"/>
      <c r="V325" s="204"/>
      <c r="W325" s="204"/>
      <c r="X325" s="204"/>
      <c r="Y325" s="204"/>
      <c r="Z325" s="179"/>
      <c r="AA325" s="179"/>
      <c r="AB325" s="179"/>
      <c r="AC325" s="179"/>
      <c r="AD325" s="179"/>
      <c r="AE325" s="179"/>
      <c r="AF325" s="179"/>
      <c r="AG325" s="179"/>
      <c r="AH325" s="179"/>
      <c r="AI325" s="179"/>
      <c r="AJ325" s="179"/>
      <c r="AK325" s="179"/>
      <c r="AL325" s="179"/>
      <c r="AM325" s="179"/>
      <c r="AN325" s="179"/>
      <c r="AO325" s="179"/>
      <c r="AP325" s="179"/>
      <c r="AQ325" s="179"/>
      <c r="AR325" s="179"/>
      <c r="AS325" s="179"/>
      <c r="AT325" s="179"/>
      <c r="AU325" s="179"/>
      <c r="AV325" s="179"/>
      <c r="AW325" s="179"/>
      <c r="AX325" s="179"/>
      <c r="AY325" s="179"/>
      <c r="AZ325" s="179"/>
      <c r="BA325" s="179"/>
      <c r="BB325" s="179"/>
      <c r="BC325" s="179"/>
      <c r="BD325" s="179"/>
      <c r="BE325" s="28">
        <f t="shared" ref="BE325:BQ325" si="159">COUNTIFS($J$8:$J$250,"Thể chất",BE$8:BE$250,"0")</f>
        <v>0</v>
      </c>
      <c r="BF325" s="28">
        <f t="shared" si="159"/>
        <v>0</v>
      </c>
      <c r="BG325" s="28">
        <f t="shared" si="159"/>
        <v>0</v>
      </c>
      <c r="BH325" s="28">
        <f t="shared" si="159"/>
        <v>0</v>
      </c>
      <c r="BI325" s="28">
        <f t="shared" si="159"/>
        <v>0</v>
      </c>
      <c r="BJ325" s="48">
        <f t="shared" si="159"/>
        <v>0</v>
      </c>
      <c r="BK325" s="28">
        <f t="shared" si="159"/>
        <v>0</v>
      </c>
      <c r="BL325" s="28">
        <f t="shared" si="159"/>
        <v>0</v>
      </c>
      <c r="BM325" s="28">
        <f t="shared" si="159"/>
        <v>0</v>
      </c>
      <c r="BN325" s="28">
        <f t="shared" si="159"/>
        <v>0</v>
      </c>
      <c r="BO325" s="28">
        <f t="shared" si="159"/>
        <v>0</v>
      </c>
      <c r="BP325" s="28">
        <f t="shared" si="159"/>
        <v>0</v>
      </c>
      <c r="BQ325" s="28">
        <f t="shared" si="159"/>
        <v>0</v>
      </c>
      <c r="BR325" s="28"/>
      <c r="BS325" s="28"/>
      <c r="BT325" s="42"/>
      <c r="BU325" s="42"/>
      <c r="BV325" s="179"/>
      <c r="BW325" s="179"/>
      <c r="BX325" s="179"/>
      <c r="BY325" s="179"/>
      <c r="BZ325" s="179"/>
      <c r="CA325" s="179"/>
      <c r="CB325" s="179"/>
      <c r="CC325" s="179"/>
      <c r="CD325" s="1"/>
    </row>
    <row r="326" spans="1:82" s="103" customFormat="1" hidden="1">
      <c r="A326" s="259"/>
      <c r="B326" s="278"/>
      <c r="C326" s="279" t="s">
        <v>104</v>
      </c>
      <c r="D326" s="10"/>
      <c r="E326" s="21"/>
      <c r="F326" s="10"/>
      <c r="G326" s="204"/>
      <c r="H326" s="105"/>
      <c r="I326" s="179"/>
      <c r="J326" s="179"/>
      <c r="K326" s="204"/>
      <c r="L326" s="179"/>
      <c r="M326" s="179"/>
      <c r="N326" s="12"/>
      <c r="O326" s="179"/>
      <c r="P326" s="12"/>
      <c r="Q326" s="179"/>
      <c r="R326" s="179"/>
      <c r="S326" s="179"/>
      <c r="T326" s="179"/>
      <c r="U326" s="179"/>
      <c r="V326" s="204"/>
      <c r="W326" s="204"/>
      <c r="X326" s="204"/>
      <c r="Y326" s="204"/>
      <c r="Z326" s="179"/>
      <c r="AA326" s="179"/>
      <c r="AB326" s="179"/>
      <c r="AC326" s="179"/>
      <c r="AD326" s="179"/>
      <c r="AE326" s="179"/>
      <c r="AF326" s="179"/>
      <c r="AG326" s="179"/>
      <c r="AH326" s="179"/>
      <c r="AI326" s="179"/>
      <c r="AJ326" s="179"/>
      <c r="AK326" s="179"/>
      <c r="AL326" s="179"/>
      <c r="AM326" s="179"/>
      <c r="AN326" s="179"/>
      <c r="AO326" s="179"/>
      <c r="AP326" s="179"/>
      <c r="AQ326" s="179"/>
      <c r="AR326" s="179"/>
      <c r="AS326" s="179"/>
      <c r="AT326" s="179"/>
      <c r="AU326" s="179"/>
      <c r="AV326" s="179"/>
      <c r="AW326" s="179"/>
      <c r="AX326" s="179"/>
      <c r="AY326" s="179"/>
      <c r="AZ326" s="179"/>
      <c r="BA326" s="179"/>
      <c r="BB326" s="179"/>
      <c r="BC326" s="179"/>
      <c r="BD326" s="179"/>
      <c r="BE326" s="24">
        <f t="shared" ref="BE326:BQ326" si="160">(((BE323*2)+(BE324*1)+(BE325*0)))/(BE323+BE324+BE325)</f>
        <v>2</v>
      </c>
      <c r="BF326" s="24">
        <f t="shared" si="160"/>
        <v>1.6</v>
      </c>
      <c r="BG326" s="24">
        <f t="shared" si="160"/>
        <v>2</v>
      </c>
      <c r="BH326" s="24">
        <f t="shared" si="160"/>
        <v>1.9</v>
      </c>
      <c r="BI326" s="24">
        <f t="shared" si="160"/>
        <v>1.9</v>
      </c>
      <c r="BJ326" s="45">
        <f t="shared" si="160"/>
        <v>1.95</v>
      </c>
      <c r="BK326" s="24">
        <f t="shared" si="160"/>
        <v>1.8</v>
      </c>
      <c r="BL326" s="24">
        <f t="shared" si="160"/>
        <v>1.95</v>
      </c>
      <c r="BM326" s="24">
        <f t="shared" si="160"/>
        <v>1.85</v>
      </c>
      <c r="BN326" s="24">
        <f t="shared" si="160"/>
        <v>1.9</v>
      </c>
      <c r="BO326" s="24">
        <f t="shared" si="160"/>
        <v>1.7</v>
      </c>
      <c r="BP326" s="24">
        <f t="shared" si="160"/>
        <v>1.9</v>
      </c>
      <c r="BQ326" s="24">
        <f t="shared" si="160"/>
        <v>1.9</v>
      </c>
      <c r="BR326" s="24"/>
      <c r="BS326" s="24"/>
      <c r="BT326" s="39"/>
      <c r="BU326" s="39"/>
      <c r="BV326" s="281">
        <f>COUNTIF($BE327:$BU327,"Đ")</f>
        <v>13</v>
      </c>
      <c r="BW326" s="272">
        <f>BV326/COUNTA($BE327:$BU327)</f>
        <v>1</v>
      </c>
      <c r="BX326" s="281">
        <f>COUNTIF($BE327:$BU327,"CCG")</f>
        <v>0</v>
      </c>
      <c r="BY326" s="272">
        <f>BX326/COUNTA($BE327:$BU327)</f>
        <v>0</v>
      </c>
      <c r="BZ326" s="281">
        <f>COUNTIF($BE327:$BU327,"CĐ")</f>
        <v>0</v>
      </c>
      <c r="CA326" s="272">
        <f>BZ326/COUNTA($BE327:$BU327)</f>
        <v>0</v>
      </c>
      <c r="CB326" s="273">
        <f>(((BV326*2)+(BX326*1)+(BZ326*0)))/(BV326+BX326+BZ326)</f>
        <v>2</v>
      </c>
      <c r="CC326" s="273" t="str">
        <f>IF(CB326&gt;=1.6,"Đạt mục tiêu",IF(CB326&gt;=1,"Cần cố gắng","Chưa đạt"))</f>
        <v>Đạt mục tiêu</v>
      </c>
      <c r="CD326" s="1"/>
    </row>
    <row r="327" spans="1:82" s="103" customFormat="1" hidden="1">
      <c r="A327" s="259"/>
      <c r="B327" s="278"/>
      <c r="C327" s="280"/>
      <c r="D327" s="10"/>
      <c r="E327" s="21"/>
      <c r="F327" s="10"/>
      <c r="G327" s="204"/>
      <c r="H327" s="105"/>
      <c r="I327" s="179"/>
      <c r="J327" s="179"/>
      <c r="K327" s="204"/>
      <c r="L327" s="179"/>
      <c r="M327" s="179"/>
      <c r="N327" s="12"/>
      <c r="O327" s="179"/>
      <c r="P327" s="12"/>
      <c r="Q327" s="179"/>
      <c r="R327" s="179"/>
      <c r="S327" s="179"/>
      <c r="T327" s="179"/>
      <c r="U327" s="179"/>
      <c r="V327" s="204"/>
      <c r="W327" s="204"/>
      <c r="X327" s="204"/>
      <c r="Y327" s="204"/>
      <c r="Z327" s="179"/>
      <c r="AA327" s="179"/>
      <c r="AB327" s="179"/>
      <c r="AC327" s="179"/>
      <c r="AD327" s="179"/>
      <c r="AE327" s="179"/>
      <c r="AF327" s="179"/>
      <c r="AG327" s="179"/>
      <c r="AH327" s="179"/>
      <c r="AI327" s="179"/>
      <c r="AJ327" s="179"/>
      <c r="AK327" s="179"/>
      <c r="AL327" s="179"/>
      <c r="AM327" s="179"/>
      <c r="AN327" s="179"/>
      <c r="AO327" s="179"/>
      <c r="AP327" s="179"/>
      <c r="AQ327" s="179"/>
      <c r="AR327" s="179"/>
      <c r="AS327" s="179"/>
      <c r="AT327" s="179"/>
      <c r="AU327" s="179"/>
      <c r="AV327" s="179"/>
      <c r="AW327" s="179"/>
      <c r="AX327" s="179"/>
      <c r="AY327" s="179"/>
      <c r="AZ327" s="179"/>
      <c r="BA327" s="179"/>
      <c r="BB327" s="179"/>
      <c r="BC327" s="179"/>
      <c r="BD327" s="179"/>
      <c r="BE327" s="24" t="str">
        <f t="shared" ref="BE327:BQ327" si="161">IF(BE326&lt;1,"CĐ",IF(BE326&lt;1.6,"CCG","Đ"))</f>
        <v>Đ</v>
      </c>
      <c r="BF327" s="24" t="str">
        <f t="shared" si="161"/>
        <v>Đ</v>
      </c>
      <c r="BG327" s="24" t="str">
        <f t="shared" si="161"/>
        <v>Đ</v>
      </c>
      <c r="BH327" s="24" t="str">
        <f t="shared" si="161"/>
        <v>Đ</v>
      </c>
      <c r="BI327" s="24" t="str">
        <f t="shared" si="161"/>
        <v>Đ</v>
      </c>
      <c r="BJ327" s="45" t="str">
        <f t="shared" si="161"/>
        <v>Đ</v>
      </c>
      <c r="BK327" s="24" t="str">
        <f t="shared" si="161"/>
        <v>Đ</v>
      </c>
      <c r="BL327" s="24" t="str">
        <f t="shared" si="161"/>
        <v>Đ</v>
      </c>
      <c r="BM327" s="24" t="str">
        <f t="shared" si="161"/>
        <v>Đ</v>
      </c>
      <c r="BN327" s="24" t="str">
        <f t="shared" si="161"/>
        <v>Đ</v>
      </c>
      <c r="BO327" s="24" t="str">
        <f t="shared" si="161"/>
        <v>Đ</v>
      </c>
      <c r="BP327" s="24" t="str">
        <f t="shared" si="161"/>
        <v>Đ</v>
      </c>
      <c r="BQ327" s="24" t="str">
        <f t="shared" si="161"/>
        <v>Đ</v>
      </c>
      <c r="BR327" s="24"/>
      <c r="BS327" s="24"/>
      <c r="BT327" s="39"/>
      <c r="BU327" s="39"/>
      <c r="BV327" s="281"/>
      <c r="BW327" s="272"/>
      <c r="BX327" s="281"/>
      <c r="BY327" s="272"/>
      <c r="BZ327" s="281"/>
      <c r="CA327" s="272"/>
      <c r="CB327" s="273"/>
      <c r="CC327" s="273"/>
      <c r="CD327" s="1"/>
    </row>
    <row r="328" spans="1:82" s="103" customFormat="1" ht="37.5" hidden="1">
      <c r="A328" s="259"/>
      <c r="B328" s="274" t="s">
        <v>20</v>
      </c>
      <c r="C328" s="133" t="s">
        <v>91</v>
      </c>
      <c r="D328" s="25"/>
      <c r="E328" s="26"/>
      <c r="F328" s="25"/>
      <c r="G328" s="193"/>
      <c r="H328" s="134"/>
      <c r="I328" s="194"/>
      <c r="J328" s="194"/>
      <c r="K328" s="193"/>
      <c r="L328" s="194"/>
      <c r="M328" s="194"/>
      <c r="N328" s="12"/>
      <c r="O328" s="194"/>
      <c r="P328" s="12"/>
      <c r="Q328" s="194"/>
      <c r="R328" s="194"/>
      <c r="S328" s="194"/>
      <c r="T328" s="194"/>
      <c r="U328" s="194"/>
      <c r="V328" s="193"/>
      <c r="W328" s="193"/>
      <c r="X328" s="193"/>
      <c r="Y328" s="193"/>
      <c r="Z328" s="194"/>
      <c r="AA328" s="194"/>
      <c r="AB328" s="194"/>
      <c r="AC328" s="194"/>
      <c r="AD328" s="194"/>
      <c r="AE328" s="194"/>
      <c r="AF328" s="194"/>
      <c r="AG328" s="194"/>
      <c r="AH328" s="194"/>
      <c r="AI328" s="194"/>
      <c r="AJ328" s="194"/>
      <c r="AK328" s="194"/>
      <c r="AL328" s="194"/>
      <c r="AM328" s="194"/>
      <c r="AN328" s="194"/>
      <c r="AO328" s="194"/>
      <c r="AP328" s="194"/>
      <c r="AQ328" s="194"/>
      <c r="AR328" s="194"/>
      <c r="AS328" s="194"/>
      <c r="AT328" s="194"/>
      <c r="AU328" s="194"/>
      <c r="AV328" s="194"/>
      <c r="AW328" s="194"/>
      <c r="AX328" s="194"/>
      <c r="AY328" s="194"/>
      <c r="AZ328" s="194"/>
      <c r="BA328" s="194"/>
      <c r="BB328" s="194"/>
      <c r="BC328" s="194"/>
      <c r="BD328" s="194"/>
      <c r="BE328" s="29">
        <f>COUNTIFS($J$8:$J$250,"Nhận thức",BE$8:BE$250,"2")</f>
        <v>12</v>
      </c>
      <c r="BF328" s="29">
        <f>COUNTIFS($J$8:$J$250,"Nhận thức",BF$8:BF$250,"2")</f>
        <v>12</v>
      </c>
      <c r="BG328" s="29">
        <f>COUNTIFS($J$8:$J$250,"Nhận thức",BG$8:BG$250,"2")</f>
        <v>12</v>
      </c>
      <c r="BH328" s="29">
        <f>COUNTIFS($J$8:$J$250,"Nhận thức",BH$8:BH$250,"2")</f>
        <v>12</v>
      </c>
      <c r="BI328" s="29">
        <f>COUNTIFS($J$8:$J$250,"Nhận thức",BI$8:BI$250,"2")</f>
        <v>13</v>
      </c>
      <c r="BJ328" s="49"/>
      <c r="BK328" s="29"/>
      <c r="BL328" s="29"/>
      <c r="BM328" s="29"/>
      <c r="BN328" s="29"/>
      <c r="BO328" s="29"/>
      <c r="BP328" s="29"/>
      <c r="BQ328" s="29">
        <f>COUNTIFS($J$8:$J$250,"Nhận thức",BQ$8:BQ$250,"2")</f>
        <v>12</v>
      </c>
      <c r="BR328" s="29"/>
      <c r="BS328" s="29"/>
      <c r="BT328" s="43"/>
      <c r="BU328" s="43"/>
      <c r="BV328" s="194"/>
      <c r="BW328" s="194"/>
      <c r="BX328" s="194"/>
      <c r="BY328" s="194"/>
      <c r="BZ328" s="194"/>
      <c r="CA328" s="194"/>
      <c r="CB328" s="194"/>
      <c r="CC328" s="194"/>
      <c r="CD328" s="1"/>
    </row>
    <row r="329" spans="1:82" s="103" customFormat="1" ht="56.25" hidden="1">
      <c r="A329" s="259"/>
      <c r="B329" s="274"/>
      <c r="C329" s="133" t="s">
        <v>92</v>
      </c>
      <c r="D329" s="25"/>
      <c r="E329" s="26"/>
      <c r="F329" s="25"/>
      <c r="G329" s="193"/>
      <c r="H329" s="134"/>
      <c r="I329" s="194"/>
      <c r="J329" s="194"/>
      <c r="K329" s="193"/>
      <c r="L329" s="194"/>
      <c r="M329" s="194"/>
      <c r="N329" s="12"/>
      <c r="O329" s="194"/>
      <c r="P329" s="12"/>
      <c r="Q329" s="194"/>
      <c r="R329" s="194"/>
      <c r="S329" s="194"/>
      <c r="T329" s="194"/>
      <c r="U329" s="194"/>
      <c r="V329" s="193"/>
      <c r="W329" s="193"/>
      <c r="X329" s="193"/>
      <c r="Y329" s="193"/>
      <c r="Z329" s="194"/>
      <c r="AA329" s="194"/>
      <c r="AB329" s="194"/>
      <c r="AC329" s="194"/>
      <c r="AD329" s="194"/>
      <c r="AE329" s="194"/>
      <c r="AF329" s="194"/>
      <c r="AG329" s="194"/>
      <c r="AH329" s="194"/>
      <c r="AI329" s="194"/>
      <c r="AJ329" s="194"/>
      <c r="AK329" s="194"/>
      <c r="AL329" s="194"/>
      <c r="AM329" s="194"/>
      <c r="AN329" s="194"/>
      <c r="AO329" s="194"/>
      <c r="AP329" s="194"/>
      <c r="AQ329" s="194"/>
      <c r="AR329" s="194"/>
      <c r="AS329" s="194"/>
      <c r="AT329" s="194"/>
      <c r="AU329" s="194"/>
      <c r="AV329" s="194"/>
      <c r="AW329" s="194"/>
      <c r="AX329" s="194"/>
      <c r="AY329" s="194"/>
      <c r="AZ329" s="194"/>
      <c r="BA329" s="194"/>
      <c r="BB329" s="194"/>
      <c r="BC329" s="194"/>
      <c r="BD329" s="194"/>
      <c r="BE329" s="29">
        <f>COUNTIFS($J$8:$J$250,"Nhận thức",BE$8:BE$250,"1")</f>
        <v>3</v>
      </c>
      <c r="BF329" s="29">
        <f>COUNTIFS($J$8:$J$250,"Nhận thức",BF$8:BF$250,"1")</f>
        <v>3</v>
      </c>
      <c r="BG329" s="29">
        <f>COUNTIFS($J$8:$J$250,"Nhận thức",BG$8:BG$250,"1")</f>
        <v>3</v>
      </c>
      <c r="BH329" s="29">
        <f>COUNTIFS($J$8:$J$250,"Nhận thức",BH$8:BH$250,"1")</f>
        <v>3</v>
      </c>
      <c r="BI329" s="29">
        <f>COUNTIFS($J$8:$J$250,"Nhận thức",BI$8:BI$250,"1")</f>
        <v>2</v>
      </c>
      <c r="BJ329" s="49"/>
      <c r="BK329" s="29"/>
      <c r="BL329" s="29"/>
      <c r="BM329" s="29"/>
      <c r="BN329" s="29"/>
      <c r="BO329" s="29"/>
      <c r="BP329" s="29"/>
      <c r="BQ329" s="29">
        <f>COUNTIFS($J$8:$J$250,"Nhận thức",BQ$8:BQ$250,"1")</f>
        <v>3</v>
      </c>
      <c r="BR329" s="29"/>
      <c r="BS329" s="29"/>
      <c r="BT329" s="43"/>
      <c r="BU329" s="43"/>
      <c r="BV329" s="194"/>
      <c r="BW329" s="194"/>
      <c r="BX329" s="194"/>
      <c r="BY329" s="194"/>
      <c r="BZ329" s="194"/>
      <c r="CA329" s="194"/>
      <c r="CB329" s="194"/>
      <c r="CC329" s="194"/>
      <c r="CD329" s="1"/>
    </row>
    <row r="330" spans="1:82" s="103" customFormat="1" ht="56.25" hidden="1">
      <c r="A330" s="259"/>
      <c r="B330" s="274"/>
      <c r="C330" s="133" t="s">
        <v>93</v>
      </c>
      <c r="D330" s="25"/>
      <c r="E330" s="26"/>
      <c r="F330" s="25"/>
      <c r="G330" s="193"/>
      <c r="H330" s="134"/>
      <c r="I330" s="194"/>
      <c r="J330" s="194"/>
      <c r="K330" s="193"/>
      <c r="L330" s="194"/>
      <c r="M330" s="194"/>
      <c r="N330" s="12"/>
      <c r="O330" s="194"/>
      <c r="P330" s="12"/>
      <c r="Q330" s="194"/>
      <c r="R330" s="194"/>
      <c r="S330" s="194"/>
      <c r="T330" s="194"/>
      <c r="U330" s="194"/>
      <c r="V330" s="193"/>
      <c r="W330" s="193"/>
      <c r="X330" s="193"/>
      <c r="Y330" s="193"/>
      <c r="Z330" s="194"/>
      <c r="AA330" s="194"/>
      <c r="AB330" s="194"/>
      <c r="AC330" s="194"/>
      <c r="AD330" s="194"/>
      <c r="AE330" s="194"/>
      <c r="AF330" s="194"/>
      <c r="AG330" s="194"/>
      <c r="AH330" s="194"/>
      <c r="AI330" s="194"/>
      <c r="AJ330" s="194"/>
      <c r="AK330" s="194"/>
      <c r="AL330" s="194"/>
      <c r="AM330" s="194"/>
      <c r="AN330" s="194"/>
      <c r="AO330" s="194"/>
      <c r="AP330" s="194"/>
      <c r="AQ330" s="194"/>
      <c r="AR330" s="194"/>
      <c r="AS330" s="194"/>
      <c r="AT330" s="194"/>
      <c r="AU330" s="194"/>
      <c r="AV330" s="194"/>
      <c r="AW330" s="194"/>
      <c r="AX330" s="194"/>
      <c r="AY330" s="194"/>
      <c r="AZ330" s="194"/>
      <c r="BA330" s="194"/>
      <c r="BB330" s="194"/>
      <c r="BC330" s="194"/>
      <c r="BD330" s="194"/>
      <c r="BE330" s="29">
        <f>COUNTIFS($J$8:$J$250,"Nhận thức",BE$8:BE$250,"0")</f>
        <v>0</v>
      </c>
      <c r="BF330" s="29">
        <f>COUNTIFS($J$8:$J$250,"Nhận thức",BF$8:BF$250,"0")</f>
        <v>0</v>
      </c>
      <c r="BG330" s="29">
        <f>COUNTIFS($J$8:$J$250,"Nhận thức",BG$8:BG$250,"0")</f>
        <v>0</v>
      </c>
      <c r="BH330" s="29">
        <f>COUNTIFS($J$8:$J$250,"Nhận thức",BH$8:BH$250,"0")</f>
        <v>0</v>
      </c>
      <c r="BI330" s="29">
        <f>COUNTIFS($J$8:$J$250,"Nhận thức",BI$8:BI$250,"0")</f>
        <v>0</v>
      </c>
      <c r="BJ330" s="49"/>
      <c r="BK330" s="29"/>
      <c r="BL330" s="29"/>
      <c r="BM330" s="29"/>
      <c r="BN330" s="29"/>
      <c r="BO330" s="29"/>
      <c r="BP330" s="29"/>
      <c r="BQ330" s="29">
        <f>COUNTIFS($J$8:$J$250,"Nhận thức",BQ$8:BQ$250,"0")</f>
        <v>0</v>
      </c>
      <c r="BR330" s="29"/>
      <c r="BS330" s="29"/>
      <c r="BT330" s="43"/>
      <c r="BU330" s="43"/>
      <c r="BV330" s="194"/>
      <c r="BW330" s="194"/>
      <c r="BX330" s="194"/>
      <c r="BY330" s="194"/>
      <c r="BZ330" s="194"/>
      <c r="CA330" s="194"/>
      <c r="CB330" s="194"/>
      <c r="CC330" s="194"/>
      <c r="CD330" s="1"/>
    </row>
    <row r="331" spans="1:82" s="103" customFormat="1" hidden="1">
      <c r="A331" s="259"/>
      <c r="B331" s="274"/>
      <c r="C331" s="275" t="s">
        <v>105</v>
      </c>
      <c r="D331" s="25"/>
      <c r="E331" s="26"/>
      <c r="F331" s="25"/>
      <c r="G331" s="193"/>
      <c r="H331" s="134"/>
      <c r="I331" s="194"/>
      <c r="J331" s="194"/>
      <c r="K331" s="193"/>
      <c r="L331" s="194"/>
      <c r="M331" s="194"/>
      <c r="N331" s="12"/>
      <c r="O331" s="194"/>
      <c r="P331" s="12"/>
      <c r="Q331" s="194"/>
      <c r="R331" s="194"/>
      <c r="S331" s="194"/>
      <c r="T331" s="194"/>
      <c r="U331" s="194"/>
      <c r="V331" s="193"/>
      <c r="W331" s="193"/>
      <c r="X331" s="193"/>
      <c r="Y331" s="193"/>
      <c r="Z331" s="194"/>
      <c r="AA331" s="194"/>
      <c r="AB331" s="194"/>
      <c r="AC331" s="194"/>
      <c r="AD331" s="194"/>
      <c r="AE331" s="194"/>
      <c r="AF331" s="194"/>
      <c r="AG331" s="194"/>
      <c r="AH331" s="194"/>
      <c r="AI331" s="194"/>
      <c r="AJ331" s="194"/>
      <c r="AK331" s="194"/>
      <c r="AL331" s="194"/>
      <c r="AM331" s="194"/>
      <c r="AN331" s="194"/>
      <c r="AO331" s="194"/>
      <c r="AP331" s="194"/>
      <c r="AQ331" s="194"/>
      <c r="AR331" s="194"/>
      <c r="AS331" s="194"/>
      <c r="AT331" s="194"/>
      <c r="AU331" s="194"/>
      <c r="AV331" s="194"/>
      <c r="AW331" s="194"/>
      <c r="AX331" s="194"/>
      <c r="AY331" s="194"/>
      <c r="AZ331" s="194"/>
      <c r="BA331" s="194"/>
      <c r="BB331" s="194"/>
      <c r="BC331" s="194"/>
      <c r="BD331" s="194"/>
      <c r="BE331" s="27">
        <f>(((BE328*2)+(BE329*1)+(BE330*0)))/(BE328+BE329+BE330)</f>
        <v>1.8</v>
      </c>
      <c r="BF331" s="27">
        <f>(((BF328*2)+(BF329*1)+(BF330*0)))/(BF328+BF329+BF330)</f>
        <v>1.8</v>
      </c>
      <c r="BG331" s="27">
        <f>(((BG328*2)+(BG329*1)+(BG330*0)))/(BG328+BG329+BG330)</f>
        <v>1.8</v>
      </c>
      <c r="BH331" s="27">
        <f>(((BH328*2)+(BH329*1)+(BH330*0)))/(BH328+BH329+BH330)</f>
        <v>1.8</v>
      </c>
      <c r="BI331" s="27">
        <f>(((BI328*2)+(BI329*1)+(BI330*0)))/(BI328+BI329+BI330)</f>
        <v>1.8666666666666667</v>
      </c>
      <c r="BJ331" s="47"/>
      <c r="BK331" s="27"/>
      <c r="BL331" s="27"/>
      <c r="BM331" s="27"/>
      <c r="BN331" s="27"/>
      <c r="BO331" s="27"/>
      <c r="BP331" s="27"/>
      <c r="BQ331" s="27">
        <f>(((BQ328*2)+(BQ329*1)+(BQ330*0)))/(BQ328+BQ329+BQ330)</f>
        <v>1.8</v>
      </c>
      <c r="BR331" s="27"/>
      <c r="BS331" s="27"/>
      <c r="BT331" s="41"/>
      <c r="BU331" s="41"/>
      <c r="BV331" s="277">
        <f>COUNTIF($BE332:$BU332,"Đ")</f>
        <v>6</v>
      </c>
      <c r="BW331" s="270">
        <f>BV331/COUNTA($BE332:$BU332)</f>
        <v>1</v>
      </c>
      <c r="BX331" s="277">
        <f>COUNTIF($BE332:$BU332,"CCG")</f>
        <v>0</v>
      </c>
      <c r="BY331" s="270">
        <f>BX331/COUNTA($BE332:$BU332)</f>
        <v>0</v>
      </c>
      <c r="BZ331" s="277">
        <f>COUNTIF($BE332:$BU332,"CĐ")</f>
        <v>0</v>
      </c>
      <c r="CA331" s="270">
        <f>BZ331/COUNTA($BE332:$BU332)</f>
        <v>0</v>
      </c>
      <c r="CB331" s="271">
        <f>(((BV331*2)+(BX331*1)+(BZ331*0)))/(BV331+BX331+BZ331)</f>
        <v>2</v>
      </c>
      <c r="CC331" s="271" t="str">
        <f>IF(CB331&gt;=1.6,"Đạt mục tiêu",IF(CB331&gt;=1,"Cần cố gắng","Chưa đạt"))</f>
        <v>Đạt mục tiêu</v>
      </c>
      <c r="CD331" s="1"/>
    </row>
    <row r="332" spans="1:82" s="103" customFormat="1" hidden="1">
      <c r="A332" s="259"/>
      <c r="B332" s="274"/>
      <c r="C332" s="276"/>
      <c r="D332" s="25"/>
      <c r="E332" s="26"/>
      <c r="F332" s="25"/>
      <c r="G332" s="193"/>
      <c r="H332" s="134"/>
      <c r="I332" s="194"/>
      <c r="J332" s="194"/>
      <c r="K332" s="193"/>
      <c r="L332" s="194"/>
      <c r="M332" s="194"/>
      <c r="N332" s="12"/>
      <c r="O332" s="194"/>
      <c r="P332" s="12"/>
      <c r="Q332" s="194"/>
      <c r="R332" s="194"/>
      <c r="S332" s="194"/>
      <c r="T332" s="194"/>
      <c r="U332" s="194"/>
      <c r="V332" s="193"/>
      <c r="W332" s="193"/>
      <c r="X332" s="193"/>
      <c r="Y332" s="193"/>
      <c r="Z332" s="194"/>
      <c r="AA332" s="194"/>
      <c r="AB332" s="194"/>
      <c r="AC332" s="194"/>
      <c r="AD332" s="194"/>
      <c r="AE332" s="194"/>
      <c r="AF332" s="194"/>
      <c r="AG332" s="194"/>
      <c r="AH332" s="194"/>
      <c r="AI332" s="194"/>
      <c r="AJ332" s="194"/>
      <c r="AK332" s="194"/>
      <c r="AL332" s="194"/>
      <c r="AM332" s="194"/>
      <c r="AN332" s="194"/>
      <c r="AO332" s="194"/>
      <c r="AP332" s="194"/>
      <c r="AQ332" s="194"/>
      <c r="AR332" s="194"/>
      <c r="AS332" s="194"/>
      <c r="AT332" s="194"/>
      <c r="AU332" s="194"/>
      <c r="AV332" s="194"/>
      <c r="AW332" s="194"/>
      <c r="AX332" s="194"/>
      <c r="AY332" s="194"/>
      <c r="AZ332" s="194"/>
      <c r="BA332" s="194"/>
      <c r="BB332" s="194"/>
      <c r="BC332" s="194"/>
      <c r="BD332" s="194"/>
      <c r="BE332" s="27" t="str">
        <f>IF(BE331&lt;1,"CĐ",IF(BE331&lt;1.6,"CCG","Đ"))</f>
        <v>Đ</v>
      </c>
      <c r="BF332" s="27" t="str">
        <f>IF(BF331&lt;1,"CĐ",IF(BF331&lt;1.6,"CCG","Đ"))</f>
        <v>Đ</v>
      </c>
      <c r="BG332" s="27" t="str">
        <f>IF(BG331&lt;1,"CĐ",IF(BG331&lt;1.6,"CCG","Đ"))</f>
        <v>Đ</v>
      </c>
      <c r="BH332" s="27" t="str">
        <f>IF(BH331&lt;1,"CĐ",IF(BH331&lt;1.6,"CCG","Đ"))</f>
        <v>Đ</v>
      </c>
      <c r="BI332" s="27" t="str">
        <f>IF(BI331&lt;1,"CĐ",IF(BI331&lt;1.6,"CCG","Đ"))</f>
        <v>Đ</v>
      </c>
      <c r="BJ332" s="47"/>
      <c r="BK332" s="27"/>
      <c r="BL332" s="27"/>
      <c r="BM332" s="27"/>
      <c r="BN332" s="27"/>
      <c r="BO332" s="27"/>
      <c r="BP332" s="27"/>
      <c r="BQ332" s="27" t="str">
        <f>IF(BQ331&lt;1,"CĐ",IF(BQ331&lt;1.6,"CCG","Đ"))</f>
        <v>Đ</v>
      </c>
      <c r="BR332" s="27"/>
      <c r="BS332" s="27"/>
      <c r="BT332" s="41"/>
      <c r="BU332" s="41"/>
      <c r="BV332" s="277"/>
      <c r="BW332" s="270"/>
      <c r="BX332" s="277"/>
      <c r="BY332" s="270"/>
      <c r="BZ332" s="277"/>
      <c r="CA332" s="270"/>
      <c r="CB332" s="271"/>
      <c r="CC332" s="271"/>
      <c r="CD332" s="1"/>
    </row>
    <row r="333" spans="1:82" s="103" customFormat="1" ht="37.5" hidden="1">
      <c r="A333" s="259"/>
      <c r="B333" s="278" t="s">
        <v>22</v>
      </c>
      <c r="C333" s="131" t="s">
        <v>91</v>
      </c>
      <c r="D333" s="10"/>
      <c r="E333" s="21"/>
      <c r="F333" s="10"/>
      <c r="G333" s="204"/>
      <c r="H333" s="105"/>
      <c r="I333" s="179"/>
      <c r="J333" s="179"/>
      <c r="K333" s="204"/>
      <c r="L333" s="179"/>
      <c r="M333" s="179"/>
      <c r="N333" s="12"/>
      <c r="O333" s="179"/>
      <c r="P333" s="12"/>
      <c r="Q333" s="179"/>
      <c r="R333" s="179"/>
      <c r="S333" s="179"/>
      <c r="T333" s="179"/>
      <c r="U333" s="179"/>
      <c r="V333" s="204"/>
      <c r="W333" s="204"/>
      <c r="X333" s="204"/>
      <c r="Y333" s="204"/>
      <c r="Z333" s="179"/>
      <c r="AA333" s="179"/>
      <c r="AB333" s="179"/>
      <c r="AC333" s="179"/>
      <c r="AD333" s="179"/>
      <c r="AE333" s="179"/>
      <c r="AF333" s="179"/>
      <c r="AG333" s="179"/>
      <c r="AH333" s="179"/>
      <c r="AI333" s="179"/>
      <c r="AJ333" s="179"/>
      <c r="AK333" s="179"/>
      <c r="AL333" s="179"/>
      <c r="AM333" s="179"/>
      <c r="AN333" s="179"/>
      <c r="AO333" s="179"/>
      <c r="AP333" s="179"/>
      <c r="AQ333" s="179"/>
      <c r="AR333" s="179"/>
      <c r="AS333" s="179"/>
      <c r="AT333" s="179"/>
      <c r="AU333" s="179"/>
      <c r="AV333" s="179"/>
      <c r="AW333" s="179"/>
      <c r="AX333" s="179"/>
      <c r="AY333" s="179"/>
      <c r="AZ333" s="179"/>
      <c r="BA333" s="179"/>
      <c r="BB333" s="179"/>
      <c r="BC333" s="179"/>
      <c r="BD333" s="179"/>
      <c r="BE333" s="28">
        <f>COUNTIFS($J$8:$J$250,"Ngôn ngữ",BE$8:BE$250,"2")</f>
        <v>13</v>
      </c>
      <c r="BF333" s="28">
        <f>COUNTIFS($J$8:$J$250,"Ngôn ngữ",BF$8:BF$250,"2")</f>
        <v>12</v>
      </c>
      <c r="BG333" s="28">
        <f>COUNTIFS($J$8:$J$250,"Ngôn ngữ",BG$8:BG$250,"2")</f>
        <v>12</v>
      </c>
      <c r="BH333" s="28">
        <f>COUNTIFS($J$8:$J$250,"Ngôn ngữ",BH$8:BH$250,"2")</f>
        <v>12</v>
      </c>
      <c r="BI333" s="28">
        <f>COUNTIFS($J$8:$J$250,"Ngôn ngữ",BI$8:BI$250,"2")</f>
        <v>13</v>
      </c>
      <c r="BJ333" s="48"/>
      <c r="BK333" s="28"/>
      <c r="BL333" s="28"/>
      <c r="BM333" s="28"/>
      <c r="BN333" s="28"/>
      <c r="BO333" s="28"/>
      <c r="BP333" s="28"/>
      <c r="BQ333" s="28">
        <f>COUNTIFS($J$8:$J$250,"Ngôn ngữ",BQ$8:BQ$250,"2")</f>
        <v>12</v>
      </c>
      <c r="BR333" s="28"/>
      <c r="BS333" s="28"/>
      <c r="BT333" s="42"/>
      <c r="BU333" s="42"/>
      <c r="BV333" s="179"/>
      <c r="BW333" s="179"/>
      <c r="BX333" s="179"/>
      <c r="BY333" s="179"/>
      <c r="BZ333" s="179"/>
      <c r="CA333" s="179"/>
      <c r="CB333" s="179"/>
      <c r="CC333" s="179"/>
      <c r="CD333" s="1"/>
    </row>
    <row r="334" spans="1:82" s="103" customFormat="1" ht="56.25" hidden="1">
      <c r="A334" s="259"/>
      <c r="B334" s="278"/>
      <c r="C334" s="131" t="s">
        <v>92</v>
      </c>
      <c r="D334" s="10"/>
      <c r="E334" s="21"/>
      <c r="F334" s="10"/>
      <c r="G334" s="204"/>
      <c r="H334" s="105"/>
      <c r="I334" s="179"/>
      <c r="J334" s="179"/>
      <c r="K334" s="204"/>
      <c r="L334" s="179"/>
      <c r="M334" s="179"/>
      <c r="N334" s="12"/>
      <c r="O334" s="179"/>
      <c r="P334" s="12"/>
      <c r="Q334" s="179"/>
      <c r="R334" s="179"/>
      <c r="S334" s="179"/>
      <c r="T334" s="179"/>
      <c r="U334" s="179"/>
      <c r="V334" s="204"/>
      <c r="W334" s="204"/>
      <c r="X334" s="204"/>
      <c r="Y334" s="204"/>
      <c r="Z334" s="179"/>
      <c r="AA334" s="179"/>
      <c r="AB334" s="179"/>
      <c r="AC334" s="179"/>
      <c r="AD334" s="179"/>
      <c r="AE334" s="179"/>
      <c r="AF334" s="179"/>
      <c r="AG334" s="179"/>
      <c r="AH334" s="179"/>
      <c r="AI334" s="179"/>
      <c r="AJ334" s="179"/>
      <c r="AK334" s="179"/>
      <c r="AL334" s="179"/>
      <c r="AM334" s="179"/>
      <c r="AN334" s="179"/>
      <c r="AO334" s="179"/>
      <c r="AP334" s="179"/>
      <c r="AQ334" s="179"/>
      <c r="AR334" s="179"/>
      <c r="AS334" s="179"/>
      <c r="AT334" s="179"/>
      <c r="AU334" s="179"/>
      <c r="AV334" s="179"/>
      <c r="AW334" s="179"/>
      <c r="AX334" s="179"/>
      <c r="AY334" s="179"/>
      <c r="AZ334" s="179"/>
      <c r="BA334" s="179"/>
      <c r="BB334" s="179"/>
      <c r="BC334" s="179"/>
      <c r="BD334" s="179"/>
      <c r="BE334" s="28">
        <f>COUNTIFS($J$8:$J$250,"Ngôn ngữ",BE$8:BE$250,"1")</f>
        <v>0</v>
      </c>
      <c r="BF334" s="28">
        <f>COUNTIFS($J$8:$J$250,"Ngôn ngữ",BF$8:BF$250,"1")</f>
        <v>1</v>
      </c>
      <c r="BG334" s="28">
        <f>COUNTIFS($J$8:$J$250,"Ngôn ngữ",BG$8:BG$250,"1")</f>
        <v>1</v>
      </c>
      <c r="BH334" s="28">
        <f>COUNTIFS($J$8:$J$250,"Ngôn ngữ",BH$8:BH$250,"1")</f>
        <v>1</v>
      </c>
      <c r="BI334" s="28">
        <f>COUNTIFS($J$8:$J$250,"Ngôn ngữ",BI$8:BI$250,"1")</f>
        <v>0</v>
      </c>
      <c r="BJ334" s="48"/>
      <c r="BK334" s="28"/>
      <c r="BL334" s="28"/>
      <c r="BM334" s="28"/>
      <c r="BN334" s="28"/>
      <c r="BO334" s="28"/>
      <c r="BP334" s="28"/>
      <c r="BQ334" s="28">
        <f>COUNTIFS($J$8:$J$250,"Ngôn ngữ",BQ$8:BQ$250,"1")</f>
        <v>1</v>
      </c>
      <c r="BR334" s="28"/>
      <c r="BS334" s="28"/>
      <c r="BT334" s="42"/>
      <c r="BU334" s="42"/>
      <c r="BV334" s="179"/>
      <c r="BW334" s="179"/>
      <c r="BX334" s="179"/>
      <c r="BY334" s="179"/>
      <c r="BZ334" s="179"/>
      <c r="CA334" s="179"/>
      <c r="CB334" s="179"/>
      <c r="CC334" s="179"/>
      <c r="CD334" s="1"/>
    </row>
    <row r="335" spans="1:82" s="103" customFormat="1" ht="56.25" hidden="1">
      <c r="A335" s="259"/>
      <c r="B335" s="278"/>
      <c r="C335" s="131" t="s">
        <v>93</v>
      </c>
      <c r="D335" s="10"/>
      <c r="E335" s="21"/>
      <c r="F335" s="10"/>
      <c r="G335" s="204"/>
      <c r="H335" s="105"/>
      <c r="I335" s="179"/>
      <c r="J335" s="179"/>
      <c r="K335" s="204"/>
      <c r="L335" s="179"/>
      <c r="M335" s="179"/>
      <c r="N335" s="12"/>
      <c r="O335" s="179"/>
      <c r="P335" s="12"/>
      <c r="Q335" s="179"/>
      <c r="R335" s="179"/>
      <c r="S335" s="179"/>
      <c r="T335" s="179"/>
      <c r="U335" s="179"/>
      <c r="V335" s="204"/>
      <c r="W335" s="204"/>
      <c r="X335" s="204"/>
      <c r="Y335" s="204"/>
      <c r="Z335" s="179"/>
      <c r="AA335" s="179"/>
      <c r="AB335" s="179"/>
      <c r="AC335" s="179"/>
      <c r="AD335" s="179"/>
      <c r="AE335" s="179"/>
      <c r="AF335" s="179"/>
      <c r="AG335" s="179"/>
      <c r="AH335" s="179"/>
      <c r="AI335" s="179"/>
      <c r="AJ335" s="179"/>
      <c r="AK335" s="179"/>
      <c r="AL335" s="179"/>
      <c r="AM335" s="179"/>
      <c r="AN335" s="179"/>
      <c r="AO335" s="179"/>
      <c r="AP335" s="179"/>
      <c r="AQ335" s="179"/>
      <c r="AR335" s="179"/>
      <c r="AS335" s="179"/>
      <c r="AT335" s="179"/>
      <c r="AU335" s="179"/>
      <c r="AV335" s="179"/>
      <c r="AW335" s="179"/>
      <c r="AX335" s="179"/>
      <c r="AY335" s="179"/>
      <c r="AZ335" s="179"/>
      <c r="BA335" s="179"/>
      <c r="BB335" s="179"/>
      <c r="BC335" s="179"/>
      <c r="BD335" s="179"/>
      <c r="BE335" s="28">
        <f>COUNTIFS($J$8:$J$250,"Ngôn ngữ",BE$8:BE$250,"0")</f>
        <v>0</v>
      </c>
      <c r="BF335" s="28">
        <f>COUNTIFS($J$8:$J$250,"Ngôn ngữ",BF$8:BF$250,"0")</f>
        <v>0</v>
      </c>
      <c r="BG335" s="28">
        <f>COUNTIFS($J$8:$J$250,"Ngôn ngữ",BG$8:BG$250,"0")</f>
        <v>0</v>
      </c>
      <c r="BH335" s="28">
        <f>COUNTIFS($J$8:$J$250,"Ngôn ngữ",BH$8:BH$250,"0")</f>
        <v>0</v>
      </c>
      <c r="BI335" s="28">
        <f>COUNTIFS($J$8:$J$250,"Ngôn ngữ",BI$8:BI$250,"0")</f>
        <v>0</v>
      </c>
      <c r="BJ335" s="48"/>
      <c r="BK335" s="28"/>
      <c r="BL335" s="28"/>
      <c r="BM335" s="28"/>
      <c r="BN335" s="28"/>
      <c r="BO335" s="28"/>
      <c r="BP335" s="28"/>
      <c r="BQ335" s="28">
        <f>COUNTIFS($J$8:$J$250,"Ngôn ngữ",BQ$8:BQ$250,"0")</f>
        <v>0</v>
      </c>
      <c r="BR335" s="28"/>
      <c r="BS335" s="28"/>
      <c r="BT335" s="42"/>
      <c r="BU335" s="42"/>
      <c r="BV335" s="179"/>
      <c r="BW335" s="179"/>
      <c r="BX335" s="179"/>
      <c r="BY335" s="179"/>
      <c r="BZ335" s="179"/>
      <c r="CA335" s="179"/>
      <c r="CB335" s="179"/>
      <c r="CC335" s="179"/>
      <c r="CD335" s="1"/>
    </row>
    <row r="336" spans="1:82" s="103" customFormat="1" hidden="1">
      <c r="A336" s="259"/>
      <c r="B336" s="278"/>
      <c r="C336" s="279" t="s">
        <v>106</v>
      </c>
      <c r="D336" s="10"/>
      <c r="E336" s="21"/>
      <c r="F336" s="10"/>
      <c r="G336" s="204"/>
      <c r="H336" s="105"/>
      <c r="I336" s="179"/>
      <c r="J336" s="179"/>
      <c r="K336" s="204"/>
      <c r="L336" s="179"/>
      <c r="M336" s="179"/>
      <c r="N336" s="12"/>
      <c r="O336" s="179"/>
      <c r="P336" s="12"/>
      <c r="Q336" s="179"/>
      <c r="R336" s="179"/>
      <c r="S336" s="179"/>
      <c r="T336" s="179"/>
      <c r="U336" s="179"/>
      <c r="V336" s="204"/>
      <c r="W336" s="204"/>
      <c r="X336" s="204"/>
      <c r="Y336" s="204"/>
      <c r="Z336" s="179"/>
      <c r="AA336" s="179"/>
      <c r="AB336" s="179"/>
      <c r="AC336" s="179"/>
      <c r="AD336" s="179"/>
      <c r="AE336" s="179"/>
      <c r="AF336" s="179"/>
      <c r="AG336" s="179"/>
      <c r="AH336" s="179"/>
      <c r="AI336" s="179"/>
      <c r="AJ336" s="179"/>
      <c r="AK336" s="179"/>
      <c r="AL336" s="179"/>
      <c r="AM336" s="179"/>
      <c r="AN336" s="179"/>
      <c r="AO336" s="179"/>
      <c r="AP336" s="179"/>
      <c r="AQ336" s="179"/>
      <c r="AR336" s="179"/>
      <c r="AS336" s="179"/>
      <c r="AT336" s="179"/>
      <c r="AU336" s="179"/>
      <c r="AV336" s="179"/>
      <c r="AW336" s="179"/>
      <c r="AX336" s="179"/>
      <c r="AY336" s="179"/>
      <c r="AZ336" s="179"/>
      <c r="BA336" s="179"/>
      <c r="BB336" s="179"/>
      <c r="BC336" s="179"/>
      <c r="BD336" s="179"/>
      <c r="BE336" s="24">
        <f>(((BE333*2)+(BE334*1)+(BE335*0)))/(BE333+BE334+BE335)</f>
        <v>2</v>
      </c>
      <c r="BF336" s="24">
        <f>(((BF333*2)+(BF334*1)+(BF335*0)))/(BF333+BF334+BF335)</f>
        <v>1.9230769230769231</v>
      </c>
      <c r="BG336" s="24">
        <f>(((BG333*2)+(BG334*1)+(BG335*0)))/(BG333+BG334+BG335)</f>
        <v>1.9230769230769231</v>
      </c>
      <c r="BH336" s="24">
        <f>(((BH333*2)+(BH334*1)+(BH335*0)))/(BH333+BH334+BH335)</f>
        <v>1.9230769230769231</v>
      </c>
      <c r="BI336" s="24">
        <f>(((BI333*2)+(BI334*1)+(BI335*0)))/(BI333+BI334+BI335)</f>
        <v>2</v>
      </c>
      <c r="BJ336" s="45"/>
      <c r="BK336" s="24"/>
      <c r="BL336" s="24"/>
      <c r="BM336" s="24"/>
      <c r="BN336" s="24"/>
      <c r="BO336" s="24"/>
      <c r="BP336" s="24"/>
      <c r="BQ336" s="24">
        <f>(((BQ333*2)+(BQ334*1)+(BQ335*0)))/(BQ333+BQ334+BQ335)</f>
        <v>1.9230769230769231</v>
      </c>
      <c r="BR336" s="24"/>
      <c r="BS336" s="24"/>
      <c r="BT336" s="39"/>
      <c r="BU336" s="39"/>
      <c r="BV336" s="281">
        <f>COUNTIF($BE337:$BU337,"Đ")</f>
        <v>6</v>
      </c>
      <c r="BW336" s="272">
        <f>BV336/COUNTA($BE337:$BU337)</f>
        <v>1</v>
      </c>
      <c r="BX336" s="281">
        <f>COUNTIF($BE337:$BU337,"CCG")</f>
        <v>0</v>
      </c>
      <c r="BY336" s="272">
        <f>BX336/COUNTA($BE337:$BU337)</f>
        <v>0</v>
      </c>
      <c r="BZ336" s="281">
        <f>COUNTIF($BE337:$BU337,"CĐ")</f>
        <v>0</v>
      </c>
      <c r="CA336" s="272">
        <f>BZ336/COUNTA($BE337:$BU337)</f>
        <v>0</v>
      </c>
      <c r="CB336" s="273">
        <f>(((BV336*2)+(BX336*1)+(BZ336*0)))/(BV336+BX336+BZ336)</f>
        <v>2</v>
      </c>
      <c r="CC336" s="273" t="str">
        <f>IF(CB336&gt;=1.6,"Đạt mục tiêu",IF(CB336&gt;=1,"Cần cố gắng","Chưa đạt"))</f>
        <v>Đạt mục tiêu</v>
      </c>
      <c r="CD336" s="1"/>
    </row>
    <row r="337" spans="1:82" s="103" customFormat="1" hidden="1">
      <c r="A337" s="259"/>
      <c r="B337" s="278"/>
      <c r="C337" s="280"/>
      <c r="D337" s="10"/>
      <c r="E337" s="21"/>
      <c r="F337" s="10"/>
      <c r="G337" s="204"/>
      <c r="H337" s="105"/>
      <c r="I337" s="179"/>
      <c r="J337" s="179"/>
      <c r="K337" s="204"/>
      <c r="L337" s="179"/>
      <c r="M337" s="179"/>
      <c r="N337" s="12"/>
      <c r="O337" s="179"/>
      <c r="P337" s="12"/>
      <c r="Q337" s="179"/>
      <c r="R337" s="179"/>
      <c r="S337" s="179"/>
      <c r="T337" s="179"/>
      <c r="U337" s="179"/>
      <c r="V337" s="204"/>
      <c r="W337" s="204"/>
      <c r="X337" s="204"/>
      <c r="Y337" s="204"/>
      <c r="Z337" s="179"/>
      <c r="AA337" s="179"/>
      <c r="AB337" s="179"/>
      <c r="AC337" s="179"/>
      <c r="AD337" s="179"/>
      <c r="AE337" s="179"/>
      <c r="AF337" s="179"/>
      <c r="AG337" s="179"/>
      <c r="AH337" s="179"/>
      <c r="AI337" s="179"/>
      <c r="AJ337" s="179"/>
      <c r="AK337" s="179"/>
      <c r="AL337" s="179"/>
      <c r="AM337" s="179"/>
      <c r="AN337" s="179"/>
      <c r="AO337" s="179"/>
      <c r="AP337" s="179"/>
      <c r="AQ337" s="179"/>
      <c r="AR337" s="179"/>
      <c r="AS337" s="179"/>
      <c r="AT337" s="179"/>
      <c r="AU337" s="179"/>
      <c r="AV337" s="179"/>
      <c r="AW337" s="179"/>
      <c r="AX337" s="179"/>
      <c r="AY337" s="179"/>
      <c r="AZ337" s="179"/>
      <c r="BA337" s="179"/>
      <c r="BB337" s="179"/>
      <c r="BC337" s="179"/>
      <c r="BD337" s="179"/>
      <c r="BE337" s="24" t="str">
        <f>IF(BE336&lt;1,"CĐ",IF(BE336&lt;1.6,"CCG","Đ"))</f>
        <v>Đ</v>
      </c>
      <c r="BF337" s="24" t="str">
        <f>IF(BF336&lt;1,"CĐ",IF(BF336&lt;1.6,"CCG","Đ"))</f>
        <v>Đ</v>
      </c>
      <c r="BG337" s="24" t="str">
        <f>IF(BG336&lt;1,"CĐ",IF(BG336&lt;1.6,"CCG","Đ"))</f>
        <v>Đ</v>
      </c>
      <c r="BH337" s="24" t="str">
        <f>IF(BH336&lt;1,"CĐ",IF(BH336&lt;1.6,"CCG","Đ"))</f>
        <v>Đ</v>
      </c>
      <c r="BI337" s="24" t="str">
        <f>IF(BI336&lt;1,"CĐ",IF(BI336&lt;1.6,"CCG","Đ"))</f>
        <v>Đ</v>
      </c>
      <c r="BJ337" s="45"/>
      <c r="BK337" s="24"/>
      <c r="BL337" s="24"/>
      <c r="BM337" s="24"/>
      <c r="BN337" s="24"/>
      <c r="BO337" s="24"/>
      <c r="BP337" s="24"/>
      <c r="BQ337" s="24" t="str">
        <f>IF(BQ336&lt;1,"CĐ",IF(BQ336&lt;1.6,"CCG","Đ"))</f>
        <v>Đ</v>
      </c>
      <c r="BR337" s="24"/>
      <c r="BS337" s="24"/>
      <c r="BT337" s="39"/>
      <c r="BU337" s="39"/>
      <c r="BV337" s="281"/>
      <c r="BW337" s="272"/>
      <c r="BX337" s="281"/>
      <c r="BY337" s="272"/>
      <c r="BZ337" s="281"/>
      <c r="CA337" s="272"/>
      <c r="CB337" s="273"/>
      <c r="CC337" s="273"/>
      <c r="CD337" s="1"/>
    </row>
    <row r="338" spans="1:82" s="103" customFormat="1" ht="37.5" hidden="1">
      <c r="A338" s="259"/>
      <c r="B338" s="274" t="s">
        <v>85</v>
      </c>
      <c r="C338" s="133" t="s">
        <v>91</v>
      </c>
      <c r="D338" s="25"/>
      <c r="E338" s="26"/>
      <c r="F338" s="25"/>
      <c r="G338" s="193"/>
      <c r="H338" s="134"/>
      <c r="I338" s="194"/>
      <c r="J338" s="194"/>
      <c r="K338" s="193"/>
      <c r="L338" s="194"/>
      <c r="M338" s="194"/>
      <c r="N338" s="12"/>
      <c r="O338" s="194"/>
      <c r="P338" s="12"/>
      <c r="Q338" s="194"/>
      <c r="R338" s="194"/>
      <c r="S338" s="194"/>
      <c r="T338" s="194"/>
      <c r="U338" s="194"/>
      <c r="V338" s="193"/>
      <c r="W338" s="193"/>
      <c r="X338" s="193"/>
      <c r="Y338" s="193"/>
      <c r="Z338" s="194"/>
      <c r="AA338" s="194"/>
      <c r="AB338" s="194"/>
      <c r="AC338" s="194"/>
      <c r="AD338" s="194"/>
      <c r="AE338" s="194"/>
      <c r="AF338" s="194"/>
      <c r="AG338" s="194"/>
      <c r="AH338" s="194"/>
      <c r="AI338" s="194"/>
      <c r="AJ338" s="194"/>
      <c r="AK338" s="194"/>
      <c r="AL338" s="194"/>
      <c r="AM338" s="194"/>
      <c r="AN338" s="194"/>
      <c r="AO338" s="194"/>
      <c r="AP338" s="194"/>
      <c r="AQ338" s="194"/>
      <c r="AR338" s="194"/>
      <c r="AS338" s="194"/>
      <c r="AT338" s="194"/>
      <c r="AU338" s="194"/>
      <c r="AV338" s="194"/>
      <c r="AW338" s="194"/>
      <c r="AX338" s="194"/>
      <c r="AY338" s="194"/>
      <c r="AZ338" s="194"/>
      <c r="BA338" s="194"/>
      <c r="BB338" s="194"/>
      <c r="BC338" s="194"/>
      <c r="BD338" s="194"/>
      <c r="BE338" s="29">
        <f>COUNTIFS($J$8:$J$250,"TCKNXH",BE$8:BE$250,"2")</f>
        <v>0</v>
      </c>
      <c r="BF338" s="29">
        <f>COUNTIFS($J$8:$J$250,"TCKNXH",BF$8:BF$250,"2")</f>
        <v>0</v>
      </c>
      <c r="BG338" s="29">
        <f>COUNTIFS($J$8:$J$250,"TCKNXH",BG$8:BG$250,"2")</f>
        <v>0</v>
      </c>
      <c r="BH338" s="29">
        <f>COUNTIFS($J$8:$J$250,"TCKNXH",BH$8:BH$250,"2")</f>
        <v>0</v>
      </c>
      <c r="BI338" s="29">
        <f>COUNTIFS($J$8:$J$250,"TCKNXH",BI$8:BI$250,"2")</f>
        <v>0</v>
      </c>
      <c r="BJ338" s="49"/>
      <c r="BK338" s="29"/>
      <c r="BL338" s="29"/>
      <c r="BM338" s="29"/>
      <c r="BN338" s="29"/>
      <c r="BO338" s="29"/>
      <c r="BP338" s="29"/>
      <c r="BQ338" s="29">
        <f>COUNTIFS($J$8:$J$250,"TCKNXH",BQ$8:BQ$250,"2")</f>
        <v>0</v>
      </c>
      <c r="BR338" s="29"/>
      <c r="BS338" s="29"/>
      <c r="BT338" s="43"/>
      <c r="BU338" s="43"/>
      <c r="BV338" s="194"/>
      <c r="BW338" s="194"/>
      <c r="BX338" s="194"/>
      <c r="BY338" s="194"/>
      <c r="BZ338" s="194"/>
      <c r="CA338" s="194"/>
      <c r="CB338" s="194"/>
      <c r="CC338" s="194"/>
      <c r="CD338" s="1"/>
    </row>
    <row r="339" spans="1:82" s="103" customFormat="1" ht="56.25" hidden="1">
      <c r="A339" s="259"/>
      <c r="B339" s="274"/>
      <c r="C339" s="133" t="s">
        <v>92</v>
      </c>
      <c r="D339" s="25"/>
      <c r="E339" s="26"/>
      <c r="F339" s="25"/>
      <c r="G339" s="193"/>
      <c r="H339" s="134"/>
      <c r="I339" s="194"/>
      <c r="J339" s="194"/>
      <c r="K339" s="193"/>
      <c r="L339" s="194"/>
      <c r="M339" s="194"/>
      <c r="N339" s="12"/>
      <c r="O339" s="194"/>
      <c r="P339" s="12"/>
      <c r="Q339" s="194"/>
      <c r="R339" s="194"/>
      <c r="S339" s="194"/>
      <c r="T339" s="194"/>
      <c r="U339" s="194"/>
      <c r="V339" s="193"/>
      <c r="W339" s="193"/>
      <c r="X339" s="193"/>
      <c r="Y339" s="193"/>
      <c r="Z339" s="194"/>
      <c r="AA339" s="194"/>
      <c r="AB339" s="194"/>
      <c r="AC339" s="194"/>
      <c r="AD339" s="194"/>
      <c r="AE339" s="194"/>
      <c r="AF339" s="194"/>
      <c r="AG339" s="194"/>
      <c r="AH339" s="194"/>
      <c r="AI339" s="194"/>
      <c r="AJ339" s="194"/>
      <c r="AK339" s="194"/>
      <c r="AL339" s="194"/>
      <c r="AM339" s="194"/>
      <c r="AN339" s="194"/>
      <c r="AO339" s="194"/>
      <c r="AP339" s="194"/>
      <c r="AQ339" s="194"/>
      <c r="AR339" s="194"/>
      <c r="AS339" s="194"/>
      <c r="AT339" s="194"/>
      <c r="AU339" s="194"/>
      <c r="AV339" s="194"/>
      <c r="AW339" s="194"/>
      <c r="AX339" s="194"/>
      <c r="AY339" s="194"/>
      <c r="AZ339" s="194"/>
      <c r="BA339" s="194"/>
      <c r="BB339" s="194"/>
      <c r="BC339" s="194"/>
      <c r="BD339" s="194"/>
      <c r="BE339" s="29">
        <f>COUNTIFS($J$8:$J$250,"TCKNXH",BE$8:BE$250,"1")</f>
        <v>0</v>
      </c>
      <c r="BF339" s="29">
        <f>COUNTIFS($J$8:$J$250,"TCKNXH",BF$8:BF$250,"1")</f>
        <v>0</v>
      </c>
      <c r="BG339" s="29">
        <f>COUNTIFS($J$8:$J$250,"TCKNXH",BG$8:BG$250,"1")</f>
        <v>0</v>
      </c>
      <c r="BH339" s="29">
        <f>COUNTIFS($J$8:$J$250,"TCKNXH",BH$8:BH$250,"1")</f>
        <v>0</v>
      </c>
      <c r="BI339" s="29">
        <f>COUNTIFS($J$8:$J$250,"TCKNXH",BI$8:BI$250,"1")</f>
        <v>0</v>
      </c>
      <c r="BJ339" s="49"/>
      <c r="BK339" s="29"/>
      <c r="BL339" s="29"/>
      <c r="BM339" s="29"/>
      <c r="BN339" s="29"/>
      <c r="BO339" s="29"/>
      <c r="BP339" s="29"/>
      <c r="BQ339" s="29">
        <f>COUNTIFS($J$8:$J$250,"TCKNXH",BQ$8:BQ$250,"1")</f>
        <v>0</v>
      </c>
      <c r="BR339" s="29"/>
      <c r="BS339" s="29"/>
      <c r="BT339" s="43"/>
      <c r="BU339" s="43"/>
      <c r="BV339" s="194"/>
      <c r="BW339" s="194"/>
      <c r="BX339" s="194"/>
      <c r="BY339" s="194"/>
      <c r="BZ339" s="194"/>
      <c r="CA339" s="194"/>
      <c r="CB339" s="194"/>
      <c r="CC339" s="194"/>
      <c r="CD339" s="1"/>
    </row>
    <row r="340" spans="1:82" s="103" customFormat="1" ht="56.25" hidden="1">
      <c r="A340" s="259"/>
      <c r="B340" s="274"/>
      <c r="C340" s="133" t="s">
        <v>93</v>
      </c>
      <c r="D340" s="25"/>
      <c r="E340" s="26"/>
      <c r="F340" s="25"/>
      <c r="G340" s="193"/>
      <c r="H340" s="134"/>
      <c r="I340" s="194"/>
      <c r="J340" s="194"/>
      <c r="K340" s="193"/>
      <c r="L340" s="194"/>
      <c r="M340" s="194"/>
      <c r="N340" s="12"/>
      <c r="O340" s="194"/>
      <c r="P340" s="12"/>
      <c r="Q340" s="194"/>
      <c r="R340" s="194"/>
      <c r="S340" s="194"/>
      <c r="T340" s="194"/>
      <c r="U340" s="194"/>
      <c r="V340" s="193"/>
      <c r="W340" s="193"/>
      <c r="X340" s="193"/>
      <c r="Y340" s="193"/>
      <c r="Z340" s="194"/>
      <c r="AA340" s="194"/>
      <c r="AB340" s="194"/>
      <c r="AC340" s="194"/>
      <c r="AD340" s="194"/>
      <c r="AE340" s="194"/>
      <c r="AF340" s="194"/>
      <c r="AG340" s="194"/>
      <c r="AH340" s="194"/>
      <c r="AI340" s="194"/>
      <c r="AJ340" s="194"/>
      <c r="AK340" s="194"/>
      <c r="AL340" s="194"/>
      <c r="AM340" s="194"/>
      <c r="AN340" s="194"/>
      <c r="AO340" s="194"/>
      <c r="AP340" s="194"/>
      <c r="AQ340" s="194"/>
      <c r="AR340" s="194"/>
      <c r="AS340" s="194"/>
      <c r="AT340" s="194"/>
      <c r="AU340" s="194"/>
      <c r="AV340" s="194"/>
      <c r="AW340" s="194"/>
      <c r="AX340" s="194"/>
      <c r="AY340" s="194"/>
      <c r="AZ340" s="194"/>
      <c r="BA340" s="194"/>
      <c r="BB340" s="194"/>
      <c r="BC340" s="194"/>
      <c r="BD340" s="194"/>
      <c r="BE340" s="29">
        <f>COUNTIFS($J$8:$J$250,"TCKNXH",BE$8:BE$250,"0")</f>
        <v>0</v>
      </c>
      <c r="BF340" s="29">
        <f>COUNTIFS($J$8:$J$250,"TCKNXH",BF$8:BF$250,"0")</f>
        <v>0</v>
      </c>
      <c r="BG340" s="29">
        <f>COUNTIFS($J$8:$J$250,"TCKNXH",BG$8:BG$250,"0")</f>
        <v>0</v>
      </c>
      <c r="BH340" s="29">
        <f>COUNTIFS($J$8:$J$250,"TCKNXH",BH$8:BH$250,"0")</f>
        <v>0</v>
      </c>
      <c r="BI340" s="29">
        <f>COUNTIFS($J$8:$J$250,"TCKNXH",BI$8:BI$250,"0")</f>
        <v>0</v>
      </c>
      <c r="BJ340" s="49"/>
      <c r="BK340" s="29"/>
      <c r="BL340" s="29"/>
      <c r="BM340" s="29"/>
      <c r="BN340" s="29"/>
      <c r="BO340" s="29"/>
      <c r="BP340" s="29"/>
      <c r="BQ340" s="29">
        <f>COUNTIFS($J$8:$J$250,"TCKNXH",BQ$8:BQ$250,"0")</f>
        <v>0</v>
      </c>
      <c r="BR340" s="29"/>
      <c r="BS340" s="29"/>
      <c r="BT340" s="43"/>
      <c r="BU340" s="43"/>
      <c r="BV340" s="194"/>
      <c r="BW340" s="194"/>
      <c r="BX340" s="194"/>
      <c r="BY340" s="194"/>
      <c r="BZ340" s="194"/>
      <c r="CA340" s="194"/>
      <c r="CB340" s="194"/>
      <c r="CC340" s="194"/>
      <c r="CD340" s="1"/>
    </row>
    <row r="341" spans="1:82" s="103" customFormat="1" hidden="1">
      <c r="A341" s="259"/>
      <c r="B341" s="274"/>
      <c r="C341" s="275" t="s">
        <v>107</v>
      </c>
      <c r="D341" s="25"/>
      <c r="E341" s="26"/>
      <c r="F341" s="25"/>
      <c r="G341" s="193"/>
      <c r="H341" s="134"/>
      <c r="I341" s="194"/>
      <c r="J341" s="194"/>
      <c r="K341" s="193"/>
      <c r="L341" s="194"/>
      <c r="M341" s="194"/>
      <c r="N341" s="12"/>
      <c r="O341" s="194"/>
      <c r="P341" s="12"/>
      <c r="Q341" s="194"/>
      <c r="R341" s="194"/>
      <c r="S341" s="194"/>
      <c r="T341" s="194"/>
      <c r="U341" s="194"/>
      <c r="V341" s="193"/>
      <c r="W341" s="193"/>
      <c r="X341" s="193"/>
      <c r="Y341" s="193"/>
      <c r="Z341" s="194"/>
      <c r="AA341" s="194"/>
      <c r="AB341" s="194"/>
      <c r="AC341" s="194"/>
      <c r="AD341" s="194"/>
      <c r="AE341" s="194"/>
      <c r="AF341" s="194"/>
      <c r="AG341" s="194"/>
      <c r="AH341" s="194"/>
      <c r="AI341" s="194"/>
      <c r="AJ341" s="194"/>
      <c r="AK341" s="194"/>
      <c r="AL341" s="194"/>
      <c r="AM341" s="194"/>
      <c r="AN341" s="194"/>
      <c r="AO341" s="194"/>
      <c r="AP341" s="194"/>
      <c r="AQ341" s="194"/>
      <c r="AR341" s="194"/>
      <c r="AS341" s="194"/>
      <c r="AT341" s="194"/>
      <c r="AU341" s="194"/>
      <c r="AV341" s="194"/>
      <c r="AW341" s="194"/>
      <c r="AX341" s="194"/>
      <c r="AY341" s="194"/>
      <c r="AZ341" s="194"/>
      <c r="BA341" s="194"/>
      <c r="BB341" s="194"/>
      <c r="BC341" s="194"/>
      <c r="BD341" s="194"/>
      <c r="BE341" s="27" t="e">
        <f>(((BE338*2)+(BE339*1)+(BE340*0)))/(BE338+BE339+BE340)</f>
        <v>#DIV/0!</v>
      </c>
      <c r="BF341" s="27" t="e">
        <f>(((BF338*2)+(BF339*1)+(BF340*0)))/(BF338+BF339+BF340)</f>
        <v>#DIV/0!</v>
      </c>
      <c r="BG341" s="27" t="e">
        <f>(((BG338*2)+(BG339*1)+(BG340*0)))/(BG338+BG339+BG340)</f>
        <v>#DIV/0!</v>
      </c>
      <c r="BH341" s="27" t="e">
        <f>(((BH338*2)+(BH339*1)+(BH340*0)))/(BH338+BH339+BH340)</f>
        <v>#DIV/0!</v>
      </c>
      <c r="BI341" s="27" t="e">
        <f>(((BI338*2)+(BI339*1)+(BI340*0)))/(BI338+BI339+BI340)</f>
        <v>#DIV/0!</v>
      </c>
      <c r="BJ341" s="47"/>
      <c r="BK341" s="27"/>
      <c r="BL341" s="27"/>
      <c r="BM341" s="27"/>
      <c r="BN341" s="27"/>
      <c r="BO341" s="27"/>
      <c r="BP341" s="27"/>
      <c r="BQ341" s="27" t="e">
        <f>(((BQ338*2)+(BQ339*1)+(BQ340*0)))/(BQ338+BQ339+BQ340)</f>
        <v>#DIV/0!</v>
      </c>
      <c r="BR341" s="27"/>
      <c r="BS341" s="27"/>
      <c r="BT341" s="41"/>
      <c r="BU341" s="41"/>
      <c r="BV341" s="277">
        <f>COUNTIF($BE342:$BU342,"Đ")</f>
        <v>0</v>
      </c>
      <c r="BW341" s="270">
        <f>BV341/COUNTA($BE342:$BU342)</f>
        <v>0</v>
      </c>
      <c r="BX341" s="277">
        <f>COUNTIF($BE342:$BU342,"CCG")</f>
        <v>0</v>
      </c>
      <c r="BY341" s="270">
        <f>BX341/COUNTA($BE342:$BU342)</f>
        <v>0</v>
      </c>
      <c r="BZ341" s="277">
        <f>COUNTIF($BE342:$BU342,"CĐ")</f>
        <v>0</v>
      </c>
      <c r="CA341" s="270">
        <f>BZ341/COUNTA($BE342:$BU342)</f>
        <v>0</v>
      </c>
      <c r="CB341" s="271" t="e">
        <f>(((BV341*2)+(BX341*1)+(BZ341*0)))/(BV341+BX341+BZ341)</f>
        <v>#DIV/0!</v>
      </c>
      <c r="CC341" s="271" t="e">
        <f>IF(CB341&gt;=1.6,"Đạt mục tiêu",IF(CB341&gt;=1,"Cần cố gắng","Chưa đạt"))</f>
        <v>#DIV/0!</v>
      </c>
      <c r="CD341" s="1"/>
    </row>
    <row r="342" spans="1:82" s="103" customFormat="1" hidden="1">
      <c r="A342" s="259"/>
      <c r="B342" s="274"/>
      <c r="C342" s="276"/>
      <c r="D342" s="25"/>
      <c r="E342" s="26"/>
      <c r="F342" s="25"/>
      <c r="G342" s="193"/>
      <c r="H342" s="134"/>
      <c r="I342" s="194"/>
      <c r="J342" s="194"/>
      <c r="K342" s="193"/>
      <c r="L342" s="194"/>
      <c r="M342" s="194"/>
      <c r="N342" s="12"/>
      <c r="O342" s="194"/>
      <c r="P342" s="12"/>
      <c r="Q342" s="194"/>
      <c r="R342" s="194"/>
      <c r="S342" s="194"/>
      <c r="T342" s="194"/>
      <c r="U342" s="194"/>
      <c r="V342" s="193"/>
      <c r="W342" s="193"/>
      <c r="X342" s="193"/>
      <c r="Y342" s="193"/>
      <c r="Z342" s="194"/>
      <c r="AA342" s="194"/>
      <c r="AB342" s="194"/>
      <c r="AC342" s="194"/>
      <c r="AD342" s="194"/>
      <c r="AE342" s="194"/>
      <c r="AF342" s="194"/>
      <c r="AG342" s="194"/>
      <c r="AH342" s="194"/>
      <c r="AI342" s="194"/>
      <c r="AJ342" s="194"/>
      <c r="AK342" s="194"/>
      <c r="AL342" s="194"/>
      <c r="AM342" s="194"/>
      <c r="AN342" s="194"/>
      <c r="AO342" s="194"/>
      <c r="AP342" s="194"/>
      <c r="AQ342" s="194"/>
      <c r="AR342" s="194"/>
      <c r="AS342" s="194"/>
      <c r="AT342" s="194"/>
      <c r="AU342" s="194"/>
      <c r="AV342" s="194"/>
      <c r="AW342" s="194"/>
      <c r="AX342" s="194"/>
      <c r="AY342" s="194"/>
      <c r="AZ342" s="194"/>
      <c r="BA342" s="194"/>
      <c r="BB342" s="194"/>
      <c r="BC342" s="194"/>
      <c r="BD342" s="194"/>
      <c r="BE342" s="27" t="e">
        <f>IF(BE341&lt;1,"CĐ",IF(BE341&lt;1.6,"CCG","Đ"))</f>
        <v>#DIV/0!</v>
      </c>
      <c r="BF342" s="27" t="e">
        <f>IF(BF341&lt;1,"CĐ",IF(BF341&lt;1.6,"CCG","Đ"))</f>
        <v>#DIV/0!</v>
      </c>
      <c r="BG342" s="27" t="e">
        <f>IF(BG341&lt;1,"CĐ",IF(BG341&lt;1.6,"CCG","Đ"))</f>
        <v>#DIV/0!</v>
      </c>
      <c r="BH342" s="27" t="e">
        <f>IF(BH341&lt;1,"CĐ",IF(BH341&lt;1.6,"CCG","Đ"))</f>
        <v>#DIV/0!</v>
      </c>
      <c r="BI342" s="27" t="e">
        <f>IF(BI341&lt;1,"CĐ",IF(BI341&lt;1.6,"CCG","Đ"))</f>
        <v>#DIV/0!</v>
      </c>
      <c r="BJ342" s="47"/>
      <c r="BK342" s="27"/>
      <c r="BL342" s="27"/>
      <c r="BM342" s="27"/>
      <c r="BN342" s="27"/>
      <c r="BO342" s="27"/>
      <c r="BP342" s="27"/>
      <c r="BQ342" s="27" t="e">
        <f>IF(BQ341&lt;1,"CĐ",IF(BQ341&lt;1.6,"CCG","Đ"))</f>
        <v>#DIV/0!</v>
      </c>
      <c r="BR342" s="27"/>
      <c r="BS342" s="27"/>
      <c r="BT342" s="41"/>
      <c r="BU342" s="41"/>
      <c r="BV342" s="277"/>
      <c r="BW342" s="270"/>
      <c r="BX342" s="277"/>
      <c r="BY342" s="270"/>
      <c r="BZ342" s="277"/>
      <c r="CA342" s="270"/>
      <c r="CB342" s="271"/>
      <c r="CC342" s="271"/>
      <c r="CD342" s="1"/>
    </row>
    <row r="343" spans="1:82" s="103" customFormat="1" ht="37.5" hidden="1">
      <c r="A343" s="259"/>
      <c r="B343" s="278" t="s">
        <v>86</v>
      </c>
      <c r="C343" s="131" t="s">
        <v>91</v>
      </c>
      <c r="D343" s="10"/>
      <c r="E343" s="21"/>
      <c r="F343" s="10"/>
      <c r="G343" s="204"/>
      <c r="H343" s="105"/>
      <c r="I343" s="179"/>
      <c r="J343" s="179"/>
      <c r="K343" s="204"/>
      <c r="L343" s="179"/>
      <c r="M343" s="179"/>
      <c r="N343" s="12"/>
      <c r="O343" s="179"/>
      <c r="P343" s="12"/>
      <c r="Q343" s="179"/>
      <c r="R343" s="179"/>
      <c r="S343" s="179"/>
      <c r="T343" s="179"/>
      <c r="U343" s="179"/>
      <c r="V343" s="204"/>
      <c r="W343" s="204"/>
      <c r="X343" s="204"/>
      <c r="Y343" s="204"/>
      <c r="Z343" s="179"/>
      <c r="AA343" s="179"/>
      <c r="AB343" s="179"/>
      <c r="AC343" s="179"/>
      <c r="AD343" s="179"/>
      <c r="AE343" s="179"/>
      <c r="AF343" s="179"/>
      <c r="AG343" s="179"/>
      <c r="AH343" s="179"/>
      <c r="AI343" s="179"/>
      <c r="AJ343" s="179"/>
      <c r="AK343" s="179"/>
      <c r="AL343" s="179"/>
      <c r="AM343" s="179"/>
      <c r="AN343" s="179"/>
      <c r="AO343" s="179"/>
      <c r="AP343" s="179"/>
      <c r="AQ343" s="179"/>
      <c r="AR343" s="179"/>
      <c r="AS343" s="179"/>
      <c r="AT343" s="179"/>
      <c r="AU343" s="179"/>
      <c r="AV343" s="179"/>
      <c r="AW343" s="179"/>
      <c r="AX343" s="179"/>
      <c r="AY343" s="179"/>
      <c r="AZ343" s="179"/>
      <c r="BA343" s="179"/>
      <c r="BB343" s="179"/>
      <c r="BC343" s="179"/>
      <c r="BD343" s="179"/>
      <c r="BE343" s="28">
        <f>COUNTIFS($J$8:$J$250,"Thẩm mỹ",BE$8:BE$250,"2")</f>
        <v>0</v>
      </c>
      <c r="BF343" s="28">
        <f>COUNTIFS($J$8:$J$250,"Thẩm mỹ",BF$8:BF$250,"2")</f>
        <v>0</v>
      </c>
      <c r="BG343" s="28">
        <f>COUNTIFS($J$8:$J$250,"Thẩm mỹ",BG$8:BG$250,"2")</f>
        <v>0</v>
      </c>
      <c r="BH343" s="28">
        <f>COUNTIFS($J$8:$J$250,"Thẩm mỹ",BH$8:BH$250,"2")</f>
        <v>0</v>
      </c>
      <c r="BI343" s="28">
        <f>COUNTIFS($J$8:$J$250,"Thẩm mỹ",BI$8:BI$250,"2")</f>
        <v>0</v>
      </c>
      <c r="BJ343" s="48"/>
      <c r="BK343" s="28"/>
      <c r="BL343" s="28"/>
      <c r="BM343" s="28"/>
      <c r="BN343" s="28"/>
      <c r="BO343" s="28"/>
      <c r="BP343" s="28"/>
      <c r="BQ343" s="28">
        <f>COUNTIFS($J$8:$J$250,"Thẩm mỹ",BQ$8:BQ$250,"2")</f>
        <v>0</v>
      </c>
      <c r="BR343" s="28"/>
      <c r="BS343" s="28"/>
      <c r="BT343" s="42"/>
      <c r="BU343" s="42"/>
      <c r="BV343" s="179"/>
      <c r="BW343" s="179"/>
      <c r="BX343" s="179"/>
      <c r="BY343" s="179"/>
      <c r="BZ343" s="179"/>
      <c r="CA343" s="179"/>
      <c r="CB343" s="179"/>
      <c r="CC343" s="179"/>
      <c r="CD343" s="1"/>
    </row>
    <row r="344" spans="1:82" s="103" customFormat="1" ht="56.25" hidden="1">
      <c r="A344" s="259"/>
      <c r="B344" s="278"/>
      <c r="C344" s="131" t="s">
        <v>92</v>
      </c>
      <c r="D344" s="10"/>
      <c r="E344" s="21"/>
      <c r="F344" s="10"/>
      <c r="G344" s="204"/>
      <c r="H344" s="105"/>
      <c r="I344" s="179"/>
      <c r="J344" s="179"/>
      <c r="K344" s="204"/>
      <c r="L344" s="179"/>
      <c r="M344" s="179"/>
      <c r="N344" s="12"/>
      <c r="O344" s="179"/>
      <c r="P344" s="12"/>
      <c r="Q344" s="179"/>
      <c r="R344" s="179"/>
      <c r="S344" s="179"/>
      <c r="T344" s="179"/>
      <c r="U344" s="179"/>
      <c r="V344" s="204"/>
      <c r="W344" s="204"/>
      <c r="X344" s="204"/>
      <c r="Y344" s="204"/>
      <c r="Z344" s="179"/>
      <c r="AA344" s="179"/>
      <c r="AB344" s="179"/>
      <c r="AC344" s="179"/>
      <c r="AD344" s="179"/>
      <c r="AE344" s="179"/>
      <c r="AF344" s="179"/>
      <c r="AG344" s="179"/>
      <c r="AH344" s="179"/>
      <c r="AI344" s="179"/>
      <c r="AJ344" s="179"/>
      <c r="AK344" s="179"/>
      <c r="AL344" s="179"/>
      <c r="AM344" s="179"/>
      <c r="AN344" s="179"/>
      <c r="AO344" s="179"/>
      <c r="AP344" s="179"/>
      <c r="AQ344" s="179"/>
      <c r="AR344" s="179"/>
      <c r="AS344" s="179"/>
      <c r="AT344" s="179"/>
      <c r="AU344" s="179"/>
      <c r="AV344" s="179"/>
      <c r="AW344" s="179"/>
      <c r="AX344" s="179"/>
      <c r="AY344" s="179"/>
      <c r="AZ344" s="179"/>
      <c r="BA344" s="179"/>
      <c r="BB344" s="179"/>
      <c r="BC344" s="179"/>
      <c r="BD344" s="179"/>
      <c r="BE344" s="28">
        <f>COUNTIFS($J$8:$J$250,"Thẩm mỹ",BE$8:BE$250,"1")</f>
        <v>0</v>
      </c>
      <c r="BF344" s="28">
        <f>COUNTIFS($J$8:$J$250,"Thẩm mỹ",BF$8:BF$250,"1")</f>
        <v>0</v>
      </c>
      <c r="BG344" s="28">
        <f>COUNTIFS($J$8:$J$250,"Thẩm mỹ",BG$8:BG$250,"1")</f>
        <v>0</v>
      </c>
      <c r="BH344" s="28">
        <f>COUNTIFS($J$8:$J$250,"Thẩm mỹ",BH$8:BH$250,"1")</f>
        <v>0</v>
      </c>
      <c r="BI344" s="28">
        <f>COUNTIFS($J$8:$J$250,"Thẩm mỹ",BI$8:BI$250,"1")</f>
        <v>0</v>
      </c>
      <c r="BJ344" s="48"/>
      <c r="BK344" s="28"/>
      <c r="BL344" s="28"/>
      <c r="BM344" s="28"/>
      <c r="BN344" s="28"/>
      <c r="BO344" s="28"/>
      <c r="BP344" s="28"/>
      <c r="BQ344" s="28">
        <f>COUNTIFS($J$8:$J$250,"Thẩm mỹ",BQ$8:BQ$250,"1")</f>
        <v>0</v>
      </c>
      <c r="BR344" s="28"/>
      <c r="BS344" s="28"/>
      <c r="BT344" s="42"/>
      <c r="BU344" s="42"/>
      <c r="BV344" s="179"/>
      <c r="BW344" s="179"/>
      <c r="BX344" s="179"/>
      <c r="BY344" s="179"/>
      <c r="BZ344" s="179"/>
      <c r="CA344" s="179"/>
      <c r="CB344" s="179"/>
      <c r="CC344" s="179"/>
      <c r="CD344" s="1"/>
    </row>
    <row r="345" spans="1:82" s="103" customFormat="1" ht="56.25" hidden="1">
      <c r="A345" s="259"/>
      <c r="B345" s="278"/>
      <c r="C345" s="131" t="s">
        <v>93</v>
      </c>
      <c r="D345" s="10"/>
      <c r="E345" s="21"/>
      <c r="F345" s="10"/>
      <c r="G345" s="204"/>
      <c r="H345" s="105"/>
      <c r="I345" s="179"/>
      <c r="J345" s="179"/>
      <c r="K345" s="204"/>
      <c r="L345" s="179"/>
      <c r="M345" s="179"/>
      <c r="N345" s="12"/>
      <c r="O345" s="179"/>
      <c r="P345" s="12"/>
      <c r="Q345" s="179"/>
      <c r="R345" s="179"/>
      <c r="S345" s="179"/>
      <c r="T345" s="179"/>
      <c r="U345" s="179"/>
      <c r="V345" s="204"/>
      <c r="W345" s="204"/>
      <c r="X345" s="204"/>
      <c r="Y345" s="204"/>
      <c r="Z345" s="179"/>
      <c r="AA345" s="179"/>
      <c r="AB345" s="179"/>
      <c r="AC345" s="179"/>
      <c r="AD345" s="179"/>
      <c r="AE345" s="179"/>
      <c r="AF345" s="179"/>
      <c r="AG345" s="179"/>
      <c r="AH345" s="179"/>
      <c r="AI345" s="179"/>
      <c r="AJ345" s="179"/>
      <c r="AK345" s="179"/>
      <c r="AL345" s="179"/>
      <c r="AM345" s="179"/>
      <c r="AN345" s="179"/>
      <c r="AO345" s="179"/>
      <c r="AP345" s="179"/>
      <c r="AQ345" s="179"/>
      <c r="AR345" s="179"/>
      <c r="AS345" s="179"/>
      <c r="AT345" s="179"/>
      <c r="AU345" s="179"/>
      <c r="AV345" s="179"/>
      <c r="AW345" s="179"/>
      <c r="AX345" s="179"/>
      <c r="AY345" s="179"/>
      <c r="AZ345" s="179"/>
      <c r="BA345" s="179"/>
      <c r="BB345" s="179"/>
      <c r="BC345" s="179"/>
      <c r="BD345" s="179"/>
      <c r="BE345" s="28">
        <f>COUNTIFS($J$8:$J$250,"Thẩm mỹ",BE$8:BE$250,"0")</f>
        <v>0</v>
      </c>
      <c r="BF345" s="28">
        <f>COUNTIFS($J$8:$J$250,"Thẩm mỹ",BF$8:BF$250,"0")</f>
        <v>0</v>
      </c>
      <c r="BG345" s="28">
        <f>COUNTIFS($J$8:$J$250,"Thẩm mỹ",BG$8:BG$250,"0")</f>
        <v>0</v>
      </c>
      <c r="BH345" s="28">
        <f>COUNTIFS($J$8:$J$250,"Thẩm mỹ",BH$8:BH$250,"0")</f>
        <v>0</v>
      </c>
      <c r="BI345" s="28">
        <f>COUNTIFS($J$8:$J$250,"Thẩm mỹ",BI$8:BI$250,"0")</f>
        <v>0</v>
      </c>
      <c r="BJ345" s="48"/>
      <c r="BK345" s="28"/>
      <c r="BL345" s="28"/>
      <c r="BM345" s="28"/>
      <c r="BN345" s="28"/>
      <c r="BO345" s="28"/>
      <c r="BP345" s="28"/>
      <c r="BQ345" s="28">
        <f>COUNTIFS($J$8:$J$250,"Thẩm mỹ",BQ$8:BQ$250,"0")</f>
        <v>0</v>
      </c>
      <c r="BR345" s="28"/>
      <c r="BS345" s="28"/>
      <c r="BT345" s="42"/>
      <c r="BU345" s="42"/>
      <c r="BV345" s="179"/>
      <c r="BW345" s="179"/>
      <c r="BX345" s="179"/>
      <c r="BY345" s="179"/>
      <c r="BZ345" s="179"/>
      <c r="CA345" s="179"/>
      <c r="CB345" s="179"/>
      <c r="CC345" s="179"/>
      <c r="CD345" s="1"/>
    </row>
    <row r="346" spans="1:82" s="103" customFormat="1" hidden="1">
      <c r="A346" s="259"/>
      <c r="B346" s="278"/>
      <c r="C346" s="279" t="s">
        <v>108</v>
      </c>
      <c r="D346" s="10"/>
      <c r="E346" s="21"/>
      <c r="F346" s="10"/>
      <c r="G346" s="204"/>
      <c r="H346" s="105"/>
      <c r="I346" s="179"/>
      <c r="J346" s="179"/>
      <c r="K346" s="204"/>
      <c r="L346" s="179"/>
      <c r="M346" s="179"/>
      <c r="N346" s="12"/>
      <c r="O346" s="179"/>
      <c r="P346" s="12"/>
      <c r="Q346" s="179"/>
      <c r="R346" s="179"/>
      <c r="S346" s="179"/>
      <c r="T346" s="179"/>
      <c r="U346" s="179"/>
      <c r="V346" s="204"/>
      <c r="W346" s="204"/>
      <c r="X346" s="204"/>
      <c r="Y346" s="204"/>
      <c r="Z346" s="179"/>
      <c r="AA346" s="179"/>
      <c r="AB346" s="179"/>
      <c r="AC346" s="179"/>
      <c r="AD346" s="179"/>
      <c r="AE346" s="179"/>
      <c r="AF346" s="179"/>
      <c r="AG346" s="179"/>
      <c r="AH346" s="179"/>
      <c r="AI346" s="179"/>
      <c r="AJ346" s="179"/>
      <c r="AK346" s="179"/>
      <c r="AL346" s="179"/>
      <c r="AM346" s="179"/>
      <c r="AN346" s="179"/>
      <c r="AO346" s="179"/>
      <c r="AP346" s="179"/>
      <c r="AQ346" s="179"/>
      <c r="AR346" s="179"/>
      <c r="AS346" s="179"/>
      <c r="AT346" s="179"/>
      <c r="AU346" s="179"/>
      <c r="AV346" s="179"/>
      <c r="AW346" s="179"/>
      <c r="AX346" s="179"/>
      <c r="AY346" s="179"/>
      <c r="AZ346" s="179"/>
      <c r="BA346" s="179"/>
      <c r="BB346" s="179"/>
      <c r="BC346" s="179"/>
      <c r="BD346" s="179"/>
      <c r="BE346" s="24" t="e">
        <f>(((BE343*2)+(BE344*1)+(BE345*0)))/(BE343+BE344+BE345)</f>
        <v>#DIV/0!</v>
      </c>
      <c r="BF346" s="24" t="e">
        <f>(((BF343*2)+(BF344*1)+(BF345*0)))/(BF343+BF344+BF345)</f>
        <v>#DIV/0!</v>
      </c>
      <c r="BG346" s="24" t="e">
        <f>(((BG343*2)+(BG344*1)+(BG345*0)))/(BG343+BG344+BG345)</f>
        <v>#DIV/0!</v>
      </c>
      <c r="BH346" s="24" t="e">
        <f>(((BH343*2)+(BH344*1)+(BH345*0)))/(BH343+BH344+BH345)</f>
        <v>#DIV/0!</v>
      </c>
      <c r="BI346" s="24" t="e">
        <f>(((BI343*2)+(BI344*1)+(BI345*0)))/(BI343+BI344+BI345)</f>
        <v>#DIV/0!</v>
      </c>
      <c r="BJ346" s="45"/>
      <c r="BK346" s="24"/>
      <c r="BL346" s="24"/>
      <c r="BM346" s="24"/>
      <c r="BN346" s="24"/>
      <c r="BO346" s="24"/>
      <c r="BP346" s="24"/>
      <c r="BQ346" s="24" t="e">
        <f>(((BQ343*2)+(BQ344*1)+(BQ345*0)))/(BQ343+BQ344+BQ345)</f>
        <v>#DIV/0!</v>
      </c>
      <c r="BR346" s="24"/>
      <c r="BS346" s="24"/>
      <c r="BT346" s="39"/>
      <c r="BU346" s="39"/>
      <c r="BV346" s="281">
        <f>COUNTIF($BE347:$BU347,"Đ")</f>
        <v>0</v>
      </c>
      <c r="BW346" s="272">
        <f>BV346/COUNTA($BE347:$BU347)</f>
        <v>0</v>
      </c>
      <c r="BX346" s="281">
        <f>COUNTIF($BE347:$BU347,"CCG")</f>
        <v>0</v>
      </c>
      <c r="BY346" s="272">
        <f>BX346/COUNTA($BE347:$BU347)</f>
        <v>0</v>
      </c>
      <c r="BZ346" s="281">
        <f>COUNTIF($BE347:$BU347,"CĐ")</f>
        <v>0</v>
      </c>
      <c r="CA346" s="272">
        <f>BZ346/COUNTA($BE347:$BU347)</f>
        <v>0</v>
      </c>
      <c r="CB346" s="273" t="e">
        <f>(((BV346*2)+(BX346*1)+(BZ346*0)))/(BV346+BX346+BZ346)</f>
        <v>#DIV/0!</v>
      </c>
      <c r="CC346" s="273" t="e">
        <f>IF(CB346&gt;=1.6,"Đạt mục tiêu",IF(CB346&gt;=1,"Cần cố gắng","Chưa đạt"))</f>
        <v>#DIV/0!</v>
      </c>
      <c r="CD346" s="1"/>
    </row>
    <row r="347" spans="1:82" s="103" customFormat="1" hidden="1">
      <c r="A347" s="259"/>
      <c r="B347" s="278"/>
      <c r="C347" s="280"/>
      <c r="D347" s="10"/>
      <c r="E347" s="21"/>
      <c r="F347" s="10"/>
      <c r="G347" s="204"/>
      <c r="H347" s="105"/>
      <c r="I347" s="179"/>
      <c r="J347" s="179"/>
      <c r="K347" s="204"/>
      <c r="L347" s="179"/>
      <c r="M347" s="179"/>
      <c r="N347" s="12"/>
      <c r="O347" s="179"/>
      <c r="P347" s="12"/>
      <c r="Q347" s="179"/>
      <c r="R347" s="179"/>
      <c r="S347" s="179"/>
      <c r="T347" s="179"/>
      <c r="U347" s="179"/>
      <c r="V347" s="204"/>
      <c r="W347" s="204"/>
      <c r="X347" s="204"/>
      <c r="Y347" s="204"/>
      <c r="Z347" s="179"/>
      <c r="AA347" s="179"/>
      <c r="AB347" s="179"/>
      <c r="AC347" s="179"/>
      <c r="AD347" s="179"/>
      <c r="AE347" s="179"/>
      <c r="AF347" s="179"/>
      <c r="AG347" s="179"/>
      <c r="AH347" s="179"/>
      <c r="AI347" s="179"/>
      <c r="AJ347" s="179"/>
      <c r="AK347" s="179"/>
      <c r="AL347" s="179"/>
      <c r="AM347" s="179"/>
      <c r="AN347" s="179"/>
      <c r="AO347" s="179"/>
      <c r="AP347" s="179"/>
      <c r="AQ347" s="179"/>
      <c r="AR347" s="179"/>
      <c r="AS347" s="179"/>
      <c r="AT347" s="179"/>
      <c r="AU347" s="179"/>
      <c r="AV347" s="179"/>
      <c r="AW347" s="179"/>
      <c r="AX347" s="179"/>
      <c r="AY347" s="179"/>
      <c r="AZ347" s="179"/>
      <c r="BA347" s="179"/>
      <c r="BB347" s="179"/>
      <c r="BC347" s="179"/>
      <c r="BD347" s="179"/>
      <c r="BE347" s="24" t="e">
        <f>IF(BE346&lt;1,"CĐ",IF(BE346&lt;1.6,"CCG","Đ"))</f>
        <v>#DIV/0!</v>
      </c>
      <c r="BF347" s="24" t="e">
        <f>IF(BF346&lt;1,"CĐ",IF(BF346&lt;1.6,"CCG","Đ"))</f>
        <v>#DIV/0!</v>
      </c>
      <c r="BG347" s="24" t="e">
        <f>IF(BG346&lt;1,"CĐ",IF(BG346&lt;1.6,"CCG","Đ"))</f>
        <v>#DIV/0!</v>
      </c>
      <c r="BH347" s="24" t="e">
        <f>IF(BH346&lt;1,"CĐ",IF(BH346&lt;1.6,"CCG","Đ"))</f>
        <v>#DIV/0!</v>
      </c>
      <c r="BI347" s="24" t="e">
        <f>IF(BI346&lt;1,"CĐ",IF(BI346&lt;1.6,"CCG","Đ"))</f>
        <v>#DIV/0!</v>
      </c>
      <c r="BJ347" s="45"/>
      <c r="BK347" s="24"/>
      <c r="BL347" s="24"/>
      <c r="BM347" s="24"/>
      <c r="BN347" s="24"/>
      <c r="BO347" s="24"/>
      <c r="BP347" s="24"/>
      <c r="BQ347" s="24" t="e">
        <f>IF(BQ346&lt;1,"CĐ",IF(BQ346&lt;1.6,"CCG","Đ"))</f>
        <v>#DIV/0!</v>
      </c>
      <c r="BR347" s="24"/>
      <c r="BS347" s="24"/>
      <c r="BT347" s="39"/>
      <c r="BU347" s="39"/>
      <c r="BV347" s="281"/>
      <c r="BW347" s="272"/>
      <c r="BX347" s="281"/>
      <c r="BY347" s="272"/>
      <c r="BZ347" s="281"/>
      <c r="CA347" s="272"/>
      <c r="CB347" s="273"/>
      <c r="CC347" s="273"/>
      <c r="CD347" s="1"/>
    </row>
    <row r="348" spans="1:82" s="103" customFormat="1" ht="37.5" hidden="1">
      <c r="A348" s="259"/>
      <c r="B348" s="274" t="s">
        <v>70</v>
      </c>
      <c r="C348" s="133" t="s">
        <v>91</v>
      </c>
      <c r="D348" s="25"/>
      <c r="E348" s="26"/>
      <c r="F348" s="25"/>
      <c r="G348" s="193"/>
      <c r="H348" s="134"/>
      <c r="I348" s="194"/>
      <c r="J348" s="194"/>
      <c r="K348" s="193"/>
      <c r="L348" s="194"/>
      <c r="M348" s="194"/>
      <c r="N348" s="12"/>
      <c r="O348" s="194"/>
      <c r="P348" s="12"/>
      <c r="Q348" s="194"/>
      <c r="R348" s="194"/>
      <c r="S348" s="194"/>
      <c r="T348" s="194"/>
      <c r="U348" s="194"/>
      <c r="V348" s="193"/>
      <c r="W348" s="193"/>
      <c r="X348" s="193"/>
      <c r="Y348" s="193"/>
      <c r="Z348" s="194"/>
      <c r="AA348" s="194"/>
      <c r="AB348" s="194"/>
      <c r="AC348" s="194"/>
      <c r="AD348" s="194"/>
      <c r="AE348" s="194"/>
      <c r="AF348" s="194"/>
      <c r="AG348" s="194"/>
      <c r="AH348" s="194"/>
      <c r="AI348" s="194"/>
      <c r="AJ348" s="194"/>
      <c r="AK348" s="194"/>
      <c r="AL348" s="194"/>
      <c r="AM348" s="194"/>
      <c r="AN348" s="194"/>
      <c r="AO348" s="194"/>
      <c r="AP348" s="194"/>
      <c r="AQ348" s="194"/>
      <c r="AR348" s="194"/>
      <c r="AS348" s="194"/>
      <c r="AT348" s="194"/>
      <c r="AU348" s="194"/>
      <c r="AV348" s="194"/>
      <c r="AW348" s="194"/>
      <c r="AX348" s="194"/>
      <c r="AY348" s="194"/>
      <c r="AZ348" s="194"/>
      <c r="BA348" s="194"/>
      <c r="BB348" s="194"/>
      <c r="BC348" s="194"/>
      <c r="BD348" s="194"/>
      <c r="BE348" s="29">
        <f t="shared" ref="BE348:BI350" si="162">BE323+BE328+BE333+BE338+BE343</f>
        <v>45</v>
      </c>
      <c r="BF348" s="29">
        <f t="shared" si="162"/>
        <v>36</v>
      </c>
      <c r="BG348" s="29">
        <f t="shared" si="162"/>
        <v>44</v>
      </c>
      <c r="BH348" s="29">
        <f t="shared" si="162"/>
        <v>42</v>
      </c>
      <c r="BI348" s="29">
        <f t="shared" si="162"/>
        <v>44</v>
      </c>
      <c r="BJ348" s="49"/>
      <c r="BK348" s="29"/>
      <c r="BL348" s="29"/>
      <c r="BM348" s="29"/>
      <c r="BN348" s="29"/>
      <c r="BO348" s="29"/>
      <c r="BP348" s="29"/>
      <c r="BQ348" s="29">
        <f>BQ323+BQ328+BQ333+BQ338+BQ343</f>
        <v>42</v>
      </c>
      <c r="BR348" s="29"/>
      <c r="BS348" s="29"/>
      <c r="BT348" s="43"/>
      <c r="BU348" s="43"/>
      <c r="BV348" s="194"/>
      <c r="BW348" s="194"/>
      <c r="BX348" s="194"/>
      <c r="BY348" s="194"/>
      <c r="BZ348" s="194"/>
      <c r="CA348" s="194"/>
      <c r="CB348" s="194"/>
      <c r="CC348" s="194"/>
      <c r="CD348" s="1"/>
    </row>
    <row r="349" spans="1:82" s="103" customFormat="1" ht="56.25" hidden="1">
      <c r="A349" s="259"/>
      <c r="B349" s="274"/>
      <c r="C349" s="133" t="s">
        <v>92</v>
      </c>
      <c r="D349" s="25"/>
      <c r="E349" s="26"/>
      <c r="F349" s="25"/>
      <c r="G349" s="193"/>
      <c r="H349" s="134"/>
      <c r="I349" s="194"/>
      <c r="J349" s="194"/>
      <c r="K349" s="193"/>
      <c r="L349" s="194"/>
      <c r="M349" s="194"/>
      <c r="N349" s="12"/>
      <c r="O349" s="194"/>
      <c r="P349" s="12"/>
      <c r="Q349" s="194"/>
      <c r="R349" s="194"/>
      <c r="S349" s="194"/>
      <c r="T349" s="194"/>
      <c r="U349" s="194"/>
      <c r="V349" s="193"/>
      <c r="W349" s="193"/>
      <c r="X349" s="193"/>
      <c r="Y349" s="193"/>
      <c r="Z349" s="194"/>
      <c r="AA349" s="194"/>
      <c r="AB349" s="194"/>
      <c r="AC349" s="194"/>
      <c r="AD349" s="194"/>
      <c r="AE349" s="194"/>
      <c r="AF349" s="194"/>
      <c r="AG349" s="194"/>
      <c r="AH349" s="194"/>
      <c r="AI349" s="194"/>
      <c r="AJ349" s="194"/>
      <c r="AK349" s="194"/>
      <c r="AL349" s="194"/>
      <c r="AM349" s="194"/>
      <c r="AN349" s="194"/>
      <c r="AO349" s="194"/>
      <c r="AP349" s="194"/>
      <c r="AQ349" s="194"/>
      <c r="AR349" s="194"/>
      <c r="AS349" s="194"/>
      <c r="AT349" s="194"/>
      <c r="AU349" s="194"/>
      <c r="AV349" s="194"/>
      <c r="AW349" s="194"/>
      <c r="AX349" s="194"/>
      <c r="AY349" s="194"/>
      <c r="AZ349" s="194"/>
      <c r="BA349" s="194"/>
      <c r="BB349" s="194"/>
      <c r="BC349" s="194"/>
      <c r="BD349" s="194"/>
      <c r="BE349" s="29">
        <f t="shared" si="162"/>
        <v>3</v>
      </c>
      <c r="BF349" s="29">
        <f t="shared" si="162"/>
        <v>12</v>
      </c>
      <c r="BG349" s="29">
        <f t="shared" si="162"/>
        <v>4</v>
      </c>
      <c r="BH349" s="29">
        <f t="shared" si="162"/>
        <v>6</v>
      </c>
      <c r="BI349" s="29">
        <f t="shared" si="162"/>
        <v>4</v>
      </c>
      <c r="BJ349" s="49"/>
      <c r="BK349" s="29"/>
      <c r="BL349" s="29"/>
      <c r="BM349" s="29"/>
      <c r="BN349" s="29"/>
      <c r="BO349" s="29"/>
      <c r="BP349" s="29"/>
      <c r="BQ349" s="29">
        <f>BQ324+BQ329+BQ334+BQ339+BQ344</f>
        <v>6</v>
      </c>
      <c r="BR349" s="29"/>
      <c r="BS349" s="29"/>
      <c r="BT349" s="43"/>
      <c r="BU349" s="43"/>
      <c r="BV349" s="194"/>
      <c r="BW349" s="194"/>
      <c r="BX349" s="194"/>
      <c r="BY349" s="194"/>
      <c r="BZ349" s="194"/>
      <c r="CA349" s="194"/>
      <c r="CB349" s="194"/>
      <c r="CC349" s="194"/>
      <c r="CD349" s="1"/>
    </row>
    <row r="350" spans="1:82" s="103" customFormat="1" ht="56.25" hidden="1">
      <c r="A350" s="259"/>
      <c r="B350" s="274"/>
      <c r="C350" s="133" t="s">
        <v>93</v>
      </c>
      <c r="D350" s="25"/>
      <c r="E350" s="26"/>
      <c r="F350" s="25"/>
      <c r="G350" s="193"/>
      <c r="H350" s="134"/>
      <c r="I350" s="194"/>
      <c r="J350" s="194"/>
      <c r="K350" s="193"/>
      <c r="L350" s="194"/>
      <c r="M350" s="194"/>
      <c r="N350" s="12"/>
      <c r="O350" s="194"/>
      <c r="P350" s="12"/>
      <c r="Q350" s="194"/>
      <c r="R350" s="194"/>
      <c r="S350" s="194"/>
      <c r="T350" s="194"/>
      <c r="U350" s="194"/>
      <c r="V350" s="193"/>
      <c r="W350" s="193"/>
      <c r="X350" s="193"/>
      <c r="Y350" s="193"/>
      <c r="Z350" s="194"/>
      <c r="AA350" s="194"/>
      <c r="AB350" s="194"/>
      <c r="AC350" s="194"/>
      <c r="AD350" s="194"/>
      <c r="AE350" s="194"/>
      <c r="AF350" s="194"/>
      <c r="AG350" s="194"/>
      <c r="AH350" s="194"/>
      <c r="AI350" s="194"/>
      <c r="AJ350" s="194"/>
      <c r="AK350" s="194"/>
      <c r="AL350" s="194"/>
      <c r="AM350" s="194"/>
      <c r="AN350" s="194"/>
      <c r="AO350" s="194"/>
      <c r="AP350" s="194"/>
      <c r="AQ350" s="194"/>
      <c r="AR350" s="194"/>
      <c r="AS350" s="194"/>
      <c r="AT350" s="194"/>
      <c r="AU350" s="194"/>
      <c r="AV350" s="194"/>
      <c r="AW350" s="194"/>
      <c r="AX350" s="194"/>
      <c r="AY350" s="194"/>
      <c r="AZ350" s="194"/>
      <c r="BA350" s="194"/>
      <c r="BB350" s="194"/>
      <c r="BC350" s="194"/>
      <c r="BD350" s="194"/>
      <c r="BE350" s="29">
        <f t="shared" si="162"/>
        <v>0</v>
      </c>
      <c r="BF350" s="29">
        <f t="shared" si="162"/>
        <v>0</v>
      </c>
      <c r="BG350" s="29">
        <f t="shared" si="162"/>
        <v>0</v>
      </c>
      <c r="BH350" s="29">
        <f t="shared" si="162"/>
        <v>0</v>
      </c>
      <c r="BI350" s="29">
        <f t="shared" si="162"/>
        <v>0</v>
      </c>
      <c r="BJ350" s="49"/>
      <c r="BK350" s="29"/>
      <c r="BL350" s="29"/>
      <c r="BM350" s="29"/>
      <c r="BN350" s="29"/>
      <c r="BO350" s="29"/>
      <c r="BP350" s="29"/>
      <c r="BQ350" s="29">
        <f>BQ325+BQ330+BQ335+BQ340+BQ345</f>
        <v>0</v>
      </c>
      <c r="BR350" s="29"/>
      <c r="BS350" s="29"/>
      <c r="BT350" s="43"/>
      <c r="BU350" s="43"/>
      <c r="BV350" s="194"/>
      <c r="BW350" s="194"/>
      <c r="BX350" s="194"/>
      <c r="BY350" s="194"/>
      <c r="BZ350" s="194"/>
      <c r="CA350" s="194"/>
      <c r="CB350" s="194"/>
      <c r="CC350" s="194"/>
      <c r="CD350" s="1"/>
    </row>
    <row r="351" spans="1:82" s="103" customFormat="1" hidden="1">
      <c r="A351" s="259"/>
      <c r="B351" s="274"/>
      <c r="C351" s="275" t="s">
        <v>94</v>
      </c>
      <c r="D351" s="25"/>
      <c r="E351" s="26"/>
      <c r="F351" s="25"/>
      <c r="G351" s="193"/>
      <c r="H351" s="134"/>
      <c r="I351" s="194"/>
      <c r="J351" s="194"/>
      <c r="K351" s="193"/>
      <c r="L351" s="194"/>
      <c r="M351" s="194"/>
      <c r="N351" s="12"/>
      <c r="O351" s="194"/>
      <c r="P351" s="12"/>
      <c r="Q351" s="194"/>
      <c r="R351" s="194"/>
      <c r="S351" s="194"/>
      <c r="T351" s="194"/>
      <c r="U351" s="194"/>
      <c r="V351" s="193"/>
      <c r="W351" s="193"/>
      <c r="X351" s="193"/>
      <c r="Y351" s="193"/>
      <c r="Z351" s="194"/>
      <c r="AA351" s="194"/>
      <c r="AB351" s="194"/>
      <c r="AC351" s="194"/>
      <c r="AD351" s="194"/>
      <c r="AE351" s="194"/>
      <c r="AF351" s="194"/>
      <c r="AG351" s="194"/>
      <c r="AH351" s="194"/>
      <c r="AI351" s="194"/>
      <c r="AJ351" s="194"/>
      <c r="AK351" s="194"/>
      <c r="AL351" s="194"/>
      <c r="AM351" s="194"/>
      <c r="AN351" s="194"/>
      <c r="AO351" s="194"/>
      <c r="AP351" s="194"/>
      <c r="AQ351" s="194"/>
      <c r="AR351" s="194"/>
      <c r="AS351" s="194"/>
      <c r="AT351" s="194"/>
      <c r="AU351" s="194"/>
      <c r="AV351" s="194"/>
      <c r="AW351" s="194"/>
      <c r="AX351" s="194"/>
      <c r="AY351" s="194"/>
      <c r="AZ351" s="194"/>
      <c r="BA351" s="194"/>
      <c r="BB351" s="194"/>
      <c r="BC351" s="194"/>
      <c r="BD351" s="194"/>
      <c r="BE351" s="27">
        <f>(((BE348*2)+(BE349*1)+(BE350*0)))/(BE348+BE349+BE350)</f>
        <v>1.9375</v>
      </c>
      <c r="BF351" s="27">
        <f>(((BF348*2)+(BF349*1)+(BF350*0)))/(BF348+BF349+BF350)</f>
        <v>1.75</v>
      </c>
      <c r="BG351" s="27">
        <f>(((BG348*2)+(BG349*1)+(BG350*0)))/(BG348+BG349+BG350)</f>
        <v>1.9166666666666667</v>
      </c>
      <c r="BH351" s="27">
        <f>(((BH348*2)+(BH349*1)+(BH350*0)))/(BH348+BH349+BH350)</f>
        <v>1.875</v>
      </c>
      <c r="BI351" s="27">
        <f>(((BI348*2)+(BI349*1)+(BI350*0)))/(BI348+BI349+BI350)</f>
        <v>1.9166666666666667</v>
      </c>
      <c r="BJ351" s="47"/>
      <c r="BK351" s="27"/>
      <c r="BL351" s="27"/>
      <c r="BM351" s="27"/>
      <c r="BN351" s="27"/>
      <c r="BO351" s="27"/>
      <c r="BP351" s="27"/>
      <c r="BQ351" s="27">
        <f>(((BQ348*2)+(BQ349*1)+(BQ350*0)))/(BQ348+BQ349+BQ350)</f>
        <v>1.875</v>
      </c>
      <c r="BR351" s="27"/>
      <c r="BS351" s="27"/>
      <c r="BT351" s="41"/>
      <c r="BU351" s="41"/>
      <c r="BV351" s="277">
        <f>COUNTIF($BE352:$BU352,"Đ")</f>
        <v>6</v>
      </c>
      <c r="BW351" s="270">
        <f>BV351/COUNTA($BE352:$BU352)</f>
        <v>1</v>
      </c>
      <c r="BX351" s="277">
        <f>COUNTIF($BE352:$BU352,"CCG")</f>
        <v>0</v>
      </c>
      <c r="BY351" s="270">
        <f>BX351/COUNTA($BE352:$BU352)</f>
        <v>0</v>
      </c>
      <c r="BZ351" s="277">
        <f>COUNTIF($BE352:$BU352,"CĐ")</f>
        <v>0</v>
      </c>
      <c r="CA351" s="270">
        <f>BZ351/COUNTA($BE352:$BU352)</f>
        <v>0</v>
      </c>
      <c r="CB351" s="271">
        <f>(((BV351*2)+(BX351*1)+(BZ351*0)))/(BV351+BX351+BZ351)</f>
        <v>2</v>
      </c>
      <c r="CC351" s="271" t="str">
        <f>IF(CB351&gt;=1.6,"Đạt mục tiêu",IF(CB351&gt;=1,"Cần cố gắng","Chưa đạt"))</f>
        <v>Đạt mục tiêu</v>
      </c>
      <c r="CD351" s="1"/>
    </row>
    <row r="352" spans="1:82" s="103" customFormat="1" hidden="1">
      <c r="A352" s="259"/>
      <c r="B352" s="274"/>
      <c r="C352" s="276"/>
      <c r="D352" s="25"/>
      <c r="E352" s="26"/>
      <c r="F352" s="25"/>
      <c r="G352" s="193"/>
      <c r="H352" s="134"/>
      <c r="I352" s="194"/>
      <c r="J352" s="194"/>
      <c r="K352" s="193"/>
      <c r="L352" s="194"/>
      <c r="M352" s="194"/>
      <c r="N352" s="12"/>
      <c r="O352" s="194"/>
      <c r="P352" s="12"/>
      <c r="Q352" s="194"/>
      <c r="R352" s="194"/>
      <c r="S352" s="194"/>
      <c r="T352" s="194"/>
      <c r="U352" s="194"/>
      <c r="V352" s="193"/>
      <c r="W352" s="193"/>
      <c r="X352" s="193"/>
      <c r="Y352" s="193"/>
      <c r="Z352" s="194"/>
      <c r="AA352" s="194"/>
      <c r="AB352" s="194"/>
      <c r="AC352" s="194"/>
      <c r="AD352" s="194"/>
      <c r="AE352" s="194"/>
      <c r="AF352" s="194"/>
      <c r="AG352" s="194"/>
      <c r="AH352" s="194"/>
      <c r="AI352" s="194"/>
      <c r="AJ352" s="194"/>
      <c r="AK352" s="194"/>
      <c r="AL352" s="194"/>
      <c r="AM352" s="194"/>
      <c r="AN352" s="194"/>
      <c r="AO352" s="194"/>
      <c r="AP352" s="194"/>
      <c r="AQ352" s="194"/>
      <c r="AR352" s="194"/>
      <c r="AS352" s="194"/>
      <c r="AT352" s="194"/>
      <c r="AU352" s="194"/>
      <c r="AV352" s="194"/>
      <c r="AW352" s="194"/>
      <c r="AX352" s="194"/>
      <c r="AY352" s="194"/>
      <c r="AZ352" s="194"/>
      <c r="BA352" s="194"/>
      <c r="BB352" s="194"/>
      <c r="BC352" s="194"/>
      <c r="BD352" s="194"/>
      <c r="BE352" s="27" t="str">
        <f>IF(BE351&lt;1,"CĐ",IF(BE351&lt;1.6,"CCG","Đ"))</f>
        <v>Đ</v>
      </c>
      <c r="BF352" s="27" t="str">
        <f>IF(BF351&lt;1,"CĐ",IF(BF351&lt;1.6,"CCG","Đ"))</f>
        <v>Đ</v>
      </c>
      <c r="BG352" s="27" t="str">
        <f>IF(BG351&lt;1,"CĐ",IF(BG351&lt;1.6,"CCG","Đ"))</f>
        <v>Đ</v>
      </c>
      <c r="BH352" s="27" t="str">
        <f>IF(BH351&lt;1,"CĐ",IF(BH351&lt;1.6,"CCG","Đ"))</f>
        <v>Đ</v>
      </c>
      <c r="BI352" s="27" t="str">
        <f>IF(BI351&lt;1,"CĐ",IF(BI351&lt;1.6,"CCG","Đ"))</f>
        <v>Đ</v>
      </c>
      <c r="BJ352" s="47"/>
      <c r="BK352" s="27"/>
      <c r="BL352" s="27"/>
      <c r="BM352" s="27"/>
      <c r="BN352" s="27"/>
      <c r="BO352" s="27"/>
      <c r="BP352" s="27"/>
      <c r="BQ352" s="27" t="str">
        <f>IF(BQ351&lt;1,"CĐ",IF(BQ351&lt;1.6,"CCG","Đ"))</f>
        <v>Đ</v>
      </c>
      <c r="BR352" s="27"/>
      <c r="BS352" s="27"/>
      <c r="BT352" s="41"/>
      <c r="BU352" s="41"/>
      <c r="BV352" s="277"/>
      <c r="BW352" s="270"/>
      <c r="BX352" s="277"/>
      <c r="BY352" s="270"/>
      <c r="BZ352" s="277"/>
      <c r="CA352" s="270"/>
      <c r="CB352" s="271"/>
      <c r="CC352" s="271"/>
      <c r="CD352" s="1"/>
    </row>
    <row r="353" spans="1:82" s="103" customFormat="1" hidden="1">
      <c r="A353" s="100"/>
      <c r="B353" s="2"/>
      <c r="C353" s="102"/>
      <c r="D353" s="8"/>
      <c r="E353" s="3"/>
      <c r="F353" s="1"/>
      <c r="H353" s="104"/>
      <c r="I353" s="1"/>
      <c r="J353" s="1"/>
      <c r="L353" s="1"/>
      <c r="M353" s="1"/>
      <c r="N353" s="1"/>
      <c r="O353" s="1"/>
      <c r="P353" s="1"/>
      <c r="Q353" s="1"/>
      <c r="R353" s="1"/>
      <c r="S353" s="1"/>
      <c r="T353" s="1"/>
      <c r="U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35"/>
      <c r="BU353" s="35"/>
      <c r="BV353" s="1"/>
      <c r="BW353" s="1"/>
      <c r="BX353" s="1"/>
      <c r="BY353" s="1"/>
      <c r="BZ353" s="1"/>
      <c r="CA353" s="1"/>
      <c r="CB353" s="1"/>
      <c r="CC353" s="1"/>
      <c r="CD353" s="1"/>
    </row>
    <row r="354" spans="1:82" ht="72" customHeight="1"/>
    <row r="355" spans="1:82" ht="45" customHeight="1">
      <c r="C355" s="252" t="s">
        <v>746</v>
      </c>
      <c r="D355" s="252"/>
      <c r="E355" s="252"/>
      <c r="H355" s="252" t="s">
        <v>747</v>
      </c>
      <c r="AD355" s="252" t="s">
        <v>748</v>
      </c>
      <c r="AE355" s="252"/>
      <c r="AF355" s="252"/>
      <c r="AG355" s="252"/>
    </row>
    <row r="356" spans="1:82">
      <c r="C356" s="252"/>
      <c r="D356" s="252"/>
      <c r="E356" s="252"/>
      <c r="H356" s="252"/>
      <c r="AD356" s="252"/>
      <c r="AE356" s="252"/>
      <c r="AF356" s="252"/>
      <c r="AG356" s="252"/>
    </row>
    <row r="357" spans="1:82">
      <c r="C357" s="252"/>
      <c r="D357" s="252"/>
      <c r="E357" s="252"/>
      <c r="H357" s="252"/>
      <c r="AD357" s="252"/>
      <c r="AE357" s="252"/>
      <c r="AF357" s="252"/>
      <c r="AG357" s="252"/>
    </row>
    <row r="358" spans="1:82">
      <c r="C358" s="252"/>
      <c r="D358" s="252"/>
      <c r="E358" s="252"/>
      <c r="H358" s="252"/>
      <c r="AD358" s="252"/>
      <c r="AE358" s="252"/>
      <c r="AF358" s="252"/>
      <c r="AG358" s="252"/>
    </row>
    <row r="359" spans="1:82">
      <c r="C359" s="252" t="s">
        <v>754</v>
      </c>
      <c r="D359" s="252"/>
      <c r="E359" s="252"/>
      <c r="H359" s="252" t="s">
        <v>755</v>
      </c>
      <c r="AD359" s="252" t="s">
        <v>756</v>
      </c>
      <c r="AE359" s="252"/>
      <c r="AF359" s="252"/>
      <c r="AG359" s="252"/>
    </row>
    <row r="360" spans="1:82">
      <c r="C360" s="252"/>
      <c r="D360" s="252"/>
      <c r="E360" s="252"/>
      <c r="H360" s="252"/>
      <c r="AD360" s="252"/>
      <c r="AE360" s="252"/>
      <c r="AF360" s="252"/>
      <c r="AG360" s="252"/>
    </row>
    <row r="361" spans="1:82">
      <c r="C361" s="252"/>
      <c r="D361" s="252"/>
      <c r="E361" s="252"/>
      <c r="H361" s="252"/>
      <c r="AD361" s="252"/>
      <c r="AE361" s="252"/>
      <c r="AF361" s="252"/>
      <c r="AG361" s="252"/>
    </row>
    <row r="362" spans="1:82">
      <c r="C362" s="252"/>
      <c r="D362" s="252"/>
      <c r="E362" s="252"/>
      <c r="H362" s="252"/>
      <c r="AD362" s="252"/>
      <c r="AE362" s="252"/>
      <c r="AF362" s="252"/>
      <c r="AG362" s="252"/>
    </row>
    <row r="363" spans="1:82">
      <c r="C363" s="252"/>
      <c r="D363" s="252"/>
      <c r="E363" s="252"/>
      <c r="H363" s="252"/>
      <c r="AD363" s="252"/>
      <c r="AE363" s="252"/>
      <c r="AF363" s="252"/>
      <c r="AG363" s="252"/>
    </row>
    <row r="364" spans="1:82">
      <c r="C364" s="252"/>
      <c r="D364" s="252"/>
      <c r="E364" s="252"/>
      <c r="H364" s="252"/>
      <c r="AD364" s="252"/>
      <c r="AE364" s="252"/>
      <c r="AF364" s="252"/>
      <c r="AG364" s="252"/>
    </row>
    <row r="365" spans="1:82">
      <c r="C365" s="252"/>
      <c r="D365" s="252"/>
      <c r="E365" s="252"/>
      <c r="H365" s="252"/>
      <c r="AD365" s="252"/>
      <c r="AE365" s="252"/>
      <c r="AF365" s="252"/>
      <c r="AG365" s="252"/>
    </row>
    <row r="366" spans="1:82">
      <c r="C366" s="252"/>
      <c r="D366" s="252"/>
      <c r="E366" s="252"/>
      <c r="H366" s="252"/>
      <c r="AD366" s="252"/>
      <c r="AE366" s="252"/>
      <c r="AF366" s="252"/>
      <c r="AG366" s="252"/>
    </row>
  </sheetData>
  <autoFilter ref="A7:CC256">
    <filterColumn colId="12">
      <filters>
        <filter val="."/>
        <filter val="x"/>
      </filters>
    </filterColumn>
    <filterColumn colId="52" showButton="0"/>
  </autoFilter>
  <dataConsolidate link="1">
    <dataRefs count="1">
      <dataRef name="ớp học; Sân chơi; Phòng chức năng; Ngoài nhà trường"/>
    </dataRefs>
  </dataConsolidate>
  <mergeCells count="288">
    <mergeCell ref="C1:CC1"/>
    <mergeCell ref="A3:A5"/>
    <mergeCell ref="B3:B5"/>
    <mergeCell ref="C3:D5"/>
    <mergeCell ref="E3:F5"/>
    <mergeCell ref="G3:G5"/>
    <mergeCell ref="H3:H5"/>
    <mergeCell ref="I3:I5"/>
    <mergeCell ref="J3:J5"/>
    <mergeCell ref="K3:T3"/>
    <mergeCell ref="CB3:CC3"/>
    <mergeCell ref="BE4:BE7"/>
    <mergeCell ref="BF4:BF7"/>
    <mergeCell ref="BG4:BG7"/>
    <mergeCell ref="BH4:BH7"/>
    <mergeCell ref="BI4:BI7"/>
    <mergeCell ref="BJ4:BJ7"/>
    <mergeCell ref="BK4:BK7"/>
    <mergeCell ref="BL4:BL7"/>
    <mergeCell ref="BM4:BM7"/>
    <mergeCell ref="BE3:BU3"/>
    <mergeCell ref="BV3:CA3"/>
    <mergeCell ref="BN4:BN7"/>
    <mergeCell ref="BO4:BO7"/>
    <mergeCell ref="BP4:BP7"/>
    <mergeCell ref="BQ4:BQ7"/>
    <mergeCell ref="CC4:CC5"/>
    <mergeCell ref="V5:W5"/>
    <mergeCell ref="X5:Y5"/>
    <mergeCell ref="Z5:AA5"/>
    <mergeCell ref="AB5:AC5"/>
    <mergeCell ref="AD5:AE5"/>
    <mergeCell ref="AI5:AJ5"/>
    <mergeCell ref="AK5:AL5"/>
    <mergeCell ref="AM5:AN5"/>
    <mergeCell ref="AQ5:AR5"/>
    <mergeCell ref="BT4:BT7"/>
    <mergeCell ref="BU4:BU7"/>
    <mergeCell ref="BV4:BW5"/>
    <mergeCell ref="BX4:BY5"/>
    <mergeCell ref="BZ4:CA5"/>
    <mergeCell ref="CB4:CB5"/>
    <mergeCell ref="AT3:AW4"/>
    <mergeCell ref="AX3:AY4"/>
    <mergeCell ref="AZ3:BB4"/>
    <mergeCell ref="BC3:BD4"/>
    <mergeCell ref="AX7:AY7"/>
    <mergeCell ref="AZ7:BA7"/>
    <mergeCell ref="AZ5:BA5"/>
    <mergeCell ref="B6:H6"/>
    <mergeCell ref="AM3:AP4"/>
    <mergeCell ref="AQ3:AS4"/>
    <mergeCell ref="AK7:AL7"/>
    <mergeCell ref="AN7:AO7"/>
    <mergeCell ref="AQ7:AR7"/>
    <mergeCell ref="AT7:AU7"/>
    <mergeCell ref="AV7:AW7"/>
    <mergeCell ref="AI7:AJ7"/>
    <mergeCell ref="V3:Y4"/>
    <mergeCell ref="Z3:AC4"/>
    <mergeCell ref="AD3:AG4"/>
    <mergeCell ref="AH3:AL4"/>
    <mergeCell ref="AT5:AU5"/>
    <mergeCell ref="AV5:AW5"/>
    <mergeCell ref="AX5:AY5"/>
    <mergeCell ref="C68:E68"/>
    <mergeCell ref="V7:W7"/>
    <mergeCell ref="X7:Y7"/>
    <mergeCell ref="Z7:AA7"/>
    <mergeCell ref="AB7:AC7"/>
    <mergeCell ref="AD7:AE7"/>
    <mergeCell ref="C22:E22"/>
    <mergeCell ref="C29:E29"/>
    <mergeCell ref="C34:E34"/>
    <mergeCell ref="C38:E38"/>
    <mergeCell ref="C46:E46"/>
    <mergeCell ref="C67:E67"/>
    <mergeCell ref="C10:E10"/>
    <mergeCell ref="C21:E21"/>
    <mergeCell ref="C8:D8"/>
    <mergeCell ref="C9:E9"/>
    <mergeCell ref="C96:E96"/>
    <mergeCell ref="C99:E99"/>
    <mergeCell ref="C105:E105"/>
    <mergeCell ref="C107:E107"/>
    <mergeCell ref="C109:E109"/>
    <mergeCell ref="C111:F111"/>
    <mergeCell ref="C74:E74"/>
    <mergeCell ref="C84:E84"/>
    <mergeCell ref="C87:E87"/>
    <mergeCell ref="C88:E88"/>
    <mergeCell ref="C95:E95"/>
    <mergeCell ref="C181:F181"/>
    <mergeCell ref="C182:E182"/>
    <mergeCell ref="C183:E183"/>
    <mergeCell ref="C188:E188"/>
    <mergeCell ref="C190:E190"/>
    <mergeCell ref="C191:E191"/>
    <mergeCell ref="C125:E125"/>
    <mergeCell ref="C130:E130"/>
    <mergeCell ref="C131:E131"/>
    <mergeCell ref="C150:E150"/>
    <mergeCell ref="C170:E170"/>
    <mergeCell ref="C174:E174"/>
    <mergeCell ref="G255:H255"/>
    <mergeCell ref="G256:H256"/>
    <mergeCell ref="G258:H258"/>
    <mergeCell ref="G259:H259"/>
    <mergeCell ref="G252:H252"/>
    <mergeCell ref="G253:H253"/>
    <mergeCell ref="G254:H254"/>
    <mergeCell ref="C196:G196"/>
    <mergeCell ref="C202:E202"/>
    <mergeCell ref="C203:E203"/>
    <mergeCell ref="G251:H251"/>
    <mergeCell ref="CA276:CA277"/>
    <mergeCell ref="CB276:CB277"/>
    <mergeCell ref="CC276:CC277"/>
    <mergeCell ref="C281:C282"/>
    <mergeCell ref="BV281:BV282"/>
    <mergeCell ref="BW281:BW282"/>
    <mergeCell ref="BX281:BX282"/>
    <mergeCell ref="BY281:BY282"/>
    <mergeCell ref="BZ281:BZ282"/>
    <mergeCell ref="CA281:CA282"/>
    <mergeCell ref="C276:C277"/>
    <mergeCell ref="BV276:BV277"/>
    <mergeCell ref="BW276:BW277"/>
    <mergeCell ref="BX276:BX277"/>
    <mergeCell ref="BY276:BY277"/>
    <mergeCell ref="BZ276:BZ277"/>
    <mergeCell ref="CB281:CB282"/>
    <mergeCell ref="CC281:CC282"/>
    <mergeCell ref="BV291:BV292"/>
    <mergeCell ref="BW291:BW292"/>
    <mergeCell ref="BX291:BX292"/>
    <mergeCell ref="BY291:BY292"/>
    <mergeCell ref="BZ291:BZ292"/>
    <mergeCell ref="CA291:CA292"/>
    <mergeCell ref="CB291:CB292"/>
    <mergeCell ref="CC291:CC292"/>
    <mergeCell ref="C286:C287"/>
    <mergeCell ref="BV286:BV287"/>
    <mergeCell ref="BW286:BW287"/>
    <mergeCell ref="BX286:BX287"/>
    <mergeCell ref="BY286:BY287"/>
    <mergeCell ref="BZ286:BZ287"/>
    <mergeCell ref="CA286:CA287"/>
    <mergeCell ref="CB286:CB287"/>
    <mergeCell ref="CC286:CC287"/>
    <mergeCell ref="CA296:CA297"/>
    <mergeCell ref="CB296:CB297"/>
    <mergeCell ref="CC296:CC297"/>
    <mergeCell ref="C301:C302"/>
    <mergeCell ref="BV301:BV302"/>
    <mergeCell ref="BW301:BW302"/>
    <mergeCell ref="BX301:BX302"/>
    <mergeCell ref="BY301:BY302"/>
    <mergeCell ref="BZ301:BZ302"/>
    <mergeCell ref="CA301:CA302"/>
    <mergeCell ref="C296:C297"/>
    <mergeCell ref="BV296:BV297"/>
    <mergeCell ref="BW296:BW297"/>
    <mergeCell ref="BX296:BX297"/>
    <mergeCell ref="BY296:BY297"/>
    <mergeCell ref="BZ296:BZ297"/>
    <mergeCell ref="CB301:CB302"/>
    <mergeCell ref="CC301:CC302"/>
    <mergeCell ref="BV311:BV312"/>
    <mergeCell ref="BW311:BW312"/>
    <mergeCell ref="BX311:BX312"/>
    <mergeCell ref="BY311:BY312"/>
    <mergeCell ref="BZ311:BZ312"/>
    <mergeCell ref="CA311:CA312"/>
    <mergeCell ref="CB311:CB312"/>
    <mergeCell ref="CC311:CC312"/>
    <mergeCell ref="C306:C307"/>
    <mergeCell ref="BV306:BV307"/>
    <mergeCell ref="BW306:BW307"/>
    <mergeCell ref="BX306:BX307"/>
    <mergeCell ref="BY306:BY307"/>
    <mergeCell ref="BZ306:BZ307"/>
    <mergeCell ref="CA306:CA307"/>
    <mergeCell ref="CB306:CB307"/>
    <mergeCell ref="CC306:CC307"/>
    <mergeCell ref="CA316:CA317"/>
    <mergeCell ref="CB316:CB317"/>
    <mergeCell ref="CC316:CC317"/>
    <mergeCell ref="C321:C322"/>
    <mergeCell ref="BV321:BV322"/>
    <mergeCell ref="BW321:BW322"/>
    <mergeCell ref="BX321:BX322"/>
    <mergeCell ref="BY321:BY322"/>
    <mergeCell ref="BZ321:BZ322"/>
    <mergeCell ref="CA321:CA322"/>
    <mergeCell ref="C316:C317"/>
    <mergeCell ref="BV316:BV317"/>
    <mergeCell ref="BW316:BW317"/>
    <mergeCell ref="BX316:BX317"/>
    <mergeCell ref="BY316:BY317"/>
    <mergeCell ref="BZ316:BZ317"/>
    <mergeCell ref="CB321:CB322"/>
    <mergeCell ref="CC321:CC322"/>
    <mergeCell ref="BV336:BV337"/>
    <mergeCell ref="BW336:BW337"/>
    <mergeCell ref="BX336:BX337"/>
    <mergeCell ref="BY336:BY337"/>
    <mergeCell ref="BZ336:BZ337"/>
    <mergeCell ref="CA336:CA337"/>
    <mergeCell ref="B343:B347"/>
    <mergeCell ref="C346:C347"/>
    <mergeCell ref="BV346:BV347"/>
    <mergeCell ref="BW346:BW347"/>
    <mergeCell ref="BX346:BX347"/>
    <mergeCell ref="BY346:BY347"/>
    <mergeCell ref="BZ346:BZ347"/>
    <mergeCell ref="CB341:CB342"/>
    <mergeCell ref="CC341:CC342"/>
    <mergeCell ref="CB326:CB327"/>
    <mergeCell ref="CC326:CC327"/>
    <mergeCell ref="B328:B332"/>
    <mergeCell ref="C331:C332"/>
    <mergeCell ref="BV331:BV332"/>
    <mergeCell ref="BW331:BW332"/>
    <mergeCell ref="BX331:BX332"/>
    <mergeCell ref="BY331:BY332"/>
    <mergeCell ref="BZ331:BZ332"/>
    <mergeCell ref="CA331:CA332"/>
    <mergeCell ref="CB331:CB332"/>
    <mergeCell ref="CC331:CC332"/>
    <mergeCell ref="B323:B327"/>
    <mergeCell ref="C326:C327"/>
    <mergeCell ref="BV326:BV327"/>
    <mergeCell ref="BW326:BW327"/>
    <mergeCell ref="BX326:BX327"/>
    <mergeCell ref="BY326:BY327"/>
    <mergeCell ref="BZ326:BZ327"/>
    <mergeCell ref="CA326:CA327"/>
    <mergeCell ref="B333:B337"/>
    <mergeCell ref="C336:C337"/>
    <mergeCell ref="CD245:CE284"/>
    <mergeCell ref="CA351:CA352"/>
    <mergeCell ref="CB351:CB352"/>
    <mergeCell ref="CC351:CC352"/>
    <mergeCell ref="CA346:CA347"/>
    <mergeCell ref="CB346:CB347"/>
    <mergeCell ref="CC346:CC347"/>
    <mergeCell ref="B348:B352"/>
    <mergeCell ref="C351:C352"/>
    <mergeCell ref="BV351:BV352"/>
    <mergeCell ref="BW351:BW352"/>
    <mergeCell ref="BX351:BX352"/>
    <mergeCell ref="BY351:BY352"/>
    <mergeCell ref="BZ351:BZ352"/>
    <mergeCell ref="CB336:CB337"/>
    <mergeCell ref="CC336:CC337"/>
    <mergeCell ref="B338:B342"/>
    <mergeCell ref="C341:C342"/>
    <mergeCell ref="BV341:BV342"/>
    <mergeCell ref="BW341:BW342"/>
    <mergeCell ref="BX341:BX342"/>
    <mergeCell ref="BY341:BY342"/>
    <mergeCell ref="BZ341:BZ342"/>
    <mergeCell ref="CA341:CA342"/>
    <mergeCell ref="C355:E358"/>
    <mergeCell ref="H355:H358"/>
    <mergeCell ref="AD355:AG358"/>
    <mergeCell ref="C359:E366"/>
    <mergeCell ref="H359:H366"/>
    <mergeCell ref="AD359:AG366"/>
    <mergeCell ref="A283:A287"/>
    <mergeCell ref="BS4:BS7"/>
    <mergeCell ref="BR4:BR7"/>
    <mergeCell ref="A323:A352"/>
    <mergeCell ref="C311:C312"/>
    <mergeCell ref="C291:C292"/>
    <mergeCell ref="G266:H266"/>
    <mergeCell ref="G267:H267"/>
    <mergeCell ref="G268:H268"/>
    <mergeCell ref="G269:H269"/>
    <mergeCell ref="G270:H270"/>
    <mergeCell ref="G271:H271"/>
    <mergeCell ref="G260:H260"/>
    <mergeCell ref="G261:H261"/>
    <mergeCell ref="G262:H262"/>
    <mergeCell ref="G263:H263"/>
    <mergeCell ref="G264:H264"/>
    <mergeCell ref="G265:H265"/>
  </mergeCells>
  <dataValidations count="8">
    <dataValidation type="list" allowBlank="1" showInputMessage="1" showErrorMessage="1" sqref="BE205:BU223 BE23:BU28 BE132:BU132 BE151:BU169 BE193:BU201 BE171:BU173 BE184:BU187 BE85:BU86 BE112:BU124 BE108:BU108 BE101:BU104 BE69:BU73 BE226:BU250 BE97:BU98 BE35:BU37 BE11:BU20 BE75:BU83 BE189:BU189 BE110:BU110 BE135:BU135 BE175:BU180 BE106:BU106 BE89:BU94 BE47:BU66 BE30:BU33 BE138:BU149 BE39:BU45 BE126:BT129 BU126:BU128">
      <formula1>"2, 1, 0, KĐG,#"</formula1>
    </dataValidation>
    <dataValidation type="list" allowBlank="1" showInputMessage="1" showErrorMessage="1" sqref="BV24:CC28 BV30:CC30 BV69:CC70 BV14:CC20 AH11:BD20 AO184:BD187 BV198:CC201 BV72:CC73 BV127 BV32:CC32 BV12:CC12 BV172:BY173 BV185:CC186 BZ172:CC174 BV194:CC196 W193:BD201 AD11:AE20 W189:BD189 W171:BD173 V126:BD129 W182:AN187 W69:BD73 W23:BD28 W30:BD32 Z12:AC20 W11:Y20 V11 V23 V31 V71 V180:Y180 V135:Y135 V138 V158:V160 V184 V193 AF13:AG13 AA11:AC11 AG11:AG12 AG14:AG20">
      <formula1>"x, ĐTT, TDS, HĐH, HĐG, HĐNT, VS-AN, HĐC, TQDN, LH"</formula1>
    </dataValidation>
    <dataValidation type="list" allowBlank="1" showInputMessage="1" showErrorMessage="1" sqref="F226:F250 U190:CC192 F106 F97:F98 F75:F83 F89:F94 D75:D83 F11:F20 D35:D37 F30:F33 D205:D223 D85:D86 D106 D101:D104 D108 D132:D149 D171:D173 F132:F149 F112:F124 F151:F169 F184:F187 D184:D187 D189 D193:D195 D197:D201 D23:D28 D30:D33 F35:F37 D175:D180 D69:D73 F69:F73 F85:F86 D89:D94 D39:D45 F110 D110 F108 F59:F66 D126:D129 F126:F129 R190:R191 D112:D124 D151:D169 F171:F173 F175:F180 F39:F45 F101:F104 F23:F28 F189:F195 D11:D20 F197:F223 G190:G192 H190:H191 T190:T191 D97:D98 I190:Q192 S190:S192 F47:F57 D47:D57 D59:D66 D226:D250">
      <formula1>"KQMĐ, NDCT, TLHD, BC, ĐP"</formula1>
    </dataValidation>
    <dataValidation type="list" allowBlank="1" showInputMessage="1" showErrorMessage="1" sqref="K226:U250 K112:U124 K89:U94 K30:U33 V72:V73 K35:U37 K85:U86 K101:U104 K97:U98 K126:U129 K132:U149 V12:V20 V185:V187 K106:U106 K108:V108 K110:V110 R192 K184:U187 M39:U67 K189:V189 K193:U195 K197:U201 K151:U169 V24:V28 K69:U83 K205:U223 V32 V175:V179 K171:V173 K11:U20 K23:U28 V30 V69:V70 K175:U180 V182:V183 V194:V201 T192 K39:L66">
      <formula1>"x"</formula1>
    </dataValidation>
    <dataValidation type="list" allowBlank="1" showInputMessage="1" showErrorMessage="1" sqref="V161:V169 V205:BD223 V112:BD124 V85:BD86 W151:BD169 AD132:AG132 W108:BD108 W110:BD110 V97:BD98 V47:BD66 V35:BD37 V33:BD33 V101:BD104 W138:BD149 V39:BD45 V75:BD83 V89:BD94 V106:BD106 Z175:BD180 V226:BD250 V139:V149 V151:V157 W175:Y179 Z136:AC136 Z134:AC134">
      <formula1>"ĐTT, TDS, HĐH, HĐG, HĐNT, VS-AN, HĐC, TQDN, LH, x,#"</formula1>
    </dataValidation>
    <dataValidation type="list" allowBlank="1" showInputMessage="1" showErrorMessage="1" sqref="I226:I250 I23:I28 I11:I20 I69:I83 I30:I33 I35:I37 I85:I86 I89:I94 I97:I98 I101:I104 I106:I108 I110:I124 I193:I223 J67:L67 I39:I67 I126:I173 I175:I189">
      <formula1>"Lớp học, Sân chơi, Phòng chức năng, Ngoài nhà trường"</formula1>
    </dataValidation>
    <dataValidation type="list" allowBlank="1" showInputMessage="1" showErrorMessage="1" sqref="J226:J251 J30:J33 J11:J20 J23:J28 J35:J37 J85:J86 J89:J94 J97:J98 J101:J104 J106:J108 J110:J124 J69:J83 J39:J66 J126:J173 J175:J189 J193:J223">
      <formula1>"Thể chất, Nhận thức, Ngôn ngữ, TCKNXH-TM"</formula1>
    </dataValidation>
    <dataValidation type="list" allowBlank="1" showInputMessage="1" showErrorMessage="1" sqref="Z11">
      <formula1>"x, ĐTT, TDS, HĐH, HĐG, HĐNT, VS-AN, HĐC, TQDN, LH, HĐH+HĐNT, HĐH+HĐC, HĐH+HĐG"</formula1>
    </dataValidation>
  </dataValidations>
  <pageMargins left="0.45" right="0.45" top="0.5" bottom="0.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CĐ 3</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01287048708</dc:creator>
  <cp:lastModifiedBy>Admin</cp:lastModifiedBy>
  <cp:lastPrinted>2024-10-30T08:58:48Z</cp:lastPrinted>
  <dcterms:created xsi:type="dcterms:W3CDTF">2019-09-09T09:03:24Z</dcterms:created>
  <dcterms:modified xsi:type="dcterms:W3CDTF">2024-10-30T10:05:18Z</dcterms:modified>
</cp:coreProperties>
</file>