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u liệu Hoàng Thúy Hoa 2A chuẩn\Kê hoạch năm 2024 -2025 cơm nát - Hương Hoa\Mục tiêu nội dung chủ đề Thúy Hoa 24-25\"/>
    </mc:Choice>
  </mc:AlternateContent>
  <bookViews>
    <workbookView xWindow="0" yWindow="0" windowWidth="20490" windowHeight="7650"/>
  </bookViews>
  <sheets>
    <sheet name="CDD3 Gia đình" sheetId="47" r:id="rId1"/>
  </sheets>
  <definedNames>
    <definedName name="_xlnm._FilterDatabase" localSheetId="0" hidden="1">'CDD3 Gia đình'!$A$7:$CK$253</definedName>
  </definedNames>
  <calcPr calcId="162913"/>
</workbook>
</file>

<file path=xl/calcChain.xml><?xml version="1.0" encoding="utf-8"?>
<calcChain xmlns="http://schemas.openxmlformats.org/spreadsheetml/2006/main">
  <c r="CC343" i="47" l="1"/>
  <c r="CB343" i="47"/>
  <c r="BX343" i="47"/>
  <c r="BU343" i="47"/>
  <c r="BQ343" i="47"/>
  <c r="BI343" i="47"/>
  <c r="BH343" i="47"/>
  <c r="BG343" i="47"/>
  <c r="BF343" i="47"/>
  <c r="BE343" i="47"/>
  <c r="CC342" i="47"/>
  <c r="CB342" i="47"/>
  <c r="BX342" i="47"/>
  <c r="BU342" i="47"/>
  <c r="BQ342" i="47"/>
  <c r="BI342" i="47"/>
  <c r="BH342" i="47"/>
  <c r="BG342" i="47"/>
  <c r="BF342" i="47"/>
  <c r="BE342" i="47"/>
  <c r="CC341" i="47"/>
  <c r="CC344" i="47" s="1"/>
  <c r="CC345" i="47" s="1"/>
  <c r="CB341" i="47"/>
  <c r="CB344" i="47" s="1"/>
  <c r="CB345" i="47" s="1"/>
  <c r="BX341" i="47"/>
  <c r="BX344" i="47" s="1"/>
  <c r="BX345" i="47" s="1"/>
  <c r="BU341" i="47"/>
  <c r="BU344" i="47" s="1"/>
  <c r="BU345" i="47" s="1"/>
  <c r="BQ341" i="47"/>
  <c r="BQ344" i="47" s="1"/>
  <c r="BQ345" i="47" s="1"/>
  <c r="BI341" i="47"/>
  <c r="BI344" i="47" s="1"/>
  <c r="BI345" i="47" s="1"/>
  <c r="BH341" i="47"/>
  <c r="BH344" i="47" s="1"/>
  <c r="BH345" i="47" s="1"/>
  <c r="BG341" i="47"/>
  <c r="BG344" i="47" s="1"/>
  <c r="BG345" i="47" s="1"/>
  <c r="BF341" i="47"/>
  <c r="BF344" i="47" s="1"/>
  <c r="BF345" i="47" s="1"/>
  <c r="BE341" i="47"/>
  <c r="BE344" i="47" s="1"/>
  <c r="BE345" i="47" s="1"/>
  <c r="CC338" i="47"/>
  <c r="CB338" i="47"/>
  <c r="BX338" i="47"/>
  <c r="BU338" i="47"/>
  <c r="BQ338" i="47"/>
  <c r="BI338" i="47"/>
  <c r="BH338" i="47"/>
  <c r="BG338" i="47"/>
  <c r="BF338" i="47"/>
  <c r="BE338" i="47"/>
  <c r="CC337" i="47"/>
  <c r="CB337" i="47"/>
  <c r="BX337" i="47"/>
  <c r="BU337" i="47"/>
  <c r="BQ337" i="47"/>
  <c r="BI337" i="47"/>
  <c r="BH337" i="47"/>
  <c r="BG337" i="47"/>
  <c r="BF337" i="47"/>
  <c r="BE337" i="47"/>
  <c r="CC336" i="47"/>
  <c r="CC339" i="47" s="1"/>
  <c r="CC340" i="47" s="1"/>
  <c r="CB336" i="47"/>
  <c r="CB339" i="47" s="1"/>
  <c r="CB340" i="47" s="1"/>
  <c r="BX336" i="47"/>
  <c r="BX339" i="47" s="1"/>
  <c r="BX340" i="47" s="1"/>
  <c r="BU336" i="47"/>
  <c r="BU339" i="47" s="1"/>
  <c r="BU340" i="47" s="1"/>
  <c r="BQ336" i="47"/>
  <c r="BQ339" i="47" s="1"/>
  <c r="BQ340" i="47" s="1"/>
  <c r="BI336" i="47"/>
  <c r="BI339" i="47" s="1"/>
  <c r="BI340" i="47" s="1"/>
  <c r="BH336" i="47"/>
  <c r="BH339" i="47" s="1"/>
  <c r="BH340" i="47" s="1"/>
  <c r="BG336" i="47"/>
  <c r="BG339" i="47" s="1"/>
  <c r="BG340" i="47" s="1"/>
  <c r="BF336" i="47"/>
  <c r="BF339" i="47" s="1"/>
  <c r="BF340" i="47" s="1"/>
  <c r="BE336" i="47"/>
  <c r="BE339" i="47" s="1"/>
  <c r="BE340" i="47" s="1"/>
  <c r="CC333" i="47"/>
  <c r="CB333" i="47"/>
  <c r="BX333" i="47"/>
  <c r="BU333" i="47"/>
  <c r="BQ333" i="47"/>
  <c r="BI333" i="47"/>
  <c r="BH333" i="47"/>
  <c r="BG333" i="47"/>
  <c r="BF333" i="47"/>
  <c r="BE333" i="47"/>
  <c r="CC332" i="47"/>
  <c r="CB332" i="47"/>
  <c r="BX332" i="47"/>
  <c r="BU332" i="47"/>
  <c r="BQ332" i="47"/>
  <c r="BI332" i="47"/>
  <c r="BH332" i="47"/>
  <c r="BG332" i="47"/>
  <c r="BF332" i="47"/>
  <c r="BE332" i="47"/>
  <c r="CC331" i="47"/>
  <c r="CC334" i="47" s="1"/>
  <c r="CC335" i="47" s="1"/>
  <c r="CB331" i="47"/>
  <c r="CB334" i="47" s="1"/>
  <c r="CB335" i="47" s="1"/>
  <c r="BX331" i="47"/>
  <c r="BX334" i="47" s="1"/>
  <c r="BX335" i="47" s="1"/>
  <c r="BU331" i="47"/>
  <c r="BU334" i="47" s="1"/>
  <c r="BU335" i="47" s="1"/>
  <c r="BQ331" i="47"/>
  <c r="BQ334" i="47" s="1"/>
  <c r="BQ335" i="47" s="1"/>
  <c r="BI331" i="47"/>
  <c r="BI334" i="47" s="1"/>
  <c r="BI335" i="47" s="1"/>
  <c r="BH331" i="47"/>
  <c r="BH334" i="47" s="1"/>
  <c r="BH335" i="47" s="1"/>
  <c r="BG331" i="47"/>
  <c r="BG334" i="47" s="1"/>
  <c r="BG335" i="47" s="1"/>
  <c r="BF331" i="47"/>
  <c r="BF334" i="47" s="1"/>
  <c r="BF335" i="47" s="1"/>
  <c r="BE331" i="47"/>
  <c r="BE334" i="47" s="1"/>
  <c r="BE335" i="47" s="1"/>
  <c r="CC328" i="47"/>
  <c r="CB328" i="47"/>
  <c r="BX328" i="47"/>
  <c r="BU328" i="47"/>
  <c r="BQ328" i="47"/>
  <c r="BI328" i="47"/>
  <c r="BH328" i="47"/>
  <c r="BG328" i="47"/>
  <c r="BF328" i="47"/>
  <c r="BE328" i="47"/>
  <c r="CC327" i="47"/>
  <c r="CB327" i="47"/>
  <c r="BX327" i="47"/>
  <c r="BU327" i="47"/>
  <c r="BQ327" i="47"/>
  <c r="BI327" i="47"/>
  <c r="BH327" i="47"/>
  <c r="BG327" i="47"/>
  <c r="BF327" i="47"/>
  <c r="BE327" i="47"/>
  <c r="CC326" i="47"/>
  <c r="CC329" i="47" s="1"/>
  <c r="CC330" i="47" s="1"/>
  <c r="CB326" i="47"/>
  <c r="CB329" i="47" s="1"/>
  <c r="CB330" i="47" s="1"/>
  <c r="BX326" i="47"/>
  <c r="BX329" i="47" s="1"/>
  <c r="BX330" i="47" s="1"/>
  <c r="BU326" i="47"/>
  <c r="BU329" i="47" s="1"/>
  <c r="BU330" i="47" s="1"/>
  <c r="BQ326" i="47"/>
  <c r="BQ329" i="47" s="1"/>
  <c r="BQ330" i="47" s="1"/>
  <c r="BI326" i="47"/>
  <c r="BI329" i="47" s="1"/>
  <c r="BI330" i="47" s="1"/>
  <c r="BH326" i="47"/>
  <c r="BH329" i="47" s="1"/>
  <c r="BH330" i="47" s="1"/>
  <c r="BG326" i="47"/>
  <c r="BG329" i="47" s="1"/>
  <c r="BG330" i="47" s="1"/>
  <c r="BF326" i="47"/>
  <c r="BF329" i="47" s="1"/>
  <c r="BF330" i="47" s="1"/>
  <c r="BE326" i="47"/>
  <c r="BE329" i="47" s="1"/>
  <c r="BE330" i="47" s="1"/>
  <c r="CC323" i="47"/>
  <c r="CC348" i="47" s="1"/>
  <c r="CB323" i="47"/>
  <c r="CB348" i="47" s="1"/>
  <c r="BY323" i="47"/>
  <c r="BX323" i="47"/>
  <c r="BX348" i="47" s="1"/>
  <c r="BW323" i="47"/>
  <c r="BV323" i="47"/>
  <c r="BU323" i="47"/>
  <c r="BQ323" i="47"/>
  <c r="BQ348" i="47" s="1"/>
  <c r="BP323" i="47"/>
  <c r="BO323" i="47"/>
  <c r="BN323" i="47"/>
  <c r="BM323" i="47"/>
  <c r="BL323" i="47"/>
  <c r="BK323" i="47"/>
  <c r="BJ323" i="47"/>
  <c r="BI323" i="47"/>
  <c r="BI348" i="47" s="1"/>
  <c r="BH323" i="47"/>
  <c r="BH348" i="47" s="1"/>
  <c r="BG323" i="47"/>
  <c r="BG348" i="47" s="1"/>
  <c r="BF323" i="47"/>
  <c r="BF348" i="47" s="1"/>
  <c r="BE323" i="47"/>
  <c r="BE348" i="47" s="1"/>
  <c r="CC322" i="47"/>
  <c r="CC347" i="47" s="1"/>
  <c r="CB322" i="47"/>
  <c r="CB347" i="47" s="1"/>
  <c r="BY322" i="47"/>
  <c r="BX322" i="47"/>
  <c r="BX347" i="47" s="1"/>
  <c r="BW322" i="47"/>
  <c r="BV322" i="47"/>
  <c r="BU322" i="47"/>
  <c r="BQ322" i="47"/>
  <c r="BQ347" i="47" s="1"/>
  <c r="BP322" i="47"/>
  <c r="BO322" i="47"/>
  <c r="BN322" i="47"/>
  <c r="BM322" i="47"/>
  <c r="BL322" i="47"/>
  <c r="BK322" i="47"/>
  <c r="BJ322" i="47"/>
  <c r="BI322" i="47"/>
  <c r="BI347" i="47" s="1"/>
  <c r="BH322" i="47"/>
  <c r="BH347" i="47" s="1"/>
  <c r="BG322" i="47"/>
  <c r="BG347" i="47" s="1"/>
  <c r="BF322" i="47"/>
  <c r="BF347" i="47" s="1"/>
  <c r="BE322" i="47"/>
  <c r="BE347" i="47" s="1"/>
  <c r="CC321" i="47"/>
  <c r="CC346" i="47" s="1"/>
  <c r="CC349" i="47" s="1"/>
  <c r="CC350" i="47" s="1"/>
  <c r="CB321" i="47"/>
  <c r="CB346" i="47" s="1"/>
  <c r="CB349" i="47" s="1"/>
  <c r="CB350" i="47" s="1"/>
  <c r="BY321" i="47"/>
  <c r="BY324" i="47" s="1"/>
  <c r="BY325" i="47" s="1"/>
  <c r="BX321" i="47"/>
  <c r="BX346" i="47" s="1"/>
  <c r="BX349" i="47" s="1"/>
  <c r="BX350" i="47" s="1"/>
  <c r="BW321" i="47"/>
  <c r="BW324" i="47" s="1"/>
  <c r="BW325" i="47" s="1"/>
  <c r="BV321" i="47"/>
  <c r="BV324" i="47" s="1"/>
  <c r="BV325" i="47" s="1"/>
  <c r="BU321" i="47"/>
  <c r="BT321" i="47"/>
  <c r="BS321" i="47"/>
  <c r="BR321" i="47"/>
  <c r="BQ321" i="47"/>
  <c r="BQ346" i="47" s="1"/>
  <c r="BP321" i="47"/>
  <c r="BP324" i="47" s="1"/>
  <c r="BP325" i="47" s="1"/>
  <c r="BO321" i="47"/>
  <c r="BN321" i="47"/>
  <c r="BN324" i="47" s="1"/>
  <c r="BN325" i="47" s="1"/>
  <c r="BM321" i="47"/>
  <c r="BL321" i="47"/>
  <c r="BL324" i="47" s="1"/>
  <c r="BL325" i="47" s="1"/>
  <c r="BK321" i="47"/>
  <c r="BJ321" i="47"/>
  <c r="BJ324" i="47" s="1"/>
  <c r="BJ325" i="47" s="1"/>
  <c r="BI321" i="47"/>
  <c r="BH321" i="47"/>
  <c r="BH346" i="47" s="1"/>
  <c r="BH349" i="47" s="1"/>
  <c r="BH350" i="47" s="1"/>
  <c r="BG321" i="47"/>
  <c r="BF321" i="47"/>
  <c r="BF346" i="47" s="1"/>
  <c r="BF349" i="47" s="1"/>
  <c r="BF350" i="47" s="1"/>
  <c r="BE321" i="47"/>
  <c r="CC318" i="47"/>
  <c r="CB318" i="47"/>
  <c r="BX318" i="47"/>
  <c r="BU318" i="47"/>
  <c r="BQ318" i="47"/>
  <c r="BI318" i="47"/>
  <c r="BH318" i="47"/>
  <c r="BG318" i="47"/>
  <c r="BF318" i="47"/>
  <c r="BE318" i="47"/>
  <c r="CC317" i="47"/>
  <c r="CB317" i="47"/>
  <c r="BX317" i="47"/>
  <c r="BU317" i="47"/>
  <c r="BQ317" i="47"/>
  <c r="BI317" i="47"/>
  <c r="BH317" i="47"/>
  <c r="BG317" i="47"/>
  <c r="BF317" i="47"/>
  <c r="BE317" i="47"/>
  <c r="CC316" i="47"/>
  <c r="CC319" i="47" s="1"/>
  <c r="CC320" i="47" s="1"/>
  <c r="CB316" i="47"/>
  <c r="CB319" i="47" s="1"/>
  <c r="CB320" i="47" s="1"/>
  <c r="BX316" i="47"/>
  <c r="BX319" i="47" s="1"/>
  <c r="BX320" i="47" s="1"/>
  <c r="BU316" i="47"/>
  <c r="BU319" i="47" s="1"/>
  <c r="BU320" i="47" s="1"/>
  <c r="BQ316" i="47"/>
  <c r="BQ319" i="47" s="1"/>
  <c r="BQ320" i="47" s="1"/>
  <c r="BI316" i="47"/>
  <c r="BI319" i="47" s="1"/>
  <c r="BI320" i="47" s="1"/>
  <c r="BH316" i="47"/>
  <c r="BH319" i="47" s="1"/>
  <c r="BH320" i="47" s="1"/>
  <c r="BG316" i="47"/>
  <c r="BG319" i="47" s="1"/>
  <c r="BG320" i="47" s="1"/>
  <c r="BF316" i="47"/>
  <c r="BF319" i="47" s="1"/>
  <c r="BF320" i="47" s="1"/>
  <c r="BE316" i="47"/>
  <c r="BE319" i="47" s="1"/>
  <c r="BE320" i="47" s="1"/>
  <c r="CC313" i="47"/>
  <c r="CB313" i="47"/>
  <c r="BX313" i="47"/>
  <c r="BU313" i="47"/>
  <c r="BQ313" i="47"/>
  <c r="BI313" i="47"/>
  <c r="BH313" i="47"/>
  <c r="BG313" i="47"/>
  <c r="BF313" i="47"/>
  <c r="BE313" i="47"/>
  <c r="CC312" i="47"/>
  <c r="CB312" i="47"/>
  <c r="BX312" i="47"/>
  <c r="BU312" i="47"/>
  <c r="BQ312" i="47"/>
  <c r="BI312" i="47"/>
  <c r="BH312" i="47"/>
  <c r="BG312" i="47"/>
  <c r="BF312" i="47"/>
  <c r="BE312" i="47"/>
  <c r="CC311" i="47"/>
  <c r="CC314" i="47" s="1"/>
  <c r="CC315" i="47" s="1"/>
  <c r="CB311" i="47"/>
  <c r="CB314" i="47" s="1"/>
  <c r="CB315" i="47" s="1"/>
  <c r="BX311" i="47"/>
  <c r="BX314" i="47" s="1"/>
  <c r="BX315" i="47" s="1"/>
  <c r="BU311" i="47"/>
  <c r="BU314" i="47" s="1"/>
  <c r="BU315" i="47" s="1"/>
  <c r="BQ311" i="47"/>
  <c r="BQ314" i="47" s="1"/>
  <c r="BQ315" i="47" s="1"/>
  <c r="BI311" i="47"/>
  <c r="BI314" i="47" s="1"/>
  <c r="BI315" i="47" s="1"/>
  <c r="BH311" i="47"/>
  <c r="BH314" i="47" s="1"/>
  <c r="BH315" i="47" s="1"/>
  <c r="BG311" i="47"/>
  <c r="BG314" i="47" s="1"/>
  <c r="BG315" i="47" s="1"/>
  <c r="BF311" i="47"/>
  <c r="BF314" i="47" s="1"/>
  <c r="BF315" i="47" s="1"/>
  <c r="BE311" i="47"/>
  <c r="BE314" i="47" s="1"/>
  <c r="BE315" i="47" s="1"/>
  <c r="CC308" i="47"/>
  <c r="CB308" i="47"/>
  <c r="BX308" i="47"/>
  <c r="BU308" i="47"/>
  <c r="BQ308" i="47"/>
  <c r="BI308" i="47"/>
  <c r="BH308" i="47"/>
  <c r="BG308" i="47"/>
  <c r="BF308" i="47"/>
  <c r="BE308" i="47"/>
  <c r="CC307" i="47"/>
  <c r="CB307" i="47"/>
  <c r="BX307" i="47"/>
  <c r="BU307" i="47"/>
  <c r="BQ307" i="47"/>
  <c r="BI307" i="47"/>
  <c r="BH307" i="47"/>
  <c r="BG307" i="47"/>
  <c r="BF307" i="47"/>
  <c r="BE307" i="47"/>
  <c r="CC306" i="47"/>
  <c r="CC309" i="47" s="1"/>
  <c r="CC310" i="47" s="1"/>
  <c r="CB306" i="47"/>
  <c r="CB309" i="47" s="1"/>
  <c r="CB310" i="47" s="1"/>
  <c r="BX306" i="47"/>
  <c r="BX309" i="47" s="1"/>
  <c r="BX310" i="47" s="1"/>
  <c r="BU306" i="47"/>
  <c r="BU309" i="47" s="1"/>
  <c r="BU310" i="47" s="1"/>
  <c r="BQ306" i="47"/>
  <c r="BQ309" i="47" s="1"/>
  <c r="BQ310" i="47" s="1"/>
  <c r="BI306" i="47"/>
  <c r="BI309" i="47" s="1"/>
  <c r="BI310" i="47" s="1"/>
  <c r="BH306" i="47"/>
  <c r="BH309" i="47" s="1"/>
  <c r="BH310" i="47" s="1"/>
  <c r="BG306" i="47"/>
  <c r="BG309" i="47" s="1"/>
  <c r="BG310" i="47" s="1"/>
  <c r="BF306" i="47"/>
  <c r="BF309" i="47" s="1"/>
  <c r="BF310" i="47" s="1"/>
  <c r="BE306" i="47"/>
  <c r="BE309" i="47" s="1"/>
  <c r="BE310" i="47" s="1"/>
  <c r="CC303" i="47"/>
  <c r="CB303" i="47"/>
  <c r="BX303" i="47"/>
  <c r="BU303" i="47"/>
  <c r="BQ303" i="47"/>
  <c r="BI303" i="47"/>
  <c r="BH303" i="47"/>
  <c r="BG303" i="47"/>
  <c r="BF303" i="47"/>
  <c r="BE303" i="47"/>
  <c r="CC302" i="47"/>
  <c r="CB302" i="47"/>
  <c r="BX302" i="47"/>
  <c r="BU302" i="47"/>
  <c r="BQ302" i="47"/>
  <c r="BI302" i="47"/>
  <c r="BH302" i="47"/>
  <c r="BG302" i="47"/>
  <c r="BF302" i="47"/>
  <c r="BE302" i="47"/>
  <c r="CC301" i="47"/>
  <c r="CC304" i="47" s="1"/>
  <c r="CC305" i="47" s="1"/>
  <c r="CB301" i="47"/>
  <c r="CB304" i="47" s="1"/>
  <c r="CB305" i="47" s="1"/>
  <c r="BX301" i="47"/>
  <c r="BX304" i="47" s="1"/>
  <c r="BX305" i="47" s="1"/>
  <c r="BU301" i="47"/>
  <c r="BU304" i="47" s="1"/>
  <c r="BU305" i="47" s="1"/>
  <c r="BQ301" i="47"/>
  <c r="BQ304" i="47" s="1"/>
  <c r="BQ305" i="47" s="1"/>
  <c r="BI301" i="47"/>
  <c r="BI304" i="47" s="1"/>
  <c r="BI305" i="47" s="1"/>
  <c r="BH301" i="47"/>
  <c r="BH304" i="47" s="1"/>
  <c r="BH305" i="47" s="1"/>
  <c r="BG301" i="47"/>
  <c r="BG304" i="47" s="1"/>
  <c r="BG305" i="47" s="1"/>
  <c r="BF301" i="47"/>
  <c r="BF304" i="47" s="1"/>
  <c r="BF305" i="47" s="1"/>
  <c r="BE301" i="47"/>
  <c r="BE304" i="47" s="1"/>
  <c r="BE305" i="47" s="1"/>
  <c r="CC298" i="47"/>
  <c r="CB298" i="47"/>
  <c r="BX298" i="47"/>
  <c r="BU298" i="47"/>
  <c r="BQ298" i="47"/>
  <c r="BI298" i="47"/>
  <c r="BH298" i="47"/>
  <c r="BG298" i="47"/>
  <c r="BF298" i="47"/>
  <c r="BE298" i="47"/>
  <c r="CC297" i="47"/>
  <c r="CB297" i="47"/>
  <c r="BX297" i="47"/>
  <c r="BU297" i="47"/>
  <c r="BQ297" i="47"/>
  <c r="BI297" i="47"/>
  <c r="BH297" i="47"/>
  <c r="BG297" i="47"/>
  <c r="BF297" i="47"/>
  <c r="BE297" i="47"/>
  <c r="CC296" i="47"/>
  <c r="CC299" i="47" s="1"/>
  <c r="CC300" i="47" s="1"/>
  <c r="CB296" i="47"/>
  <c r="CB299" i="47" s="1"/>
  <c r="CB300" i="47" s="1"/>
  <c r="BX296" i="47"/>
  <c r="BX299" i="47" s="1"/>
  <c r="BX300" i="47" s="1"/>
  <c r="BU296" i="47"/>
  <c r="BU299" i="47" s="1"/>
  <c r="BU300" i="47" s="1"/>
  <c r="BQ296" i="47"/>
  <c r="BQ299" i="47" s="1"/>
  <c r="BQ300" i="47" s="1"/>
  <c r="BI296" i="47"/>
  <c r="BI299" i="47" s="1"/>
  <c r="BI300" i="47" s="1"/>
  <c r="BH296" i="47"/>
  <c r="BH299" i="47" s="1"/>
  <c r="BH300" i="47" s="1"/>
  <c r="BG296" i="47"/>
  <c r="BG299" i="47" s="1"/>
  <c r="BG300" i="47" s="1"/>
  <c r="BF296" i="47"/>
  <c r="BF299" i="47" s="1"/>
  <c r="BF300" i="47" s="1"/>
  <c r="BE296" i="47"/>
  <c r="BE299" i="47" s="1"/>
  <c r="BE300" i="47" s="1"/>
  <c r="CC293" i="47"/>
  <c r="CB293" i="47"/>
  <c r="BX293" i="47"/>
  <c r="BU293" i="47"/>
  <c r="BQ293" i="47"/>
  <c r="BI293" i="47"/>
  <c r="BH293" i="47"/>
  <c r="BG293" i="47"/>
  <c r="BF293" i="47"/>
  <c r="BE293" i="47"/>
  <c r="CC292" i="47"/>
  <c r="CB292" i="47"/>
  <c r="BX292" i="47"/>
  <c r="BU292" i="47"/>
  <c r="BQ292" i="47"/>
  <c r="BI292" i="47"/>
  <c r="BH292" i="47"/>
  <c r="BG292" i="47"/>
  <c r="BF292" i="47"/>
  <c r="BE292" i="47"/>
  <c r="CC291" i="47"/>
  <c r="CC294" i="47" s="1"/>
  <c r="CC295" i="47" s="1"/>
  <c r="CB291" i="47"/>
  <c r="CB294" i="47" s="1"/>
  <c r="CB295" i="47" s="1"/>
  <c r="BX291" i="47"/>
  <c r="BX294" i="47" s="1"/>
  <c r="BX295" i="47" s="1"/>
  <c r="BU291" i="47"/>
  <c r="BU294" i="47" s="1"/>
  <c r="BU295" i="47" s="1"/>
  <c r="BQ291" i="47"/>
  <c r="BQ294" i="47" s="1"/>
  <c r="BQ295" i="47" s="1"/>
  <c r="BI291" i="47"/>
  <c r="BI294" i="47" s="1"/>
  <c r="BI295" i="47" s="1"/>
  <c r="BH291" i="47"/>
  <c r="BH294" i="47" s="1"/>
  <c r="BH295" i="47" s="1"/>
  <c r="BG291" i="47"/>
  <c r="BG294" i="47" s="1"/>
  <c r="BG295" i="47" s="1"/>
  <c r="BF291" i="47"/>
  <c r="BF294" i="47" s="1"/>
  <c r="BF295" i="47" s="1"/>
  <c r="BE291" i="47"/>
  <c r="BE294" i="47" s="1"/>
  <c r="BE295" i="47" s="1"/>
  <c r="CC288" i="47"/>
  <c r="CB288" i="47"/>
  <c r="BY288" i="47"/>
  <c r="BX288" i="47"/>
  <c r="BW288" i="47"/>
  <c r="BV288" i="47"/>
  <c r="BU288" i="47"/>
  <c r="BQ288" i="47"/>
  <c r="BP288" i="47"/>
  <c r="BO288" i="47"/>
  <c r="BN288" i="47"/>
  <c r="BM288" i="47"/>
  <c r="BL288" i="47"/>
  <c r="BK288" i="47"/>
  <c r="BJ288" i="47"/>
  <c r="BI288" i="47"/>
  <c r="BH288" i="47"/>
  <c r="BG288" i="47"/>
  <c r="BF288" i="47"/>
  <c r="BE288" i="47"/>
  <c r="CC287" i="47"/>
  <c r="CB287" i="47"/>
  <c r="BY287" i="47"/>
  <c r="BX287" i="47"/>
  <c r="BW287" i="47"/>
  <c r="BV287" i="47"/>
  <c r="BU287" i="47"/>
  <c r="BQ287" i="47"/>
  <c r="BP287" i="47"/>
  <c r="BO287" i="47"/>
  <c r="BN287" i="47"/>
  <c r="BM287" i="47"/>
  <c r="BL287" i="47"/>
  <c r="BK287" i="47"/>
  <c r="BJ287" i="47"/>
  <c r="BI287" i="47"/>
  <c r="BH287" i="47"/>
  <c r="BG287" i="47"/>
  <c r="BF287" i="47"/>
  <c r="BE287" i="47"/>
  <c r="CC286" i="47"/>
  <c r="CC289" i="47" s="1"/>
  <c r="CC290" i="47" s="1"/>
  <c r="CB286" i="47"/>
  <c r="CB289" i="47" s="1"/>
  <c r="CB290" i="47" s="1"/>
  <c r="BY286" i="47"/>
  <c r="BY289" i="47" s="1"/>
  <c r="BY290" i="47" s="1"/>
  <c r="BX286" i="47"/>
  <c r="BX289" i="47" s="1"/>
  <c r="BX290" i="47" s="1"/>
  <c r="BW286" i="47"/>
  <c r="BW289" i="47" s="1"/>
  <c r="BW290" i="47" s="1"/>
  <c r="BV286" i="47"/>
  <c r="BV289" i="47" s="1"/>
  <c r="BV290" i="47" s="1"/>
  <c r="BU286" i="47"/>
  <c r="BU289" i="47" s="1"/>
  <c r="BU290" i="47" s="1"/>
  <c r="BQ286" i="47"/>
  <c r="BQ289" i="47" s="1"/>
  <c r="BQ290" i="47" s="1"/>
  <c r="BP286" i="47"/>
  <c r="BP289" i="47" s="1"/>
  <c r="BP290" i="47" s="1"/>
  <c r="BO286" i="47"/>
  <c r="BO289" i="47" s="1"/>
  <c r="BO290" i="47" s="1"/>
  <c r="BN286" i="47"/>
  <c r="BN289" i="47" s="1"/>
  <c r="BN290" i="47" s="1"/>
  <c r="BM286" i="47"/>
  <c r="BM289" i="47" s="1"/>
  <c r="BM290" i="47" s="1"/>
  <c r="BL286" i="47"/>
  <c r="BL289" i="47" s="1"/>
  <c r="BL290" i="47" s="1"/>
  <c r="BK286" i="47"/>
  <c r="BK289" i="47" s="1"/>
  <c r="BK290" i="47" s="1"/>
  <c r="BJ286" i="47"/>
  <c r="BJ289" i="47" s="1"/>
  <c r="BJ290" i="47" s="1"/>
  <c r="BI286" i="47"/>
  <c r="BI289" i="47" s="1"/>
  <c r="BI290" i="47" s="1"/>
  <c r="BH286" i="47"/>
  <c r="BH289" i="47" s="1"/>
  <c r="BH290" i="47" s="1"/>
  <c r="BG286" i="47"/>
  <c r="BG289" i="47" s="1"/>
  <c r="BG290" i="47" s="1"/>
  <c r="BF286" i="47"/>
  <c r="BF289" i="47" s="1"/>
  <c r="BF290" i="47" s="1"/>
  <c r="BE286" i="47"/>
  <c r="BE289" i="47" s="1"/>
  <c r="BE290" i="47" s="1"/>
  <c r="CC283" i="47"/>
  <c r="CB283" i="47"/>
  <c r="BY283" i="47"/>
  <c r="BX283" i="47"/>
  <c r="BW283" i="47"/>
  <c r="BV283" i="47"/>
  <c r="BU283" i="47"/>
  <c r="BQ283" i="47"/>
  <c r="BP283" i="47"/>
  <c r="BO283" i="47"/>
  <c r="BN283" i="47"/>
  <c r="BM283" i="47"/>
  <c r="BL283" i="47"/>
  <c r="BK283" i="47"/>
  <c r="BJ283" i="47"/>
  <c r="BI283" i="47"/>
  <c r="BH283" i="47"/>
  <c r="BG283" i="47"/>
  <c r="BF283" i="47"/>
  <c r="BE283" i="47"/>
  <c r="CC282" i="47"/>
  <c r="CB282" i="47"/>
  <c r="BY282" i="47"/>
  <c r="BX282" i="47"/>
  <c r="BW282" i="47"/>
  <c r="BV282" i="47"/>
  <c r="BU282" i="47"/>
  <c r="BQ282" i="47"/>
  <c r="BP282" i="47"/>
  <c r="BO282" i="47"/>
  <c r="BN282" i="47"/>
  <c r="BM282" i="47"/>
  <c r="BL282" i="47"/>
  <c r="BK282" i="47"/>
  <c r="BJ282" i="47"/>
  <c r="BI282" i="47"/>
  <c r="BH282" i="47"/>
  <c r="BG282" i="47"/>
  <c r="BF282" i="47"/>
  <c r="BE282" i="47"/>
  <c r="CC281" i="47"/>
  <c r="CC284" i="47" s="1"/>
  <c r="CC285" i="47" s="1"/>
  <c r="CB281" i="47"/>
  <c r="CB284" i="47" s="1"/>
  <c r="CB285" i="47" s="1"/>
  <c r="BY281" i="47"/>
  <c r="BY284" i="47" s="1"/>
  <c r="BY285" i="47" s="1"/>
  <c r="BX281" i="47"/>
  <c r="BX284" i="47" s="1"/>
  <c r="BX285" i="47" s="1"/>
  <c r="BW281" i="47"/>
  <c r="BW284" i="47" s="1"/>
  <c r="BW285" i="47" s="1"/>
  <c r="BV281" i="47"/>
  <c r="BV284" i="47" s="1"/>
  <c r="BV285" i="47" s="1"/>
  <c r="BU281" i="47"/>
  <c r="BU284" i="47" s="1"/>
  <c r="BU285" i="47" s="1"/>
  <c r="BQ281" i="47"/>
  <c r="BQ284" i="47" s="1"/>
  <c r="BQ285" i="47" s="1"/>
  <c r="BP281" i="47"/>
  <c r="BP284" i="47" s="1"/>
  <c r="BP285" i="47" s="1"/>
  <c r="BO281" i="47"/>
  <c r="BO284" i="47" s="1"/>
  <c r="BO285" i="47" s="1"/>
  <c r="BN281" i="47"/>
  <c r="BN284" i="47" s="1"/>
  <c r="BN285" i="47" s="1"/>
  <c r="BM281" i="47"/>
  <c r="BM284" i="47" s="1"/>
  <c r="BM285" i="47" s="1"/>
  <c r="BL281" i="47"/>
  <c r="BL284" i="47" s="1"/>
  <c r="BL285" i="47" s="1"/>
  <c r="BK281" i="47"/>
  <c r="BK284" i="47" s="1"/>
  <c r="BK285" i="47" s="1"/>
  <c r="BJ281" i="47"/>
  <c r="BJ284" i="47" s="1"/>
  <c r="BJ285" i="47" s="1"/>
  <c r="BI281" i="47"/>
  <c r="BI284" i="47" s="1"/>
  <c r="BI285" i="47" s="1"/>
  <c r="BH281" i="47"/>
  <c r="BH284" i="47" s="1"/>
  <c r="BH285" i="47" s="1"/>
  <c r="BG281" i="47"/>
  <c r="BG284" i="47" s="1"/>
  <c r="BG285" i="47" s="1"/>
  <c r="BF281" i="47"/>
  <c r="BF284" i="47" s="1"/>
  <c r="BF285" i="47" s="1"/>
  <c r="BE281" i="47"/>
  <c r="BE284" i="47" s="1"/>
  <c r="BE285" i="47" s="1"/>
  <c r="CC278" i="47"/>
  <c r="CB278" i="47"/>
  <c r="BY278" i="47"/>
  <c r="BX278" i="47"/>
  <c r="BW278" i="47"/>
  <c r="BV278" i="47"/>
  <c r="BU278" i="47"/>
  <c r="BQ278" i="47"/>
  <c r="BP278" i="47"/>
  <c r="BO278" i="47"/>
  <c r="BN278" i="47"/>
  <c r="BM278" i="47"/>
  <c r="BL278" i="47"/>
  <c r="BK278" i="47"/>
  <c r="BJ278" i="47"/>
  <c r="BI278" i="47"/>
  <c r="BH278" i="47"/>
  <c r="BG278" i="47"/>
  <c r="BF278" i="47"/>
  <c r="BE278" i="47"/>
  <c r="CC277" i="47"/>
  <c r="CB277" i="47"/>
  <c r="BY277" i="47"/>
  <c r="BX277" i="47"/>
  <c r="BW277" i="47"/>
  <c r="BV277" i="47"/>
  <c r="BU277" i="47"/>
  <c r="BQ277" i="47"/>
  <c r="BP277" i="47"/>
  <c r="BO277" i="47"/>
  <c r="BN277" i="47"/>
  <c r="BM277" i="47"/>
  <c r="BL277" i="47"/>
  <c r="BK277" i="47"/>
  <c r="BJ277" i="47"/>
  <c r="BI277" i="47"/>
  <c r="BH277" i="47"/>
  <c r="BG277" i="47"/>
  <c r="BF277" i="47"/>
  <c r="BE277" i="47"/>
  <c r="CC276" i="47"/>
  <c r="CC279" i="47" s="1"/>
  <c r="CC280" i="47" s="1"/>
  <c r="CB276" i="47"/>
  <c r="CB279" i="47" s="1"/>
  <c r="CB280" i="47" s="1"/>
  <c r="BY276" i="47"/>
  <c r="BY279" i="47" s="1"/>
  <c r="BY280" i="47" s="1"/>
  <c r="BX276" i="47"/>
  <c r="BX279" i="47" s="1"/>
  <c r="BX280" i="47" s="1"/>
  <c r="BW276" i="47"/>
  <c r="BW279" i="47" s="1"/>
  <c r="BW280" i="47" s="1"/>
  <c r="BV276" i="47"/>
  <c r="BV279" i="47" s="1"/>
  <c r="BV280" i="47" s="1"/>
  <c r="BU276" i="47"/>
  <c r="BQ276" i="47"/>
  <c r="BQ279" i="47" s="1"/>
  <c r="BQ280" i="47" s="1"/>
  <c r="BP276" i="47"/>
  <c r="BP279" i="47" s="1"/>
  <c r="BP280" i="47" s="1"/>
  <c r="BO276" i="47"/>
  <c r="BO279" i="47" s="1"/>
  <c r="BO280" i="47" s="1"/>
  <c r="BN276" i="47"/>
  <c r="BM276" i="47"/>
  <c r="BM279" i="47" s="1"/>
  <c r="BM280" i="47" s="1"/>
  <c r="BL276" i="47"/>
  <c r="BL279" i="47" s="1"/>
  <c r="BL280" i="47" s="1"/>
  <c r="BK276" i="47"/>
  <c r="BK279" i="47" s="1"/>
  <c r="BK280" i="47" s="1"/>
  <c r="BJ276" i="47"/>
  <c r="BJ279" i="47" s="1"/>
  <c r="BJ280" i="47" s="1"/>
  <c r="BI276" i="47"/>
  <c r="BI279" i="47" s="1"/>
  <c r="BI280" i="47" s="1"/>
  <c r="BH276" i="47"/>
  <c r="BH279" i="47" s="1"/>
  <c r="BH280" i="47" s="1"/>
  <c r="BG276" i="47"/>
  <c r="BG279" i="47" s="1"/>
  <c r="BG280" i="47" s="1"/>
  <c r="BF276" i="47"/>
  <c r="BF279" i="47" s="1"/>
  <c r="BF280" i="47" s="1"/>
  <c r="BE276" i="47"/>
  <c r="BE279" i="47" s="1"/>
  <c r="BE280" i="47" s="1"/>
  <c r="CC273" i="47"/>
  <c r="CB273" i="47"/>
  <c r="BY273" i="47"/>
  <c r="BX273" i="47"/>
  <c r="BW273" i="47"/>
  <c r="BV273" i="47"/>
  <c r="BU273" i="47"/>
  <c r="BQ273" i="47"/>
  <c r="BP273" i="47"/>
  <c r="BO273" i="47"/>
  <c r="BN273" i="47"/>
  <c r="BM273" i="47"/>
  <c r="BL273" i="47"/>
  <c r="BK273" i="47"/>
  <c r="BJ273" i="47"/>
  <c r="BI273" i="47"/>
  <c r="BH273" i="47"/>
  <c r="BG273" i="47"/>
  <c r="BF273" i="47"/>
  <c r="BE273" i="47"/>
  <c r="CC272" i="47"/>
  <c r="CB272" i="47"/>
  <c r="BY272" i="47"/>
  <c r="BX272" i="47"/>
  <c r="BW272" i="47"/>
  <c r="BV272" i="47"/>
  <c r="BU272" i="47"/>
  <c r="BQ272" i="47"/>
  <c r="BP272" i="47"/>
  <c r="BO272" i="47"/>
  <c r="BN272" i="47"/>
  <c r="BM272" i="47"/>
  <c r="BL272" i="47"/>
  <c r="BK272" i="47"/>
  <c r="BJ272" i="47"/>
  <c r="BI272" i="47"/>
  <c r="BH272" i="47"/>
  <c r="BG272" i="47"/>
  <c r="BF272" i="47"/>
  <c r="BE272" i="47"/>
  <c r="CC271" i="47"/>
  <c r="CC274" i="47" s="1"/>
  <c r="CC275" i="47" s="1"/>
  <c r="CB271" i="47"/>
  <c r="CB274" i="47" s="1"/>
  <c r="CB275" i="47" s="1"/>
  <c r="BY271" i="47"/>
  <c r="BY274" i="47" s="1"/>
  <c r="BY275" i="47" s="1"/>
  <c r="BX271" i="47"/>
  <c r="BX274" i="47" s="1"/>
  <c r="BX275" i="47" s="1"/>
  <c r="BW271" i="47"/>
  <c r="BW274" i="47" s="1"/>
  <c r="BW275" i="47" s="1"/>
  <c r="BV271" i="47"/>
  <c r="BV274" i="47" s="1"/>
  <c r="BV275" i="47" s="1"/>
  <c r="BU271" i="47"/>
  <c r="BU274" i="47" s="1"/>
  <c r="BU275" i="47" s="1"/>
  <c r="BQ271" i="47"/>
  <c r="BQ274" i="47" s="1"/>
  <c r="BQ275" i="47" s="1"/>
  <c r="BP271" i="47"/>
  <c r="BP274" i="47" s="1"/>
  <c r="BP275" i="47" s="1"/>
  <c r="BO271" i="47"/>
  <c r="BO274" i="47" s="1"/>
  <c r="BO275" i="47" s="1"/>
  <c r="BN271" i="47"/>
  <c r="BM271" i="47"/>
  <c r="BM274" i="47" s="1"/>
  <c r="BM275" i="47" s="1"/>
  <c r="BL271" i="47"/>
  <c r="BL274" i="47" s="1"/>
  <c r="BL275" i="47" s="1"/>
  <c r="BK271" i="47"/>
  <c r="BK274" i="47" s="1"/>
  <c r="BK275" i="47" s="1"/>
  <c r="BJ271" i="47"/>
  <c r="BJ274" i="47" s="1"/>
  <c r="BJ275" i="47" s="1"/>
  <c r="BI271" i="47"/>
  <c r="BI274" i="47" s="1"/>
  <c r="BI275" i="47" s="1"/>
  <c r="BH271" i="47"/>
  <c r="BH274" i="47" s="1"/>
  <c r="BH275" i="47" s="1"/>
  <c r="BG271" i="47"/>
  <c r="BG274" i="47" s="1"/>
  <c r="BG275" i="47" s="1"/>
  <c r="BF271" i="47"/>
  <c r="BF274" i="47" s="1"/>
  <c r="BF275" i="47" s="1"/>
  <c r="BE271" i="47"/>
  <c r="BE274" i="47" s="1"/>
  <c r="BE275" i="47" s="1"/>
  <c r="BD269" i="47"/>
  <c r="BB269" i="47"/>
  <c r="AZ269" i="47"/>
  <c r="AW269" i="47"/>
  <c r="AV269" i="47"/>
  <c r="AU269" i="47"/>
  <c r="AT269" i="47"/>
  <c r="AS269" i="47"/>
  <c r="AR269" i="47"/>
  <c r="AQ269" i="47"/>
  <c r="AP269" i="47"/>
  <c r="AL269" i="47"/>
  <c r="AK269" i="47"/>
  <c r="AJ269" i="47"/>
  <c r="AI269" i="47"/>
  <c r="AH269" i="47"/>
  <c r="AG269" i="47"/>
  <c r="AF269" i="47"/>
  <c r="AE269" i="47"/>
  <c r="AD269" i="47"/>
  <c r="AC269" i="47"/>
  <c r="AB269" i="47"/>
  <c r="AA269" i="47"/>
  <c r="Z269" i="47"/>
  <c r="Y269" i="47"/>
  <c r="X269" i="47"/>
  <c r="W269" i="47"/>
  <c r="V269" i="47"/>
  <c r="BD268" i="47"/>
  <c r="BB268" i="47"/>
  <c r="AZ268" i="47"/>
  <c r="AW268" i="47"/>
  <c r="AT268" i="47"/>
  <c r="AP268" i="47"/>
  <c r="AI268" i="47"/>
  <c r="AH268" i="47"/>
  <c r="AG268" i="47"/>
  <c r="AF268" i="47"/>
  <c r="AE268" i="47"/>
  <c r="AD268" i="47"/>
  <c r="AC268" i="47"/>
  <c r="AB268" i="47"/>
  <c r="AA268" i="47"/>
  <c r="Z268" i="47"/>
  <c r="Y268" i="47"/>
  <c r="X268" i="47"/>
  <c r="W268" i="47"/>
  <c r="V268" i="47"/>
  <c r="BD267" i="47"/>
  <c r="BB267" i="47"/>
  <c r="AZ267" i="47"/>
  <c r="AW267" i="47"/>
  <c r="AT267" i="47"/>
  <c r="AP267" i="47"/>
  <c r="AI267" i="47"/>
  <c r="AH267" i="47"/>
  <c r="AG267" i="47"/>
  <c r="AF267" i="47"/>
  <c r="AE267" i="47"/>
  <c r="AD267" i="47"/>
  <c r="AC267" i="47"/>
  <c r="AB267" i="47"/>
  <c r="AA267" i="47"/>
  <c r="Z267" i="47"/>
  <c r="Y267" i="47"/>
  <c r="X267" i="47"/>
  <c r="W267" i="47"/>
  <c r="V267" i="47"/>
  <c r="BD266" i="47"/>
  <c r="BB266" i="47"/>
  <c r="AZ266" i="47"/>
  <c r="AW266" i="47"/>
  <c r="AT266" i="47"/>
  <c r="AP266" i="47"/>
  <c r="AI266" i="47"/>
  <c r="AH266" i="47"/>
  <c r="AG266" i="47"/>
  <c r="AF266" i="47"/>
  <c r="AE266" i="47"/>
  <c r="AD266" i="47"/>
  <c r="AC266" i="47"/>
  <c r="AB266" i="47"/>
  <c r="AA266" i="47"/>
  <c r="Z266" i="47"/>
  <c r="Y266" i="47"/>
  <c r="X266" i="47"/>
  <c r="W266" i="47"/>
  <c r="V266" i="47"/>
  <c r="BD265" i="47"/>
  <c r="BB265" i="47"/>
  <c r="AZ265" i="47"/>
  <c r="AW265" i="47"/>
  <c r="AT265" i="47"/>
  <c r="AP265" i="47"/>
  <c r="AI265" i="47"/>
  <c r="AH265" i="47"/>
  <c r="AG265" i="47"/>
  <c r="AF265" i="47"/>
  <c r="AE265" i="47"/>
  <c r="AD265" i="47"/>
  <c r="AC265" i="47"/>
  <c r="AB265" i="47"/>
  <c r="AA265" i="47"/>
  <c r="Z265" i="47"/>
  <c r="Y265" i="47"/>
  <c r="X265" i="47"/>
  <c r="W265" i="47"/>
  <c r="V265" i="47"/>
  <c r="BD264" i="47"/>
  <c r="BB264" i="47"/>
  <c r="AZ264" i="47"/>
  <c r="AW264" i="47"/>
  <c r="AT264" i="47"/>
  <c r="AP264" i="47"/>
  <c r="AI264" i="47"/>
  <c r="AH264" i="47"/>
  <c r="AG264" i="47"/>
  <c r="AF264" i="47"/>
  <c r="AE264" i="47"/>
  <c r="AD264" i="47"/>
  <c r="AC264" i="47"/>
  <c r="AB264" i="47"/>
  <c r="AA264" i="47"/>
  <c r="Z264" i="47"/>
  <c r="Y264" i="47"/>
  <c r="X264" i="47"/>
  <c r="W264" i="47"/>
  <c r="V264" i="47"/>
  <c r="BD263" i="47"/>
  <c r="BB263" i="47"/>
  <c r="AZ263" i="47"/>
  <c r="AW263" i="47"/>
  <c r="AT263" i="47"/>
  <c r="AP263" i="47"/>
  <c r="AI263" i="47"/>
  <c r="AH263" i="47"/>
  <c r="AG263" i="47"/>
  <c r="AF263" i="47"/>
  <c r="AE263" i="47"/>
  <c r="AD263" i="47"/>
  <c r="AC263" i="47"/>
  <c r="AB263" i="47"/>
  <c r="AA263" i="47"/>
  <c r="Z263" i="47"/>
  <c r="Y263" i="47"/>
  <c r="X263" i="47"/>
  <c r="W263" i="47"/>
  <c r="V263" i="47"/>
  <c r="BD262" i="47"/>
  <c r="BB262" i="47"/>
  <c r="AZ262" i="47"/>
  <c r="AW262" i="47"/>
  <c r="AT262" i="47"/>
  <c r="AP262" i="47"/>
  <c r="AI262" i="47"/>
  <c r="AH262" i="47"/>
  <c r="AG262" i="47"/>
  <c r="AF262" i="47"/>
  <c r="AE262" i="47"/>
  <c r="AD262" i="47"/>
  <c r="AC262" i="47"/>
  <c r="AB262" i="47"/>
  <c r="AA262" i="47"/>
  <c r="Z262" i="47"/>
  <c r="Y262" i="47"/>
  <c r="X262" i="47"/>
  <c r="W262" i="47"/>
  <c r="V262" i="47"/>
  <c r="BD261" i="47"/>
  <c r="BB261" i="47"/>
  <c r="AZ261" i="47"/>
  <c r="AW261" i="47"/>
  <c r="AT261" i="47"/>
  <c r="AP261" i="47"/>
  <c r="AI261" i="47"/>
  <c r="AH261" i="47"/>
  <c r="AG261" i="47"/>
  <c r="AF261" i="47"/>
  <c r="AE261" i="47"/>
  <c r="AD261" i="47"/>
  <c r="AC261" i="47"/>
  <c r="AB261" i="47"/>
  <c r="AA261" i="47"/>
  <c r="Z261" i="47"/>
  <c r="Y261" i="47"/>
  <c r="X261" i="47"/>
  <c r="W261" i="47"/>
  <c r="V261" i="47"/>
  <c r="BD260" i="47"/>
  <c r="BB260" i="47"/>
  <c r="AZ260" i="47"/>
  <c r="AW260" i="47"/>
  <c r="AT260" i="47"/>
  <c r="AP260" i="47"/>
  <c r="AI260" i="47"/>
  <c r="AH260" i="47"/>
  <c r="AG260" i="47"/>
  <c r="AF260" i="47"/>
  <c r="AE260" i="47"/>
  <c r="AD260" i="47"/>
  <c r="AC260" i="47"/>
  <c r="AB260" i="47"/>
  <c r="AA260" i="47"/>
  <c r="Z260" i="47"/>
  <c r="Y260" i="47"/>
  <c r="X260" i="47"/>
  <c r="W260" i="47"/>
  <c r="V260" i="47"/>
  <c r="BD259" i="47"/>
  <c r="BB259" i="47"/>
  <c r="AZ259" i="47"/>
  <c r="AW259" i="47"/>
  <c r="AT259" i="47"/>
  <c r="AP259" i="47"/>
  <c r="AI259" i="47"/>
  <c r="AH259" i="47"/>
  <c r="AG259" i="47"/>
  <c r="AF259" i="47"/>
  <c r="AE259" i="47"/>
  <c r="AD259" i="47"/>
  <c r="AC259" i="47"/>
  <c r="AB259" i="47"/>
  <c r="AA259" i="47"/>
  <c r="Z259" i="47"/>
  <c r="Y259" i="47"/>
  <c r="X259" i="47"/>
  <c r="W259" i="47"/>
  <c r="V259" i="47"/>
  <c r="BD258" i="47"/>
  <c r="BB258" i="47"/>
  <c r="AZ258" i="47"/>
  <c r="AW258" i="47"/>
  <c r="AT258" i="47"/>
  <c r="AP258" i="47"/>
  <c r="AI258" i="47"/>
  <c r="AH258" i="47"/>
  <c r="AG258" i="47"/>
  <c r="AF258" i="47"/>
  <c r="AE258" i="47"/>
  <c r="AD258" i="47"/>
  <c r="AC258" i="47"/>
  <c r="AB258" i="47"/>
  <c r="AA258" i="47"/>
  <c r="Z258" i="47"/>
  <c r="Y258" i="47"/>
  <c r="X258" i="47"/>
  <c r="W258" i="47"/>
  <c r="V258" i="47"/>
  <c r="BD257" i="47"/>
  <c r="BB257" i="47"/>
  <c r="AZ257" i="47"/>
  <c r="AW257" i="47"/>
  <c r="AT257" i="47"/>
  <c r="AP257" i="47"/>
  <c r="AI257" i="47"/>
  <c r="AH257" i="47"/>
  <c r="AG257" i="47"/>
  <c r="AF257" i="47"/>
  <c r="AE257" i="47"/>
  <c r="AD257" i="47"/>
  <c r="AC257" i="47"/>
  <c r="AB257" i="47"/>
  <c r="AA257" i="47"/>
  <c r="Z257" i="47"/>
  <c r="Y257" i="47"/>
  <c r="X257" i="47"/>
  <c r="W257" i="47"/>
  <c r="V257" i="47"/>
  <c r="BD256" i="47"/>
  <c r="BB256" i="47"/>
  <c r="AZ256" i="47"/>
  <c r="AW256" i="47"/>
  <c r="AT256" i="47"/>
  <c r="AP256" i="47"/>
  <c r="AI256" i="47"/>
  <c r="AH256" i="47"/>
  <c r="AG256" i="47"/>
  <c r="AG255" i="47" s="1"/>
  <c r="AF256" i="47"/>
  <c r="AF255" i="47" s="1"/>
  <c r="AE256" i="47"/>
  <c r="AE255" i="47" s="1"/>
  <c r="AD256" i="47"/>
  <c r="AC256" i="47"/>
  <c r="AC255" i="47" s="1"/>
  <c r="AB256" i="47"/>
  <c r="AA256" i="47"/>
  <c r="AA255" i="47" s="1"/>
  <c r="Z256" i="47"/>
  <c r="Y256" i="47"/>
  <c r="Y255" i="47" s="1"/>
  <c r="X256" i="47"/>
  <c r="W256" i="47"/>
  <c r="W255" i="47" s="1"/>
  <c r="V256" i="47"/>
  <c r="BD255" i="47"/>
  <c r="BB255" i="47"/>
  <c r="AZ255" i="47"/>
  <c r="AW255" i="47"/>
  <c r="AT255" i="47"/>
  <c r="AP255" i="47"/>
  <c r="AH255" i="47"/>
  <c r="AD255" i="47"/>
  <c r="AB255" i="47"/>
  <c r="Z255" i="47"/>
  <c r="X255" i="47"/>
  <c r="V255" i="47"/>
  <c r="BD253" i="47"/>
  <c r="BB253" i="47"/>
  <c r="AZ253" i="47"/>
  <c r="AW253" i="47"/>
  <c r="AT253" i="47"/>
  <c r="AP253" i="47"/>
  <c r="AI253" i="47"/>
  <c r="AH253" i="47"/>
  <c r="AG253" i="47"/>
  <c r="AF253" i="47"/>
  <c r="AE253" i="47"/>
  <c r="AD253" i="47"/>
  <c r="AC253" i="47"/>
  <c r="AB253" i="47"/>
  <c r="AA253" i="47"/>
  <c r="Z253" i="47"/>
  <c r="Y253" i="47"/>
  <c r="X253" i="47"/>
  <c r="W253" i="47"/>
  <c r="BD252" i="47"/>
  <c r="BB252" i="47"/>
  <c r="AZ252" i="47"/>
  <c r="AW252" i="47"/>
  <c r="AT252" i="47"/>
  <c r="AP252" i="47"/>
  <c r="AI252" i="47"/>
  <c r="AH252" i="47"/>
  <c r="AH248" i="47" s="1"/>
  <c r="AG252" i="47"/>
  <c r="AF252" i="47"/>
  <c r="AE252" i="47"/>
  <c r="AD252" i="47"/>
  <c r="AC252" i="47"/>
  <c r="AB252" i="47"/>
  <c r="AA252" i="47"/>
  <c r="Z252" i="47"/>
  <c r="Y252" i="47"/>
  <c r="X252" i="47"/>
  <c r="W252" i="47"/>
  <c r="V252" i="47"/>
  <c r="T252" i="47"/>
  <c r="S252" i="47"/>
  <c r="R252" i="47"/>
  <c r="Q252" i="47"/>
  <c r="P252" i="47"/>
  <c r="O252" i="47"/>
  <c r="N252" i="47"/>
  <c r="M252" i="47"/>
  <c r="L252" i="47"/>
  <c r="K252" i="47"/>
  <c r="J252" i="47"/>
  <c r="BD251" i="47"/>
  <c r="BB251" i="47"/>
  <c r="AZ251" i="47"/>
  <c r="AW251" i="47"/>
  <c r="AT251" i="47"/>
  <c r="AP251" i="47"/>
  <c r="AI251" i="47"/>
  <c r="AH251" i="47"/>
  <c r="AG251" i="47"/>
  <c r="AF251" i="47"/>
  <c r="AE251" i="47"/>
  <c r="AD251" i="47"/>
  <c r="AC251" i="47"/>
  <c r="AB251" i="47"/>
  <c r="AA251" i="47"/>
  <c r="Z251" i="47"/>
  <c r="Y251" i="47"/>
  <c r="X251" i="47"/>
  <c r="W251" i="47"/>
  <c r="V251" i="47"/>
  <c r="T251" i="47"/>
  <c r="S251" i="47"/>
  <c r="R251" i="47"/>
  <c r="Q251" i="47"/>
  <c r="P251" i="47"/>
  <c r="O251" i="47"/>
  <c r="N251" i="47"/>
  <c r="M251" i="47"/>
  <c r="L251" i="47"/>
  <c r="K251" i="47"/>
  <c r="J251" i="47"/>
  <c r="BD250" i="47"/>
  <c r="BB250" i="47"/>
  <c r="AZ250" i="47"/>
  <c r="AW250" i="47"/>
  <c r="AT250" i="47"/>
  <c r="AP250" i="47"/>
  <c r="AI250" i="47"/>
  <c r="AH250" i="47"/>
  <c r="AG250" i="47"/>
  <c r="AF250" i="47"/>
  <c r="AE250" i="47"/>
  <c r="AD250" i="47"/>
  <c r="AC250" i="47"/>
  <c r="AB250" i="47"/>
  <c r="AA250" i="47"/>
  <c r="Z250" i="47"/>
  <c r="Y250" i="47"/>
  <c r="X250" i="47"/>
  <c r="W250" i="47"/>
  <c r="V250" i="47"/>
  <c r="T250" i="47"/>
  <c r="S250" i="47"/>
  <c r="R250" i="47"/>
  <c r="Q250" i="47"/>
  <c r="P250" i="47"/>
  <c r="O250" i="47"/>
  <c r="N250" i="47"/>
  <c r="M250" i="47"/>
  <c r="L250" i="47"/>
  <c r="K250" i="47"/>
  <c r="J250" i="47"/>
  <c r="BD249" i="47"/>
  <c r="BB249" i="47"/>
  <c r="AZ249" i="47"/>
  <c r="AW249" i="47"/>
  <c r="AT249" i="47"/>
  <c r="AP249" i="47"/>
  <c r="AI249" i="47"/>
  <c r="AH249" i="47"/>
  <c r="AG249" i="47"/>
  <c r="AF249" i="47"/>
  <c r="AE249" i="47"/>
  <c r="AD249" i="47"/>
  <c r="AC249" i="47"/>
  <c r="AB249" i="47"/>
  <c r="AA249" i="47"/>
  <c r="Z249" i="47"/>
  <c r="Y249" i="47"/>
  <c r="X249" i="47"/>
  <c r="W249" i="47"/>
  <c r="V249" i="47"/>
  <c r="T249" i="47"/>
  <c r="S249" i="47"/>
  <c r="R249" i="47"/>
  <c r="Q249" i="47"/>
  <c r="P249" i="47"/>
  <c r="O249" i="47"/>
  <c r="N249" i="47"/>
  <c r="M249" i="47"/>
  <c r="L249" i="47"/>
  <c r="K249" i="47"/>
  <c r="J249" i="47"/>
  <c r="U247" i="47"/>
  <c r="U246" i="47"/>
  <c r="U245" i="47"/>
  <c r="U244" i="47"/>
  <c r="U243" i="47"/>
  <c r="U242" i="47"/>
  <c r="U241" i="47"/>
  <c r="U240" i="47"/>
  <c r="U239" i="47"/>
  <c r="U237" i="47"/>
  <c r="CH236" i="47"/>
  <c r="CI236" i="47" s="1"/>
  <c r="CF236" i="47"/>
  <c r="CG236" i="47" s="1"/>
  <c r="CD236" i="47"/>
  <c r="CE236" i="47" s="1"/>
  <c r="U236" i="47"/>
  <c r="U235" i="47"/>
  <c r="U234" i="47"/>
  <c r="U233" i="47"/>
  <c r="U231" i="47"/>
  <c r="U229" i="47"/>
  <c r="U228" i="47"/>
  <c r="U227" i="47"/>
  <c r="U226" i="47"/>
  <c r="U225" i="47"/>
  <c r="U224" i="47"/>
  <c r="CH223" i="47"/>
  <c r="CI223" i="47" s="1"/>
  <c r="CF223" i="47"/>
  <c r="CG223" i="47" s="1"/>
  <c r="CD223" i="47"/>
  <c r="U223" i="47"/>
  <c r="U221" i="47"/>
  <c r="U219" i="47"/>
  <c r="U218" i="47"/>
  <c r="U217" i="47"/>
  <c r="U216" i="47"/>
  <c r="U215" i="47"/>
  <c r="U214" i="47"/>
  <c r="U213" i="47"/>
  <c r="U212" i="47"/>
  <c r="U211" i="47"/>
  <c r="U210" i="47"/>
  <c r="U209" i="47"/>
  <c r="U208" i="47"/>
  <c r="U207" i="47"/>
  <c r="CH205" i="47"/>
  <c r="CI205" i="47" s="1"/>
  <c r="CF205" i="47"/>
  <c r="CG205" i="47" s="1"/>
  <c r="CD205" i="47"/>
  <c r="CE205" i="47" s="1"/>
  <c r="U205" i="47"/>
  <c r="U201" i="47"/>
  <c r="U200" i="47"/>
  <c r="U199" i="47"/>
  <c r="U198" i="47"/>
  <c r="U197" i="47"/>
  <c r="U195" i="47"/>
  <c r="U194" i="47"/>
  <c r="U193" i="47"/>
  <c r="U189" i="47"/>
  <c r="U187" i="47"/>
  <c r="U185" i="47"/>
  <c r="U184" i="47"/>
  <c r="U180" i="47"/>
  <c r="CH179" i="47"/>
  <c r="CI179" i="47" s="1"/>
  <c r="CF179" i="47"/>
  <c r="CG179" i="47" s="1"/>
  <c r="CD179" i="47"/>
  <c r="CE179" i="47" s="1"/>
  <c r="U179" i="47"/>
  <c r="U178" i="47"/>
  <c r="U177" i="47"/>
  <c r="U176" i="47"/>
  <c r="CH175" i="47"/>
  <c r="CI175" i="47" s="1"/>
  <c r="CF175" i="47"/>
  <c r="CG175" i="47" s="1"/>
  <c r="CD175" i="47"/>
  <c r="CE175" i="47" s="1"/>
  <c r="U175" i="47"/>
  <c r="U173" i="47"/>
  <c r="U172" i="47"/>
  <c r="U171" i="47"/>
  <c r="U169" i="47"/>
  <c r="U168" i="47"/>
  <c r="U167" i="47"/>
  <c r="U166" i="47"/>
  <c r="U165" i="47"/>
  <c r="CH164" i="47"/>
  <c r="CI164" i="47" s="1"/>
  <c r="CF164" i="47"/>
  <c r="CG164" i="47" s="1"/>
  <c r="CD164" i="47"/>
  <c r="U164" i="47"/>
  <c r="U163" i="47"/>
  <c r="U162" i="47"/>
  <c r="U161" i="47"/>
  <c r="U159" i="47"/>
  <c r="U158" i="47"/>
  <c r="U157" i="47"/>
  <c r="U156" i="47"/>
  <c r="U155" i="47"/>
  <c r="U154" i="47"/>
  <c r="U153" i="47"/>
  <c r="CH152" i="47"/>
  <c r="CI152" i="47" s="1"/>
  <c r="CF152" i="47"/>
  <c r="CG152" i="47" s="1"/>
  <c r="CD152" i="47"/>
  <c r="CE152" i="47" s="1"/>
  <c r="U152" i="47"/>
  <c r="U150" i="47"/>
  <c r="U149" i="47"/>
  <c r="U148" i="47"/>
  <c r="U147" i="47"/>
  <c r="U146" i="47"/>
  <c r="U145" i="47"/>
  <c r="U143" i="47"/>
  <c r="U142" i="47"/>
  <c r="U141" i="47"/>
  <c r="U140" i="47"/>
  <c r="U139" i="47"/>
  <c r="U137" i="47"/>
  <c r="U136" i="47"/>
  <c r="U135" i="47"/>
  <c r="U134" i="47"/>
  <c r="U133" i="47"/>
  <c r="U130" i="47"/>
  <c r="U129" i="47"/>
  <c r="U127" i="47"/>
  <c r="U125" i="47"/>
  <c r="U124" i="47"/>
  <c r="CH123" i="47"/>
  <c r="CI123" i="47" s="1"/>
  <c r="CF123" i="47"/>
  <c r="CG123" i="47" s="1"/>
  <c r="CD123" i="47"/>
  <c r="CE123" i="47" s="1"/>
  <c r="U123" i="47"/>
  <c r="U122" i="47"/>
  <c r="CH121" i="47"/>
  <c r="CI121" i="47" s="1"/>
  <c r="CF121" i="47"/>
  <c r="CG121" i="47" s="1"/>
  <c r="CD121" i="47"/>
  <c r="CE121" i="47" s="1"/>
  <c r="U121" i="47"/>
  <c r="CH120" i="47"/>
  <c r="CI120" i="47" s="1"/>
  <c r="CF120" i="47"/>
  <c r="CG120" i="47" s="1"/>
  <c r="CD120" i="47"/>
  <c r="U120" i="47"/>
  <c r="CH118" i="47"/>
  <c r="CI118" i="47" s="1"/>
  <c r="CF118" i="47"/>
  <c r="CG118" i="47" s="1"/>
  <c r="CD118" i="47"/>
  <c r="CE118" i="47" s="1"/>
  <c r="U118" i="47"/>
  <c r="U117" i="47"/>
  <c r="CH116" i="47"/>
  <c r="CI116" i="47" s="1"/>
  <c r="CF116" i="47"/>
  <c r="CG116" i="47" s="1"/>
  <c r="CD116" i="47"/>
  <c r="CE116" i="47" s="1"/>
  <c r="U116" i="47"/>
  <c r="CH115" i="47"/>
  <c r="CI115" i="47" s="1"/>
  <c r="CF115" i="47"/>
  <c r="CG115" i="47" s="1"/>
  <c r="CD115" i="47"/>
  <c r="U115" i="47"/>
  <c r="U114" i="47"/>
  <c r="CH113" i="47"/>
  <c r="CI113" i="47" s="1"/>
  <c r="CF113" i="47"/>
  <c r="CG113" i="47" s="1"/>
  <c r="CD113" i="47"/>
  <c r="U113" i="47"/>
  <c r="U111" i="47"/>
  <c r="U109" i="47"/>
  <c r="CH107" i="47"/>
  <c r="CI107" i="47" s="1"/>
  <c r="CF107" i="47"/>
  <c r="CG107" i="47" s="1"/>
  <c r="CD107" i="47"/>
  <c r="CE107" i="47" s="1"/>
  <c r="U107" i="47"/>
  <c r="U105" i="47"/>
  <c r="U103" i="47"/>
  <c r="CH102" i="47"/>
  <c r="CI102" i="47" s="1"/>
  <c r="CF102" i="47"/>
  <c r="CG102" i="47" s="1"/>
  <c r="CD102" i="47"/>
  <c r="CJ102" i="47" s="1"/>
  <c r="CK102" i="47" s="1"/>
  <c r="U102" i="47"/>
  <c r="U99" i="47"/>
  <c r="U98" i="47"/>
  <c r="U95" i="47"/>
  <c r="U94" i="47"/>
  <c r="U93" i="47"/>
  <c r="U92" i="47"/>
  <c r="U91" i="47"/>
  <c r="CH90" i="47"/>
  <c r="CI90" i="47" s="1"/>
  <c r="CF90" i="47"/>
  <c r="CG90" i="47" s="1"/>
  <c r="CD90" i="47"/>
  <c r="U90" i="47"/>
  <c r="CH85" i="47"/>
  <c r="CI85" i="47" s="1"/>
  <c r="CF85" i="47"/>
  <c r="CG85" i="47" s="1"/>
  <c r="CD85" i="47"/>
  <c r="U85" i="47"/>
  <c r="CH84" i="47"/>
  <c r="CI84" i="47" s="1"/>
  <c r="CF84" i="47"/>
  <c r="CG84" i="47" s="1"/>
  <c r="CD84" i="47"/>
  <c r="CE84" i="47" s="1"/>
  <c r="U84" i="47"/>
  <c r="U82" i="47"/>
  <c r="U81" i="47"/>
  <c r="U80" i="47"/>
  <c r="U79" i="47"/>
  <c r="U78" i="47"/>
  <c r="U77" i="47"/>
  <c r="U76" i="47"/>
  <c r="U75" i="47"/>
  <c r="U74" i="47"/>
  <c r="U72" i="47"/>
  <c r="U71" i="47"/>
  <c r="U70" i="47"/>
  <c r="U69" i="47"/>
  <c r="U68" i="47"/>
  <c r="CH65" i="47"/>
  <c r="CI65" i="47" s="1"/>
  <c r="CF65" i="47"/>
  <c r="CG65" i="47" s="1"/>
  <c r="CD65" i="47"/>
  <c r="U65" i="47"/>
  <c r="U64" i="47"/>
  <c r="U63" i="47"/>
  <c r="U62" i="47"/>
  <c r="U61" i="47"/>
  <c r="U60" i="47"/>
  <c r="U56" i="47"/>
  <c r="U55" i="47"/>
  <c r="U54" i="47"/>
  <c r="U53" i="47"/>
  <c r="U52" i="47"/>
  <c r="U50" i="47"/>
  <c r="U49" i="47"/>
  <c r="CH47" i="47"/>
  <c r="CI47" i="47" s="1"/>
  <c r="CF47" i="47"/>
  <c r="CG47" i="47" s="1"/>
  <c r="CD47" i="47"/>
  <c r="CE47" i="47" s="1"/>
  <c r="U47" i="47"/>
  <c r="CH45" i="47"/>
  <c r="CI45" i="47" s="1"/>
  <c r="CF45" i="47"/>
  <c r="CG45" i="47" s="1"/>
  <c r="CD45" i="47"/>
  <c r="U45" i="47"/>
  <c r="U44" i="47"/>
  <c r="U43" i="47"/>
  <c r="U42" i="47"/>
  <c r="U41" i="47"/>
  <c r="U40" i="47"/>
  <c r="U39" i="47"/>
  <c r="U37" i="47"/>
  <c r="U36" i="47"/>
  <c r="U35" i="47"/>
  <c r="CH34" i="47"/>
  <c r="CI34" i="47" s="1"/>
  <c r="CF34" i="47"/>
  <c r="CG34" i="47" s="1"/>
  <c r="CD34" i="47"/>
  <c r="U34" i="47"/>
  <c r="U32" i="47"/>
  <c r="U31" i="47"/>
  <c r="U30" i="47"/>
  <c r="U28" i="47"/>
  <c r="U27" i="47"/>
  <c r="U25" i="47"/>
  <c r="U24" i="47"/>
  <c r="U23" i="47"/>
  <c r="U20" i="47"/>
  <c r="U19" i="47"/>
  <c r="U18" i="47"/>
  <c r="U16" i="47"/>
  <c r="U15" i="47"/>
  <c r="U14" i="47"/>
  <c r="U13" i="47"/>
  <c r="U12" i="47"/>
  <c r="U11" i="47"/>
  <c r="BD6" i="47"/>
  <c r="BB6" i="47"/>
  <c r="BA6" i="47"/>
  <c r="AZ6" i="47"/>
  <c r="AY6" i="47"/>
  <c r="AX6" i="47"/>
  <c r="AW6" i="47"/>
  <c r="AV6" i="47"/>
  <c r="AU6" i="47"/>
  <c r="AT6" i="47"/>
  <c r="AS6" i="47"/>
  <c r="AR6" i="47"/>
  <c r="AQ6" i="47"/>
  <c r="AP6" i="47"/>
  <c r="AO6" i="47"/>
  <c r="AN6" i="47"/>
  <c r="AM6" i="47"/>
  <c r="AL6" i="47"/>
  <c r="AK6" i="47"/>
  <c r="AJ6" i="47"/>
  <c r="AI6" i="47"/>
  <c r="AH6" i="47"/>
  <c r="AG6" i="47"/>
  <c r="AF6" i="47"/>
  <c r="AE6" i="47"/>
  <c r="AD6" i="47"/>
  <c r="AC6" i="47"/>
  <c r="AB6" i="47"/>
  <c r="AA6" i="47"/>
  <c r="Z6" i="47"/>
  <c r="Y6" i="47"/>
  <c r="X6" i="47"/>
  <c r="T6" i="47"/>
  <c r="S6" i="47"/>
  <c r="R6" i="47"/>
  <c r="Q6" i="47"/>
  <c r="P6" i="47"/>
  <c r="O6" i="47"/>
  <c r="N6" i="47"/>
  <c r="M6" i="47"/>
  <c r="L6" i="47"/>
  <c r="K6" i="47"/>
  <c r="J6" i="47"/>
  <c r="BG1" i="47"/>
  <c r="BH1" i="47" s="1"/>
  <c r="BI1" i="47" s="1"/>
  <c r="BJ1" i="47" s="1"/>
  <c r="BK1" i="47" s="1"/>
  <c r="BL1" i="47" s="1"/>
  <c r="BM1" i="47" s="1"/>
  <c r="BN1" i="47" s="1"/>
  <c r="BO1" i="47" s="1"/>
  <c r="BP1" i="47" s="1"/>
  <c r="BQ1" i="47" s="1"/>
  <c r="BR1" i="47" s="1"/>
  <c r="BS1" i="47" s="1"/>
  <c r="BT1" i="47" s="1"/>
  <c r="BU1" i="47" s="1"/>
  <c r="BV1" i="47" s="1"/>
  <c r="BW1" i="47" s="1"/>
  <c r="BX1" i="47" s="1"/>
  <c r="BY1" i="47" s="1"/>
  <c r="BZ1" i="47" s="1"/>
  <c r="CA1" i="47" s="1"/>
  <c r="CB1" i="47" s="1"/>
  <c r="CC1" i="47" s="1"/>
  <c r="BF1" i="47"/>
  <c r="K248" i="47" l="1"/>
  <c r="O248" i="47"/>
  <c r="S248" i="47"/>
  <c r="Z248" i="47"/>
  <c r="BE346" i="47"/>
  <c r="BG346" i="47"/>
  <c r="BI346" i="47"/>
  <c r="BU346" i="47"/>
  <c r="BN279" i="47"/>
  <c r="BN280" i="47" s="1"/>
  <c r="CJ45" i="47"/>
  <c r="CK45" i="47" s="1"/>
  <c r="CJ65" i="47"/>
  <c r="CK65" i="47" s="1"/>
  <c r="CJ90" i="47"/>
  <c r="CK90" i="47" s="1"/>
  <c r="BU279" i="47"/>
  <c r="BU280" i="47" s="1"/>
  <c r="CF279" i="47" s="1"/>
  <c r="CG279" i="47" s="1"/>
  <c r="U250" i="47"/>
  <c r="CE90" i="47"/>
  <c r="CE102" i="47"/>
  <c r="CJ113" i="47"/>
  <c r="CK113" i="47" s="1"/>
  <c r="CJ120" i="47"/>
  <c r="CK120" i="47" s="1"/>
  <c r="CJ164" i="47"/>
  <c r="CK164" i="47" s="1"/>
  <c r="AI255" i="47"/>
  <c r="U6" i="47"/>
  <c r="CJ34" i="47"/>
  <c r="CK34" i="47" s="1"/>
  <c r="CE65" i="47"/>
  <c r="CJ85" i="47"/>
  <c r="CK85" i="47" s="1"/>
  <c r="CJ115" i="47"/>
  <c r="CK115" i="47" s="1"/>
  <c r="U251" i="47"/>
  <c r="CE164" i="47"/>
  <c r="CJ223" i="47"/>
  <c r="CK223" i="47" s="1"/>
  <c r="J248" i="47"/>
  <c r="L248" i="47"/>
  <c r="N248" i="47"/>
  <c r="P248" i="47"/>
  <c r="R248" i="47"/>
  <c r="T248" i="47"/>
  <c r="M248" i="47"/>
  <c r="Q248" i="47"/>
  <c r="V248" i="47"/>
  <c r="X248" i="47"/>
  <c r="AB248" i="47"/>
  <c r="AD248" i="47"/>
  <c r="AF248" i="47"/>
  <c r="AP248" i="47"/>
  <c r="AW248" i="47"/>
  <c r="BB248" i="47"/>
  <c r="W248" i="47"/>
  <c r="Y248" i="47"/>
  <c r="AA248" i="47"/>
  <c r="AC248" i="47"/>
  <c r="AE248" i="47"/>
  <c r="AG248" i="47"/>
  <c r="AI248" i="47"/>
  <c r="AT248" i="47"/>
  <c r="AZ248" i="47"/>
  <c r="BD248" i="47"/>
  <c r="BN274" i="47"/>
  <c r="BN275" i="47" s="1"/>
  <c r="CH274" i="47" s="1"/>
  <c r="CI274" i="47" s="1"/>
  <c r="CE34" i="47"/>
  <c r="CE45" i="47"/>
  <c r="CE85" i="47"/>
  <c r="CE113" i="47"/>
  <c r="CE115" i="47"/>
  <c r="CE120" i="47"/>
  <c r="CE223" i="47"/>
  <c r="BK324" i="47"/>
  <c r="BK325" i="47" s="1"/>
  <c r="BM324" i="47"/>
  <c r="BM325" i="47" s="1"/>
  <c r="BO324" i="47"/>
  <c r="BO325" i="47" s="1"/>
  <c r="CJ47" i="47"/>
  <c r="CK47" i="47" s="1"/>
  <c r="CJ84" i="47"/>
  <c r="CK84" i="47" s="1"/>
  <c r="CJ121" i="47"/>
  <c r="CK121" i="47" s="1"/>
  <c r="CJ152" i="47"/>
  <c r="CK152" i="47" s="1"/>
  <c r="CJ123" i="47"/>
  <c r="CK123" i="47" s="1"/>
  <c r="CJ236" i="47"/>
  <c r="CK236" i="47" s="1"/>
  <c r="U249" i="47"/>
  <c r="CJ107" i="47"/>
  <c r="CK107" i="47" s="1"/>
  <c r="CJ116" i="47"/>
  <c r="CK116" i="47" s="1"/>
  <c r="CJ118" i="47"/>
  <c r="CK118" i="47" s="1"/>
  <c r="CJ175" i="47"/>
  <c r="CK175" i="47" s="1"/>
  <c r="CJ179" i="47"/>
  <c r="CK179" i="47" s="1"/>
  <c r="U252" i="47"/>
  <c r="CJ205" i="47"/>
  <c r="CK205" i="47" s="1"/>
  <c r="CD279" i="47"/>
  <c r="CH284" i="47"/>
  <c r="CI284" i="47" s="1"/>
  <c r="CF284" i="47"/>
  <c r="CG284" i="47" s="1"/>
  <c r="CD284" i="47"/>
  <c r="CH329" i="47"/>
  <c r="CI329" i="47" s="1"/>
  <c r="CD329" i="47"/>
  <c r="CF329" i="47"/>
  <c r="CG329" i="47" s="1"/>
  <c r="CH334" i="47"/>
  <c r="CI334" i="47" s="1"/>
  <c r="CD334" i="47"/>
  <c r="CF334" i="47"/>
  <c r="CG334" i="47" s="1"/>
  <c r="CH289" i="47"/>
  <c r="CI289" i="47" s="1"/>
  <c r="CF289" i="47"/>
  <c r="CG289" i="47" s="1"/>
  <c r="CD289" i="47"/>
  <c r="CH294" i="47"/>
  <c r="CI294" i="47" s="1"/>
  <c r="CF294" i="47"/>
  <c r="CG294" i="47" s="1"/>
  <c r="CD294" i="47"/>
  <c r="CH299" i="47"/>
  <c r="CI299" i="47" s="1"/>
  <c r="CF299" i="47"/>
  <c r="CG299" i="47" s="1"/>
  <c r="CD299" i="47"/>
  <c r="CH304" i="47"/>
  <c r="CI304" i="47" s="1"/>
  <c r="CF304" i="47"/>
  <c r="CG304" i="47" s="1"/>
  <c r="CD304" i="47"/>
  <c r="CH309" i="47"/>
  <c r="CI309" i="47" s="1"/>
  <c r="CF309" i="47"/>
  <c r="CG309" i="47" s="1"/>
  <c r="CD309" i="47"/>
  <c r="CH314" i="47"/>
  <c r="CI314" i="47" s="1"/>
  <c r="CF314" i="47"/>
  <c r="CG314" i="47" s="1"/>
  <c r="CD314" i="47"/>
  <c r="CH319" i="47"/>
  <c r="CI319" i="47" s="1"/>
  <c r="CF319" i="47"/>
  <c r="CG319" i="47" s="1"/>
  <c r="CD319" i="47"/>
  <c r="BE324" i="47"/>
  <c r="BE325" i="47" s="1"/>
  <c r="BG324" i="47"/>
  <c r="BG325" i="47" s="1"/>
  <c r="BI324" i="47"/>
  <c r="BI325" i="47" s="1"/>
  <c r="BQ324" i="47"/>
  <c r="BQ325" i="47" s="1"/>
  <c r="BX324" i="47"/>
  <c r="BX325" i="47" s="1"/>
  <c r="CB324" i="47"/>
  <c r="CB325" i="47" s="1"/>
  <c r="CH339" i="47"/>
  <c r="CI339" i="47" s="1"/>
  <c r="CF339" i="47"/>
  <c r="CG339" i="47" s="1"/>
  <c r="CD339" i="47"/>
  <c r="CH344" i="47"/>
  <c r="CI344" i="47" s="1"/>
  <c r="CF344" i="47"/>
  <c r="CG344" i="47" s="1"/>
  <c r="CD344" i="47"/>
  <c r="BE349" i="47"/>
  <c r="BE350" i="47" s="1"/>
  <c r="BG349" i="47"/>
  <c r="BG350" i="47" s="1"/>
  <c r="BI349" i="47"/>
  <c r="BI350" i="47" s="1"/>
  <c r="BQ349" i="47"/>
  <c r="BQ350" i="47" s="1"/>
  <c r="BU347" i="47"/>
  <c r="BU348" i="47"/>
  <c r="BF324" i="47"/>
  <c r="BF325" i="47" s="1"/>
  <c r="BH324" i="47"/>
  <c r="BH325" i="47" s="1"/>
  <c r="BU324" i="47"/>
  <c r="BU325" i="47" s="1"/>
  <c r="CC324" i="47"/>
  <c r="CC325" i="47" s="1"/>
  <c r="CH279" i="47" l="1"/>
  <c r="CI279" i="47" s="1"/>
  <c r="CF274" i="47"/>
  <c r="CG274" i="47" s="1"/>
  <c r="BU349" i="47"/>
  <c r="BU350" i="47" s="1"/>
  <c r="CF349" i="47" s="1"/>
  <c r="CG349" i="47" s="1"/>
  <c r="CD274" i="47"/>
  <c r="CE274" i="47" s="1"/>
  <c r="CE344" i="47"/>
  <c r="CJ344" i="47"/>
  <c r="CK344" i="47" s="1"/>
  <c r="CJ319" i="47"/>
  <c r="CK319" i="47" s="1"/>
  <c r="CE319" i="47"/>
  <c r="CJ309" i="47"/>
  <c r="CK309" i="47" s="1"/>
  <c r="CE309" i="47"/>
  <c r="CJ299" i="47"/>
  <c r="CK299" i="47" s="1"/>
  <c r="CE299" i="47"/>
  <c r="CJ289" i="47"/>
  <c r="CK289" i="47" s="1"/>
  <c r="CE289" i="47"/>
  <c r="CE334" i="47"/>
  <c r="CJ334" i="47"/>
  <c r="CK334" i="47" s="1"/>
  <c r="CJ279" i="47"/>
  <c r="CK279" i="47" s="1"/>
  <c r="CE279" i="47"/>
  <c r="CH349" i="47"/>
  <c r="CI349" i="47" s="1"/>
  <c r="CE339" i="47"/>
  <c r="CJ339" i="47"/>
  <c r="CK339" i="47" s="1"/>
  <c r="CH324" i="47"/>
  <c r="CI324" i="47" s="1"/>
  <c r="CF324" i="47"/>
  <c r="CG324" i="47" s="1"/>
  <c r="CD324" i="47"/>
  <c r="CJ314" i="47"/>
  <c r="CK314" i="47" s="1"/>
  <c r="CE314" i="47"/>
  <c r="CJ304" i="47"/>
  <c r="CK304" i="47" s="1"/>
  <c r="CE304" i="47"/>
  <c r="CJ294" i="47"/>
  <c r="CK294" i="47" s="1"/>
  <c r="CE294" i="47"/>
  <c r="CE329" i="47"/>
  <c r="CJ329" i="47"/>
  <c r="CK329" i="47" s="1"/>
  <c r="CJ284" i="47"/>
  <c r="CK284" i="47" s="1"/>
  <c r="CE284" i="47"/>
  <c r="CJ274" i="47"/>
  <c r="CK274" i="47" s="1"/>
  <c r="U248" i="47"/>
  <c r="CD349" i="47" l="1"/>
  <c r="CE324" i="47"/>
  <c r="CJ324" i="47"/>
  <c r="CK324" i="47" s="1"/>
  <c r="CE349" i="47"/>
  <c r="CJ349" i="47"/>
  <c r="CK349" i="47" s="1"/>
</calcChain>
</file>

<file path=xl/comments1.xml><?xml version="1.0" encoding="utf-8"?>
<comments xmlns="http://schemas.openxmlformats.org/spreadsheetml/2006/main">
  <authors>
    <author>Thao</author>
  </authors>
  <commentList>
    <comment ref="A3" authorId="0" shapeId="0">
      <text>
        <r>
          <rPr>
            <b/>
            <sz val="8"/>
            <color indexed="81"/>
            <rFont val="Tahoma"/>
            <family val="2"/>
          </rPr>
          <t>Đánh số thứ tự riêng theo khối 5 tuổi</t>
        </r>
      </text>
    </comment>
    <comment ref="B3" authorId="0" shapeId="0">
      <text>
        <r>
          <rPr>
            <b/>
            <sz val="8"/>
            <color indexed="81"/>
            <rFont val="Tahoma"/>
            <family val="2"/>
          </rPr>
          <t>Đánh số thứ tự theo bản nguồn ban đầu (Toàn khối MG)</t>
        </r>
      </text>
    </comment>
    <comment ref="K4" authorId="0" shapeId="0">
      <text>
        <r>
          <rPr>
            <sz val="10"/>
            <color indexed="81"/>
            <rFont val="Times New Roman"/>
            <family val="1"/>
          </rPr>
          <t>Tên chủ đề (viết tắt)</t>
        </r>
      </text>
    </comment>
    <comment ref="K5" authorId="0" shapeId="0">
      <text>
        <r>
          <rPr>
            <sz val="10"/>
            <color indexed="81"/>
            <rFont val="Times New Roman"/>
            <family val="1"/>
          </rPr>
          <t>Số tuần thực hiện chủ đề</t>
        </r>
      </text>
    </comment>
    <comment ref="K7" authorId="0" shapeId="0">
      <text>
        <r>
          <rPr>
            <sz val="10"/>
            <color indexed="81"/>
            <rFont val="Times New Roman"/>
            <family val="1"/>
          </rPr>
          <t>Thời gian cụ thể thực hiện chủ đề (từ ngày tháng nào đến ngày tháng nào</t>
        </r>
      </text>
    </comment>
  </commentList>
</comments>
</file>

<file path=xl/sharedStrings.xml><?xml version="1.0" encoding="utf-8"?>
<sst xmlns="http://schemas.openxmlformats.org/spreadsheetml/2006/main" count="4956" uniqueCount="715">
  <si>
    <t>tt</t>
  </si>
  <si>
    <t>Nội dung năm</t>
  </si>
  <si>
    <t>Thuộc lĩnh vực</t>
  </si>
  <si>
    <t>Mục tiêu</t>
  </si>
  <si>
    <t>Nguồn</t>
  </si>
  <si>
    <t>Nội dung</t>
  </si>
  <si>
    <t>I. LĨNH VỰC GIÁO DỤC PHÁT TRIỂN THỂ CHẤT</t>
  </si>
  <si>
    <t>#</t>
  </si>
  <si>
    <t>Thể chất</t>
  </si>
  <si>
    <t>A. Phát triển vận động</t>
  </si>
  <si>
    <t>1. Thực hiện các động tác phát triển các nhóm cơ và hô hấp</t>
  </si>
  <si>
    <t>KQMĐ</t>
  </si>
  <si>
    <t>TLHD</t>
  </si>
  <si>
    <t>x</t>
  </si>
  <si>
    <t>NDCT</t>
  </si>
  <si>
    <t>ĐP</t>
  </si>
  <si>
    <t>* Vận động: tung, ném, bắt</t>
  </si>
  <si>
    <t>B. Giáo dục dinh dưỡng và sức khỏe</t>
  </si>
  <si>
    <t>II. LĨNH VỰC GIÁO DỤC PHÁT TRIỂN NHẬN THỨC</t>
  </si>
  <si>
    <t>Nhận thức</t>
  </si>
  <si>
    <t>III. LĨNH VỰC GIÁO DỤC PHÁT TRIỂN NGÔN NGỮ</t>
  </si>
  <si>
    <t>Ngôn ngữ</t>
  </si>
  <si>
    <t>Thực hiện được các động tác trong bài tập thể dục : hít thở , tay , lưng bụng và chân.</t>
  </si>
  <si>
    <t>2. Thực hiện vận động cơ bản và phát triển tố chất vận động ban đầu</t>
  </si>
  <si>
    <t>* Vận động: Tập bò, trườn</t>
  </si>
  <si>
    <t>* Vận động: Tập đi; chạy</t>
  </si>
  <si>
    <t>3. Thực hiện vận động, cử động của bàn tay</t>
  </si>
  <si>
    <t>1. Có một số nề nếp, thói quen tốt trong sinh hoạt</t>
  </si>
  <si>
    <t>Nhận biết một  số hành động nguy hiểm và cách  phòng tránh</t>
  </si>
  <si>
    <t>1. Khám phá thế giới xung quanh bằng các giác quan</t>
  </si>
  <si>
    <t>Tìm đồ vật vừa mới cất giấu.</t>
  </si>
  <si>
    <t>2. Thể hiện sự hiểu biết về các sự vật, hiện tượng gần gũi</t>
  </si>
  <si>
    <t>Nhận biết , gọi tên  một số đặc điểm nổi bật của con vật quen thuộc</t>
  </si>
  <si>
    <t>Chỉ hoặc lấy cất đúng đồ chơi có kích thước to nhỏ khác nhau rõ nét</t>
  </si>
  <si>
    <t>1. Nghe hiểu lời nói</t>
  </si>
  <si>
    <t>Nhận biết to - nhỏ</t>
  </si>
  <si>
    <t>Nói được tên, công việc và những hành động quen thuộc của những người gần gũi trong gia đình</t>
  </si>
  <si>
    <t>Nói được tên của cô giáo và các bạn trong nhóm lớp.</t>
  </si>
  <si>
    <t xml:space="preserve">Nghe các bài thơ, đồng dao,ca dao, hò vè và truyện ngắn. </t>
  </si>
  <si>
    <t>IV. LĨNH VỰC TÌNH CẢM - KỸ NĂNG XÃ HỘI VÀ THẨM MỸ</t>
  </si>
  <si>
    <t>Thực hiện một số qui định đơn giản trong sinh hoạt ở nhóm lớp: Xếp hàng chờ đến lượt, để đồ chơi đúng nơi qui định</t>
  </si>
  <si>
    <t>* Vẽ, nặn, xé dán, xếp hình, xem tranh</t>
  </si>
  <si>
    <t>TCKNXH-TM</t>
  </si>
  <si>
    <t xml:space="preserve">Mạng nội dung chủ đề </t>
  </si>
  <si>
    <t>Mạng hoạt động chủ đề</t>
  </si>
  <si>
    <t>DỰ KIẾN PHÂN PHỐI VÀO CHỦ ĐỀ/THÁNG</t>
  </si>
  <si>
    <t>Kết quả đánh giá từng cá nhân trẻ</t>
  </si>
  <si>
    <t>Kết quả tổng hợp cả lớp</t>
  </si>
  <si>
    <t>Đánh giá chung</t>
  </si>
  <si>
    <t>T.số trẻ 
"Đạt"</t>
  </si>
  <si>
    <t>T.số trẻ
"Cần cố gắng"</t>
  </si>
  <si>
    <t>T.số trẻ
"Chưa Đạt"</t>
  </si>
  <si>
    <t>Đạt mức TB</t>
  </si>
  <si>
    <t>Kết luận</t>
  </si>
  <si>
    <t>4</t>
  </si>
  <si>
    <t>3</t>
  </si>
  <si>
    <t>Nhánh 1</t>
  </si>
  <si>
    <t>Nhánh 2</t>
  </si>
  <si>
    <t>Nhánh 3</t>
  </si>
  <si>
    <t>SL</t>
  </si>
  <si>
    <t>%</t>
  </si>
  <si>
    <t>Sân chơi</t>
  </si>
  <si>
    <t>TDS</t>
  </si>
  <si>
    <t>TCKNXH</t>
  </si>
  <si>
    <t>Thẩm mỹ</t>
  </si>
  <si>
    <t>CỘNG TỔNG SỐ NỘI DUNG PHÂN BỔ VÀO CHỦ ĐỀ</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</si>
  <si>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</si>
  <si>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</si>
  <si>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</si>
  <si>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</si>
  <si>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</si>
  <si>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</si>
  <si>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</si>
  <si>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</si>
  <si>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</si>
  <si>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</si>
  <si>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t xml:space="preserve">                                             + Giờ ngôn ngữ</t>
  </si>
  <si>
    <t xml:space="preserve">                                             + Giờ TC-KNXH</t>
  </si>
  <si>
    <t xml:space="preserve">                                             + Giờ thẩm mỹ</t>
  </si>
  <si>
    <t>Tổng hợp đánh giá chủ đề MN</t>
  </si>
  <si>
    <t xml:space="preserve"> - Tổng số mục tiêu được đánh giá "Đạt"</t>
  </si>
  <si>
    <t xml:space="preserve"> - Tổng số mục tiêu được đánh giá "Cần cố gắng"</t>
  </si>
  <si>
    <t xml:space="preserve"> - Tổng số mục tiêu được đánh giá "Chưa đạt"</t>
  </si>
  <si>
    <t xml:space="preserve"> - Đánh giá chung về mức độ phát triển của trẻ</t>
  </si>
  <si>
    <t>Tổng hợp đánh giá chủ đề BT</t>
  </si>
  <si>
    <t>Tổng hợp đánh giá chủ đề GĐ</t>
  </si>
  <si>
    <t>Tổng hợp đánh giá chủ đề NN</t>
  </si>
  <si>
    <t>Tổng hợp đánh giá chủ đề TV</t>
  </si>
  <si>
    <t>Tổng hợp đánh giá chủ đề MX</t>
  </si>
  <si>
    <t>Tổng hợp đánh giá chủ đề ĐV</t>
  </si>
  <si>
    <t>Tổng hợp đánh giá chủ đề PTGT</t>
  </si>
  <si>
    <t>Tổng hợp đánh giá chủ đề HTTN</t>
  </si>
  <si>
    <t>Tổng hợp đánh giá chủ đề TTH</t>
  </si>
  <si>
    <t>Tổng hợp đánh giá cuối năm học (tổng hợp cúa tất cả các chủ đề thực hiện trong năm học)</t>
  </si>
  <si>
    <t xml:space="preserve"> - Đánh giá chung về mức độ phát triển
 ở lĩnh vực thể chất</t>
  </si>
  <si>
    <t xml:space="preserve"> - Đánh giá chung về mức độ phát triển
 ở lĩnh vực TCXH</t>
  </si>
  <si>
    <t xml:space="preserve"> - Đánh giá chung về mức độ phát triển
 ở lĩnh vực ngôn ngữ</t>
  </si>
  <si>
    <t xml:space="preserve"> - Đánh giá chung về mức độ phát triển
 ở lĩnh vực nhận thức</t>
  </si>
  <si>
    <t xml:space="preserve"> - Đánh giá chung về mức độ phát triển
 ở lĩnh vực thẩm mỹ</t>
  </si>
  <si>
    <t>*3.Sử dụng ngôn ngữ để giao tiếp</t>
  </si>
  <si>
    <t>4.Làm quen với sách</t>
  </si>
  <si>
    <t>Trong đó: - Lĩnh vực thể chất</t>
  </si>
  <si>
    <t xml:space="preserve">                - Lĩnh vực nhận thức</t>
  </si>
  <si>
    <t xml:space="preserve">                - Lĩnh vực ngôn ngữ</t>
  </si>
  <si>
    <t xml:space="preserve">                - Lĩnh vực tình cảm kỹ năng xã hội - thẩm mỹ</t>
  </si>
  <si>
    <t>Vui đến trường</t>
  </si>
  <si>
    <t>Lớp học của bé</t>
  </si>
  <si>
    <t xml:space="preserve">Nhánh 2 </t>
  </si>
  <si>
    <t xml:space="preserve">Đồ chơi quen thuộc </t>
  </si>
  <si>
    <t xml:space="preserve">Đồ dùng của bé </t>
  </si>
  <si>
    <t xml:space="preserve">Nhánh 1 </t>
  </si>
  <si>
    <t>Cua cá</t>
  </si>
  <si>
    <t>Quả</t>
  </si>
  <si>
    <t>Hoa đẹp</t>
  </si>
  <si>
    <t>Ô tô</t>
  </si>
  <si>
    <t>Tàu hỏa</t>
  </si>
  <si>
    <t>Trang phục mùa hè</t>
  </si>
  <si>
    <t>Tập các động tác: Hô hấp , tay, chân, bụng, bật.</t>
  </si>
  <si>
    <t>Lớp học</t>
  </si>
  <si>
    <t>Nhận biết tên gọi một số đặc điểm bên ngoài của bản thân</t>
  </si>
  <si>
    <t>2</t>
  </si>
  <si>
    <t>5</t>
  </si>
  <si>
    <t>Trẻ tập trả lời các câu hỏi theo mẫu</t>
  </si>
  <si>
    <t>2. Nghe, nhắc lại các âm các tiếng và các câu</t>
  </si>
  <si>
    <t>Bài : Bỏ vào lấy ra</t>
  </si>
  <si>
    <t>Địa điểm</t>
  </si>
  <si>
    <t>Cộng</t>
  </si>
  <si>
    <t>Tập các động tác phát triển các nhóm  cơ và hô hấp (Chủ đề: Bé ngoan)</t>
  </si>
  <si>
    <t>Tập các động tác phát triển các nhóm  cơ và hô hấp (Chủ đề: Đồ dùng, đồ chơi của bé)</t>
  </si>
  <si>
    <t>Tập các động tác phát triển các nhóm  cơ và hô hấp (Chủ đề: Gia đình)</t>
  </si>
  <si>
    <t>Tập các động tác phát triển các nhóm  cơ và hô hấp (Chủ đề:Con vật)</t>
  </si>
  <si>
    <t>Tập các động tác phát triển các nhóm  cơ và hô hấp (Chủ đề: Tết)</t>
  </si>
  <si>
    <t>Tập các động tác phát triển các nhóm  cơ và hô hấp (Chủ đề: Hoa, quả, rau)</t>
  </si>
  <si>
    <t>Tập các động tác phát triển các nhóm  cơ và hô hấp (Chủ đề: Phương tiện giao thông)</t>
  </si>
  <si>
    <t>Tập các động tác phát triển các nhóm  cơ và hô hấp (Chủ đề: Mùa hè)</t>
  </si>
  <si>
    <t>Tập các động tác phát triển các nhóm  cơ và hô hấp (Chủ đề: Bé lên mẫu giáo)</t>
  </si>
  <si>
    <t>Nhón nhặt đồ vật đồ dùng , đồ chơi của bé</t>
  </si>
  <si>
    <t>Rèn nề nếp thói quen tốt trong ăn uống</t>
  </si>
  <si>
    <t>Rènthói quen ngủ một giấc ngủ trưa, không nói chuyện</t>
  </si>
  <si>
    <t>3. Nhận biết và tránh một số nguy cơ không an toàn</t>
  </si>
  <si>
    <t>Trò truyện: Về một số hành động nguy hiểm đối với trẻ: Leo trèo lan can, chơi nghịch những vật sắc nhọn…</t>
  </si>
  <si>
    <t>.</t>
  </si>
  <si>
    <t>Nghe và nhận biết âm thanh của một số đồ vật quen thuộc</t>
  </si>
  <si>
    <t>Nghe và nhận biết  tiếng kêu của một số con vật quen thuộc</t>
  </si>
  <si>
    <t xml:space="preserve">Nếm vị của một số thức ăn, (ngọt, mặn, chua), gọi tên loại thức ăn </t>
  </si>
  <si>
    <t>Tên, đặc điểm nổi bật cách ,sử dụng được một số đồ chơi của bản thân và của nhóm lớp.</t>
  </si>
  <si>
    <t>Nhận biết , gọi tên  một số đặc điểm nổi bật của   rau quen thuộc</t>
  </si>
  <si>
    <t>Sờ nắn, nhìn, ngửi…các loại rau, hoa, quả để nhận biết đặc điểm nổi bật.</t>
  </si>
  <si>
    <t>Trò truyện về một số phương tiện giao thông bé biết</t>
  </si>
  <si>
    <t>Trò chơi: Bắt trước tiếng kêu của các con vật.
- Con gì kêu đấy!</t>
  </si>
  <si>
    <t>Trò chơi: " Món ăn diệu kì!"</t>
  </si>
  <si>
    <t>Nhận biết, gọi tên, nói một số đặc điểm nổi bật và công dụng của phương tiện giao thông: Ô tô</t>
  </si>
  <si>
    <t>Bài: Nhận biết to - nhỏ</t>
  </si>
  <si>
    <t>Nói được tên và một số đặc điểm của một số bộ phận cơ thể bé.</t>
  </si>
  <si>
    <t xml:space="preserve">Bài: Đôi bàn tay xinh </t>
  </si>
  <si>
    <t>Đọc các đoạn thơ, bài thơ, ca dao ngắn chủ đề bé lên mẫu giáo</t>
  </si>
  <si>
    <t>Sử dụng các từ chỉ đồ vật,  đặc điểm, hành động quen thuộc trong giao tiếp</t>
  </si>
  <si>
    <t>1. Phát triển tình cảm</t>
  </si>
  <si>
    <t>* Ý thức về bản thân</t>
  </si>
  <si>
    <t>Nói được một vài thông tin về bản thân (tên, tuổi)</t>
  </si>
  <si>
    <t xml:space="preserve">Nhận biết được tên gọi, một số đặc điểm bên ngoài của bản thân. </t>
  </si>
  <si>
    <t>Biết thể hiện điều mình thích, không thích bằng lời nói và hành động</t>
  </si>
  <si>
    <t>Nhận biết được một số đồ dùng, đồ chơi yêu thích của mình</t>
  </si>
  <si>
    <t>2. Phát triển kỹ năng xã hội</t>
  </si>
  <si>
    <t>* Mối quan hệ tích cực với con người và sự vật gần gũi</t>
  </si>
  <si>
    <t>Biểu lộ sự thân thiện với môi trường cây xanh: Không bẻ cành, ngắt hoa. Tập làm một số việc chăm sóc cây</t>
  </si>
  <si>
    <t>Quan tâm đến cây xanh</t>
  </si>
  <si>
    <t>* Hành vi văn hóa và thực hiện các quy định đơn giản trong giao tiếp, sinh hoạt</t>
  </si>
  <si>
    <t>Biết chào tạm biệt khi được nhắc nhở</t>
  </si>
  <si>
    <t>Tập thực hiện một số hành vi giao tiếp văn hóa: chào, tạm biệt, cảm ơn. Nói từ "ạ", "dạ"</t>
  </si>
  <si>
    <t>Bắt chước được một vài hành vi xã hội đơn giản qua trò chơi giả bộ (bế búp bê, cho búp bê ăn, nghe điện thoại…)</t>
  </si>
  <si>
    <t>Chơi với đồ dùng đồ chơi</t>
  </si>
  <si>
    <t>Làm theo được một số yêu cầu đơn giản của người lớn</t>
  </si>
  <si>
    <t>Làm theo hướng dẫn đơn giản của người lớn</t>
  </si>
  <si>
    <t>Biết chơi thân thiện cạnh trẻ khác</t>
  </si>
  <si>
    <t>Chơi thân thiện với bạn: Chơi cạnh bạn, không tranh giành đồ chơi với bạn</t>
  </si>
  <si>
    <t>Thực hiện được một số quy định đơn giản trong sinh hoạt ở nhóm, lớp: xếp hàng chờ đến lượt, để đồ chơi vào nơi quy định</t>
  </si>
  <si>
    <t>Thực hiện một số quy định đơn giản trong sinh hoạt ở nhóm, lớp</t>
  </si>
  <si>
    <t>3. Phát triển cảm xúc thẩm mỹ</t>
  </si>
  <si>
    <t>* Nghe hát, hát và vận động đơn giản theo nhạc</t>
  </si>
  <si>
    <t>Nghe các bài hát, bài thơ, đồng dao, ca dao, truyện kể đơn giản về chủ đề "Bé vui đón tết"</t>
  </si>
  <si>
    <t>Nghe các bài hát, bài thơ, đồng dao, ca dao, truyện kể đơn giản về chủ đề 
" PTGT"</t>
  </si>
  <si>
    <t>Nghe các bài hát, bài thơ, đồng dao, ca dao, truyện kể đơn giản về chủ đề "Bé ngoan"</t>
  </si>
  <si>
    <t>Nghe các bài hát, bài thơ, đồng dao, ca dao, truyện kể đơn giản về chủ đề " Đồ dùng, đồ chơi "</t>
  </si>
  <si>
    <t>Nghe các bài hát, bài thơ, đồng dao, ca dao, truyện kể đơn giản về chủ đề "Gia đình bé yêu"</t>
  </si>
  <si>
    <t>Nghe các bài hát, bài thơ, đồng dao, ca dao, truyện kể đơn giản về chủ đề "Những con vật đáng yêu</t>
  </si>
  <si>
    <t>Nghe các bài hát, bài thơ, đồng dao, ca dao, truyện kể đơn giản về chủ đề "Hoa, quả, rau"</t>
  </si>
  <si>
    <t>Nghe các bài hát, bài thơ, đồng dao, ca dao, truyện kể đơn giản về chủ đề " Mùa hè đến rồi"</t>
  </si>
  <si>
    <t>Trò truyện: Về các thành viên trong gia đình bé</t>
  </si>
  <si>
    <t>Trò truyện: Về các con vật nuôi trong gia đình, sống trong rừng…</t>
  </si>
  <si>
    <t>Trò chơi: "Cái gì biến mất, cái gì xuất hiện"
Trò chơi: Nghe tiêng kêu, tìm đồ vật</t>
  </si>
  <si>
    <t>Rèn nề nếp thói quen tự phục vụ: lấy,cất đồ chơi đúng nơi quy định.</t>
  </si>
  <si>
    <t>Rèn nề nếp thói quen tự phục vụ:  Xếp dép, cất ba lô…theo kí hiệu.</t>
  </si>
  <si>
    <t>Quan sát tranh và trò truyện về các thành viên trong gia đình.</t>
  </si>
  <si>
    <t>Quan sát mô hình một số PTGT: Ô tô, tàu hỏa.</t>
  </si>
  <si>
    <t>Sử dụng các từ chỉ đồ vật,  đặc điểm, hành động quen thuộc trong giao tiếp trong chủ đề "Mùa hè đến rồi"</t>
  </si>
  <si>
    <t>Trò truyện về những đồ dùng đặc trưng của mùa hè: Quần áo, mũ, ô…</t>
  </si>
  <si>
    <t>Sử dụng các từ chỉ đồ vật,  đặc điểm, hành động quen thuộc trong giao tiếp trong chủ đề "Bé lên mẫu giáo"</t>
  </si>
  <si>
    <t>Tham quan: Lớp 3 tuổi</t>
  </si>
  <si>
    <t>Trả lời và đặt câu hỏi: "Cái gì?"; "Làm gì?"; "Ở đâu?"; "…thế nào?"; "Để làm gì?"; "Tại sao?". Chủ đề "Con vật đáng yêu"</t>
  </si>
  <si>
    <t>Trả lời và đặt câu hỏi: "Cái gì?"; "Làm gì?"; "Ở đâu?"; "…thế nào?"; "Để làm gì?"; "Tại sao?". Chủ đề "Gia đình"</t>
  </si>
  <si>
    <t>Trả lời và đặt câu hỏi: "Cái gì?"; "Làm gì?"; "Ở đâu?"; "…thế nào?"; "Để làm gì?"; "Tại sao?". Chủ đề "Bé vui đón tết"</t>
  </si>
  <si>
    <t>Trả lời và đặt câu hỏi: "Cái gì?"; "Làm gì?"; "Ở đâu?"; "…thế nào?"; "Để làm gì?"; "Tại sao?". Chủ đề "Bé lên mẫu giáo"</t>
  </si>
  <si>
    <t>Trò chuyện về các con vật quen thuộc: Con gì? Ăn gì? Ở đâu?</t>
  </si>
  <si>
    <t>Quan sát tranh và trò truyện về các hoạt động trong ngày tết.</t>
  </si>
  <si>
    <t>Quan sát và trò truyện về một số hoạt động của các anh chị lớp 3 tuổi</t>
  </si>
  <si>
    <t>Trò chơi: Chọn đồ dùng, trang phục theo mùa.</t>
  </si>
  <si>
    <t>Đọc các đoạn thơ, bài thơ ngắn có câu 3 - 4 tiếng về chủ đề:"Gia đình"</t>
  </si>
  <si>
    <t>Đọc các đoạn thơ, bài thơ ngắn có câu 3 - 4 tiếng về chủ đề:"Bé vui đón tết"</t>
  </si>
  <si>
    <t>Đọc các đoạn thơ, bài thơ ngắn có câu 3 - 4 tiếng về chủ đề: " PTGT"</t>
  </si>
  <si>
    <t>Đọc các đoạn thơ, bài thơ ngắn có câu 3 - 4 tiếng về chủ đề:" Mùa hè"</t>
  </si>
  <si>
    <t>Đọc các đoạn thơ, bài thơ ngắn có câu 3 - 4 tiếng về chủ đề: " Bé ngoan "</t>
  </si>
  <si>
    <t>Đọc các đoạn thơ, bài thơ ngắn có câu 3 - 4 tiếng về chủ đề:"Đồ dùng, đồ chơi"</t>
  </si>
  <si>
    <t>Đọc các đoạn thơ, bài thơ ngắn có câu 3 - 4 tiếng về chủ đề: " Động vật"</t>
  </si>
  <si>
    <t xml:space="preserve">Đọc các đoạn thơ, bài thơ ngắn có câu 3 - 4 tiếng về chủ đề: "Hoa, quả, rau" </t>
  </si>
  <si>
    <t>Kể lại đoạn truyện được nghe nhiều lần, có gợi ý về chủ đề "Mùa hè".</t>
  </si>
  <si>
    <t>Trò chuyện và dạy trẻ cách chào hỏi trong gia đình. Đọc thơ cho trẻ nghe "Cháu chào ông ạ"</t>
  </si>
  <si>
    <t>Quan sát đồ dùng của các anh các chị mẫu giáo: Đặt câu hỏi và trả lời "Cái gì đây?; Để làm gì?; Con thích gì?...."</t>
  </si>
  <si>
    <t xml:space="preserve">Quan sát tranh, trò truyện, dạy trẻ: Chào cô, bố mẹ khi đến lớp và khi ra về. Nói đủ nghe, rõ tiếng. </t>
  </si>
  <si>
    <t>Nói  lễ phép, to rõ ràng, đủ nghe khi gặp hoàn cảnh thích hợp. Nói đủ nghe, không nói lí nhí</t>
  </si>
  <si>
    <t>Lắng nghe khi người lớn đọc sách về chủ đề "Động vật"</t>
  </si>
  <si>
    <t>Lắng nghe khi người lớn đọc sách về chủ đề "Hoa, quả, rau"</t>
  </si>
  <si>
    <t>Lắng nghe khi người lớn đọc sách về chủ đề " Mùa hè"</t>
  </si>
  <si>
    <t>Xem tranh và gọi tên các nhân vật, sự vật, hành động gần gũi trong tranh chủ đề "Động vật"</t>
  </si>
  <si>
    <t>Quan sát tranh, trò truyện, trả lời theo nội dung tranh với các nhân vật  gần gũi</t>
  </si>
  <si>
    <t>Xem tranh và gọi tên các nhân vật, sự vật, hành động gần gũi trong tranh chủ đề "Hoa, quả, raut"</t>
  </si>
  <si>
    <t>Trả lời theo nội dung tranh, truyện với các nhân vật sự vật gần gũi: Cây xanh, hoa, quả…</t>
  </si>
  <si>
    <t>Nhận biết một số kí hiệu đơn giản của lớp: 
+ Kí hiệu bạn trai, bạn gái. Đi vệ sinh đúng nơi quy định.
+ Kí hiệu nơi vứt rác</t>
  </si>
  <si>
    <t>Trò truyện, quan sát, nhận biết kí hiệu: Bạn trai, bạn gái khi đi vệ sinh; Kí hiệu ca, cốc, khăn mặt. Kí hiệu nơi vứt rác. Ki hiệu đồ dùng, bảng chơi …</t>
  </si>
  <si>
    <t>Trò chơi: "Hãy làm theo tôi nói"</t>
  </si>
  <si>
    <t>Nhận biết một số đồ dùng đồ chơi yêu thích của mình trong chủ đề "Mùa hè"</t>
  </si>
  <si>
    <t>Trò chơi: Đồ dùng bé thích!
Đồ dùng bé không thích!</t>
  </si>
  <si>
    <t>Biết thưc hiện yêu cầu đơn giản của giáo viên và người lớn.</t>
  </si>
  <si>
    <t>Cách nhận biết và biểu lộ được trạng thái cảm xúc vui, buồn, sợ hãi, tức giận qua nét mặt, cử chỉ của người thân trong gia đình, cô giáo và các bạn.</t>
  </si>
  <si>
    <t>Trò chơi: Xem mặt nạ đoán cảm xúc (Vui, buồn, sợ, tức giận) 
Trò truyện về trạng thái cảm xúc của mỗi người.</t>
  </si>
  <si>
    <t>* Nhận biết và thể hiện một số trạng thái cảm xúc</t>
  </si>
  <si>
    <t>Quan tâm đến con vật, yêu quý , chăm sóc và bảo vệ vật nuối. Bắt trước một số tiếng kêu các con vật.</t>
  </si>
  <si>
    <t>Trò chơi "Bắt trước tiếng kêu của con vật"; Xếp chuồng, đường đi, làm thức ăn cho các con vật.</t>
  </si>
  <si>
    <t>Quan tâm, bảo vệ, chăm sóc các loại hoa, quả, rau, cây xanh xung quanh bé.</t>
  </si>
  <si>
    <t>Trò chơi "Gieo hạt nảy mầm";
"Bé trồng, tưới cây"</t>
  </si>
  <si>
    <t>Thực hiện một số hành vi văn hoá và  giao tiếp: Chào tạm biệt cảm ơn, nói từ. Dạ, vâng, vâng ạ.</t>
  </si>
  <si>
    <t>Dạy trẻ biết chào hỏi khi đến lớp và ra về. Nói các từ: ạ, dạ, vâng ạ.</t>
  </si>
  <si>
    <t>Rèn nề  nếp thói quen tốt cho trẻ: Cất đồ chơi đúng nới quy định; Xếp hàng chờ đến lượt.</t>
  </si>
  <si>
    <t>Chơi thân thiện cạnh nhau, không tranh giành đồ chơi của nhau. Chơi cạnh bạn, không cấu bạn.</t>
  </si>
  <si>
    <t xml:space="preserve">Hướng dẫn trẻ cất đồ dùng, đồ chơi, đi vệ sinh...  đúng nơi quy định. </t>
  </si>
  <si>
    <t xml:space="preserve">Cho trẻ quan sát, và hướng dẫn, thực hiện yêu cầu của cô cất đồ dùng, đồ chơi, đi vệ sinh...  đúng nơi quy định. </t>
  </si>
  <si>
    <t>Nghe hát, nghe nhạc, nghe âm thanh của các loại dụng cụ
Hát theo và tập vận động đơn giản theo nhạc về chủ đề " Gia đình"</t>
  </si>
  <si>
    <t>Nghe hát, nghe nhạc, nghe âm thanh của các loại dụng cụ
Hát theo và tập vận động đơn giản theo nhạc về chủ đề " Bé vui đón tết"</t>
  </si>
  <si>
    <t>Nghe hát, nghe nhạc, nghe âm thanh của các loại dụng cụ
Hát theo và tập vận động đơn giản theo nhạc về chủ đề " Động vật"</t>
  </si>
  <si>
    <t>Nghe hát, nghe nhạc, nghe âm thanh của các loại dụng cụ
Hát theo và tập vận động đơn giản theo nhạc về chủ đề " PTGT"</t>
  </si>
  <si>
    <t>Thích nghe hát và vận động theo nhạc (giậm chân, lắc lư, vỗ tay, nghiêng người,…)</t>
  </si>
  <si>
    <t>Nghe hát, nghe nhạc, nghe âm thanh của các loại dụng cụ
Hát theo và tập vận động đơn giản theo nhạc.</t>
  </si>
  <si>
    <t>Nghe hát, nghe nhạc, nghe âm thanh của các loại dụng cụ
Hát theo và tập vận động đơn giản theo nhạc về chủ đề " Đồ dùng đồ chơi"</t>
  </si>
  <si>
    <t>Nghe hát, nghe nhạc, nghe âm thanh của các loại dụng cụ
Hát theo và tập vận động đơn giản theo nhạc về chủ đề " Hoa, quả, rau"</t>
  </si>
  <si>
    <t>Nghe hát "Mùa xuân của bé"
Nghe hát "Kéo cưa lừa xẻ"</t>
  </si>
  <si>
    <t>Hát theo và tập vận động đơn giản theo nhạc về chủ đề</t>
  </si>
  <si>
    <t>Hát theo và tập vận động đơn giản theo nhạc về chủ đề " Gia đình"</t>
  </si>
  <si>
    <t>Hát theo và tập vận động đơn giản theo nhạc về chủ đề " Động vật"</t>
  </si>
  <si>
    <t>Hát theo và tập vận động đơn giản theo nhạc về chủ đề " PTGT"</t>
  </si>
  <si>
    <t>Hát theo và tập vận động đơn giản theo nhạc về chủ đề " Mùa hè"</t>
  </si>
  <si>
    <t>Hát theo và tập vận động đơn giản theo nhạc về chủ đề "Bé lên mẫu giáo"</t>
  </si>
  <si>
    <t>Hát theo và tập vận động đơn giản theo nhạc về chủ đề "Bé ngoan đến lới"</t>
  </si>
  <si>
    <t>Hát theo và tập vận động đơn giản theo nhạc về chủ đề " Đồ dùng đồ chơi"</t>
  </si>
  <si>
    <t>Dạy KNCH "Quả bóng"
Dạy KNCH "Đôi dép xinh"</t>
  </si>
  <si>
    <t>Thích cầm bút, vẽ nét nguệch ngoạc</t>
  </si>
  <si>
    <t>Tập cầm bút vẽ</t>
  </si>
  <si>
    <t>Thích thú khi xem tranh</t>
  </si>
  <si>
    <t>Xem tranh</t>
  </si>
  <si>
    <t>Thích cầm bút di màu, vẽ nguệch ngoặc</t>
  </si>
  <si>
    <t>Thich cầm bút vẽ các nét khác nhau</t>
  </si>
  <si>
    <t>Vẽ nét thẳng, nét xiên về chủ đề " Giao thông"</t>
  </si>
  <si>
    <t>Có khả năng xé vụn giấy, vo, vò, dán trang trí hình</t>
  </si>
  <si>
    <t>Xé vụn, vo, vò, dán trang trí hình về chủ đề " Bé lên MG"</t>
  </si>
  <si>
    <t>Thích chơi với đất nặn tạo ra sản phẩm đơn giản theo sự hướng dẫn của cô</t>
  </si>
  <si>
    <t>Trẻ cầm bút vẽ theo ý thích dưới sự gợi ý của cô</t>
  </si>
  <si>
    <t>Xem tranh và trò truyện về nội dung bức tranh chủ đề: "Tết và mùa xuân"</t>
  </si>
  <si>
    <t>Xem tranh: Tết, Hoa ngày tết…</t>
  </si>
  <si>
    <t>Di màu, vẽ nguệch ngoạc</t>
  </si>
  <si>
    <t>Di màu, vẽ nguệch ngoạc về " Bé ngoan"</t>
  </si>
  <si>
    <t xml:space="preserve">Vẽ nét thẳng, nét xiên </t>
  </si>
  <si>
    <t xml:space="preserve">Xé vụn, vo, vò, dán trang trí hình </t>
  </si>
  <si>
    <t xml:space="preserve">Xé vụn, vo, vò, dán trang trí hình về chủ đề </t>
  </si>
  <si>
    <t>Di màu, vẽ nguệch ngoạc về " Đồ dùng của bé"</t>
  </si>
  <si>
    <t>Di màu, tô vẽ nguệch ngoạc về chủ đề " Con vật"</t>
  </si>
  <si>
    <t>Di màu, vẽ, tô nguệch ngoạc về chủ đề " Bé vui đón tết"</t>
  </si>
  <si>
    <t>Di màu, tô, vẽ nguệch ngoạc về chủ đề "Hoa, quả, rau"</t>
  </si>
  <si>
    <t>Vẽ nét thẳng, nét xiên về chủ đề: " Mùa hè"</t>
  </si>
  <si>
    <t>Bài: Xé dán: Mây; tia nắng</t>
  </si>
  <si>
    <t>Thích xé , xếp, dán trang trí hình đơn giản.</t>
  </si>
  <si>
    <t xml:space="preserve"> Xé dán, xếp hình trang trí hình đơn giản về chủ đè</t>
  </si>
  <si>
    <t xml:space="preserve">Nặn sản phẩm đơn giản về chủ đề </t>
  </si>
  <si>
    <t>Nặn sản phẩm đơn giản về chủ đề " Hoa, quả, rau"</t>
  </si>
  <si>
    <t>Bài: Nặn quả</t>
  </si>
  <si>
    <t>Bài: Xếp bàn nghế lớp bé</t>
  </si>
  <si>
    <t>Xếp hình để tạo thành sản phẩm đơn giản chủ đề "Bé ngoan"</t>
  </si>
  <si>
    <t>Xếp, dán , trang trí hình chủ đề "Đồ dùng đồ chơi"</t>
  </si>
  <si>
    <t>Bài: Trang trí váy áo</t>
  </si>
  <si>
    <t>Xếp, dán , trang trí hình chủ đề "Gia đình"</t>
  </si>
  <si>
    <t>Xé dán, xếp hình để tạo thành sản phẩm đơn giản chủ đề "Động vật"</t>
  </si>
  <si>
    <t>Bài: Xếp đường đi cho gà
Bài: Xếp ao cá
Bài: Xé dán thức ăn cho mèo</t>
  </si>
  <si>
    <t xml:space="preserve">Xé vụn, vo, vò, dán trang trí hình chủ đề: " Hoa, quả, rau" </t>
  </si>
  <si>
    <t>Dán, sắp xếp để tạo thành sản phẩm đơn giản chủ đề "Tết"</t>
  </si>
  <si>
    <t>Dán, sắp xếp để tạo thành sản phẩm đơn giản chủ đề "Hoa quả rau"</t>
  </si>
  <si>
    <t>Dán, sắp xếp, xếp hình để tạo thành sản phẩm đơn giản chủ đề PTGT"</t>
  </si>
  <si>
    <t>Dán, sắp xếp, xếp hình để tạo thành sản phẩm đơn giản chủ đề"Mùa hè đến rồi"</t>
  </si>
  <si>
    <t>Tập sử dụng một số đồ dùng đồ chơi , chơi một số trò chơi ( Bế em, quấy bột, cho em ăn, Khuấy bột cho em ăn, nghe điện thoại... ) chủ đề Gia đình</t>
  </si>
  <si>
    <t>Tổ chức các trò chơi phân vai, phản ánh sinh hoạt. 
Bài: Búp bê yêu thương</t>
  </si>
  <si>
    <t xml:space="preserve">Bò chui qua cổng (cao 50cm, rộng 40cm) </t>
  </si>
  <si>
    <t>Trò chơi: Những bạn nhỏ khéo léo</t>
  </si>
  <si>
    <t>Bài : Gấu bò chui qua cổng</t>
  </si>
  <si>
    <t>Đi trong đường hẹp (dài 3m, rộng 25cm) có bê vật trên tay</t>
  </si>
  <si>
    <t>Biết thể hiện sức mạnh của cơ bắp trong vận động đá bóng lăn xa lên trước tối thiểu 1,5m</t>
  </si>
  <si>
    <t>Đá bóng lăn xa lên trước tối thiểu 1,5m</t>
  </si>
  <si>
    <t xml:space="preserve">Biết thực hiện phối hợp vận động tay - mắt: Ném bóng vào đích xa ở phía trước với khoảng cách 1 - 1,2m </t>
  </si>
  <si>
    <t xml:space="preserve">Ném bóng vào đích xa ở phía trước với khoảng cách 1 - 1,2m </t>
  </si>
  <si>
    <t>Trò chơi: Đá bóng vào gôn</t>
  </si>
  <si>
    <t>Ném bóng về phía trước ( tối thiểu 1-1,2 m)</t>
  </si>
  <si>
    <t>Bài: Ném xa về phía trước 1-1,2m</t>
  </si>
  <si>
    <t>Nhón nhặt đồ vật</t>
  </si>
  <si>
    <t xml:space="preserve"> Thực hiện vận động xâu vòng tay, chuỗi đeo cổ</t>
  </si>
  <si>
    <t>Tập cài, cởi cúc, buộc dây</t>
  </si>
  <si>
    <t xml:space="preserve"> Thực hiện vận động xâu vòng tay, chuỗi đeo cổ chủ đề "Gia đình"</t>
  </si>
  <si>
    <t xml:space="preserve"> Thực hiện vận động xâu vòng tay, chuỗi đeo cổ chủ đề "Bé Ngoan"</t>
  </si>
  <si>
    <t>Thích nghi với chế độ ăn cơm, có thể ăn được các loại thức ăn khác nhau</t>
  </si>
  <si>
    <t>Làm quen với chế độ ăn cơm và các loại thức ăn khác nhau</t>
  </si>
  <si>
    <t>Ngủ đủ 1 giấc buổi trưa</t>
  </si>
  <si>
    <t>Làm quen/luyện chế độ ngủ 1 giấc (đúng giở, đủ giấc)</t>
  </si>
  <si>
    <t>Trò truyện, xem tranh về các món ăn trẻ thường ăn.
Giới thiệu thực đơn bữa ăn</t>
  </si>
  <si>
    <t>2. Thực hiện một số việc tự phục vụ, giữ gìn sức khỏe</t>
  </si>
  <si>
    <t>Trẻ biết bê ghế bằng hai tay, lấy xếp ghế đúng nơi qui định</t>
  </si>
  <si>
    <t>Bê ghế bằng hai tay, lấy xếp ghế đúng nơi qui định.</t>
  </si>
  <si>
    <t>Dạy trẻ: Bê ghế bằng hai tay, lấy xếp ghế đúng nơi qui định.</t>
  </si>
  <si>
    <t>Trò truyện, quan sát và dạy bé không sờ vào ổ điện và những vật dụng nguy hiểm.</t>
  </si>
  <si>
    <t xml:space="preserve">Nhận biết một số hành động nguy hiểm và phòng tránh ( leo trèo lên bàn, ghế/ lan can, chơi nghịch các vật sắc nhọn…) </t>
  </si>
  <si>
    <t xml:space="preserve">Nhận biết một số vật dụng nguy hiểm, những nơi nguy hiểm không được phép sờ vào hoặc đến gần (sờ vào ổ điện, phích nước nóng, bàn là, bếp đang đun, xô nước, giếng,..) </t>
  </si>
  <si>
    <t>Biết tránh một số hành động nguy hiểm  leo trèo lên bàn, ghế/ lan can, chơi nghịch các vật sắc nhọn…) khi được nhắc nhở</t>
  </si>
  <si>
    <t>Biết tránh vật dụng, nơi nguy hiểm ((sờ vào ổ điện, phích nước nóng, bàn là, bếp đang đun, xô nước, giếng,..) khi được nhắc nhở</t>
  </si>
  <si>
    <t>Có khả năng tìm đồ vật vừa mới cất giấu qua nghe âm thanh</t>
  </si>
  <si>
    <t xml:space="preserve">Nghe âm thanh tìm nơi phát ra âm thanh, và tìm đồ vật vừa mới cất giấu, </t>
  </si>
  <si>
    <t>Có khả năng nghe và nhận biết âm thanh của một tiếng kêu của một số con vật quen thuộc</t>
  </si>
  <si>
    <t>Nghe và nhận biết âm thanh tiếng kêu của một số con vật quen thuộc</t>
  </si>
  <si>
    <t>Nhận biết được một số đặc điểm nổi bật của đồ vật, hoa, quả quen thuộc qua sờ nắn, nhìn, ngửi,..</t>
  </si>
  <si>
    <t>Đặc điểm nổi bật của đồ vật, hoa, quả quen thuộc</t>
  </si>
  <si>
    <t>Trò truyện, xem tranh: Bé nhận biết, làm quen với một số loại rau, hoa, quả quen thuộc</t>
  </si>
  <si>
    <t>* Nhận biết một số bộ phận của cơ thể con người</t>
  </si>
  <si>
    <t>Biết chỉ vào hoặc nói tên một vài bộ phận cơ thể của người khi được hỏi</t>
  </si>
  <si>
    <t>Tên một số bộ phận của cơ thể: mắt, mũi, miệng, tai, tay, chân</t>
  </si>
  <si>
    <t>*Nhận biết một số đồ dùng, đồ chơi</t>
  </si>
  <si>
    <t>*Nhận biết một số phương tiện giao thông quen thuộc</t>
  </si>
  <si>
    <t xml:space="preserve">Bài1: Nhận biết ô tô
Bài 2: Nhận biết tàu hỏa
</t>
  </si>
  <si>
    <t>*Nhận biết một số con vật quen thuộc</t>
  </si>
  <si>
    <t xml:space="preserve">*Nhận biết một số loại hoa, quả quen thuộc
</t>
  </si>
  <si>
    <t>*Nhận biết một số màu cơ bản, kích thước, hình dạng, số lượng</t>
  </si>
  <si>
    <t>*Nhận biết bản thân và những người gần gũi</t>
  </si>
  <si>
    <t xml:space="preserve">Nhận biết một  số vật dụng, nơi nguy hiểm không được phép sờ vào và đến gần </t>
  </si>
  <si>
    <t>Nhận biết màu đỏ chủ đề Gia đình</t>
  </si>
  <si>
    <t xml:space="preserve">Rèn thói quen tốt trong giờ ngủ  </t>
  </si>
  <si>
    <t>Tên, đặc điểm nổi bật của một số đồ vật chủ đề "Bé vui đón tết"</t>
  </si>
  <si>
    <t>Tên, đặc điểm nổi bật của một số đồ dùng thân quen chủ đề "Mùa hè"</t>
  </si>
  <si>
    <t>Trò truyện về chủ đề " Tết và mùa xuân", quan sát tranh và trả lời câu hỏi.</t>
  </si>
  <si>
    <t xml:space="preserve">Bài 1:  Thơ "Chú gà con"
Bài 2:  Thơ "Con cá vàng"
Bài 3:  Thơ "Mèo con đi học" </t>
  </si>
  <si>
    <t>Bé vui đón têt</t>
  </si>
  <si>
    <t>Mục tiêu Chủ đề</t>
  </si>
  <si>
    <t>HĐC</t>
  </si>
  <si>
    <t>HĐG</t>
  </si>
  <si>
    <t>ĐTT</t>
  </si>
  <si>
    <t>HĐH</t>
  </si>
  <si>
    <t>HĐNT</t>
  </si>
  <si>
    <t>VS-AN</t>
  </si>
  <si>
    <t xml:space="preserve">Bài "Xâu vòng trang trí lớp học"
</t>
  </si>
  <si>
    <t>Thích hát, nghe hát và vận động theo nhạc (giậm chân, lắc lư, vỗ tay, nghiêng người,…)</t>
  </si>
  <si>
    <t>Thích hát, Nghe hát, nghe nhạc, nghe âm thanh của các loại dụng cụ
Hát theo và tập vận động đơn giản theo nhạc về chủ đề "Bé ngoan"</t>
  </si>
  <si>
    <t>Nghe cô đọc sách "Vịt con lông vàng"</t>
  </si>
  <si>
    <t>Trò chơi: Tìm đồ vật .</t>
  </si>
  <si>
    <t>Bài Đồng dao: Chi chi chành chành "</t>
  </si>
  <si>
    <r>
      <rPr>
        <b/>
        <sz val="12"/>
        <rFont val="Times New Roman"/>
        <family val="1"/>
      </rPr>
      <t>CĐ1</t>
    </r>
    <r>
      <rPr>
        <sz val="12"/>
        <rFont val="Times New Roman"/>
        <family val="1"/>
      </rPr>
      <t xml:space="preserve"> BN</t>
    </r>
  </si>
  <si>
    <t>Bà kính yêu</t>
  </si>
  <si>
    <t>Cô giáo bé</t>
  </si>
  <si>
    <t>Con mèo</t>
  </si>
  <si>
    <t>Con gà</t>
  </si>
  <si>
    <t>Mũ xinh</t>
  </si>
  <si>
    <t>An toàn</t>
  </si>
  <si>
    <t>Mùa xuân của bé</t>
  </si>
  <si>
    <t>Truyện " Gấu con rửa tay"</t>
  </si>
  <si>
    <t>Bài1 : Nhận biết con gà
Bài2 : Nhận biết con cá
Bài3 : Bé mèo xinh xắn</t>
  </si>
  <si>
    <t xml:space="preserve">Hát theo và tập vận động đơn giản theo nhạc về chủ đề  Con vật </t>
  </si>
  <si>
    <t>Xé vụn, vo, vò, dán trang trí hình chủ đề: An toàn cho bé</t>
  </si>
  <si>
    <t xml:space="preserve">Bài: Xé, vo giấy
</t>
  </si>
  <si>
    <t xml:space="preserve">
Nghe hát "Đi nhà trẻ"                 </t>
  </si>
  <si>
    <t xml:space="preserve">Dạy KNCH "Đi học về"
Dạy KNCH "Lời chào buổi sáng" Dạy VĐ "Lời chào buổi sáng"  </t>
  </si>
  <si>
    <t>Bài 1:  Thơ "Bạn mới                          Bài 2: Thơ:" Miệng xinh"</t>
  </si>
  <si>
    <t xml:space="preserve">Bài: Thơ " Chia đồ chơi"
Bài : Thơ "Đi dép" </t>
  </si>
  <si>
    <t>Dạy KNCH " Qủa bóng"                          Dạy KNCH " Đôi dép xinh"</t>
  </si>
  <si>
    <t>Bài: Cô giáo lớp bé</t>
  </si>
  <si>
    <t>Bài: Trang trí cây đào                             Bài : dán dính hoa , lá</t>
  </si>
  <si>
    <t xml:space="preserve">Nghe cô đọc sách </t>
  </si>
  <si>
    <t>Bài : Bé tập gắp thả</t>
  </si>
  <si>
    <t>Bài : Nhận biết 1 số dồ chơi an toàn</t>
  </si>
  <si>
    <t>Bài: Bánh chưng ngày tết</t>
  </si>
  <si>
    <t>Bài: Thơ " An toàn với bé"</t>
  </si>
  <si>
    <t>Bài: Dạy trẻ không cho hột hạt vào mũi"</t>
  </si>
  <si>
    <t xml:space="preserve">Dạy KNCH "Mùa hè đến"                Dạy KNVĐ "Mùa hè đến"
Dạy KNCH "Nắng sớm" </t>
  </si>
  <si>
    <t xml:space="preserve">
Nghe hát " Cháu đi mẫu giáo"                 </t>
  </si>
  <si>
    <t>Dạy KNVĐ " Vũ khúc rửa tay"</t>
  </si>
  <si>
    <t>Bài " Chơi đoàn kết cùng bạn trong lớp"</t>
  </si>
  <si>
    <t xml:space="preserve"> Mẹ của bé</t>
  </si>
  <si>
    <t>Rau</t>
  </si>
  <si>
    <t>Bé lên Mẫu giáo</t>
  </si>
  <si>
    <t>Bé   vui khỏe ngoan</t>
  </si>
  <si>
    <t>HÀ Minh Tâm</t>
  </si>
  <si>
    <t xml:space="preserve">Đỗ Lê An </t>
  </si>
  <si>
    <t>Lê Ngọc Trâm Anh</t>
  </si>
  <si>
    <t>Nguyễn Hà Chi</t>
  </si>
  <si>
    <t>Lê Gia Bảo Hân</t>
  </si>
  <si>
    <t>Nguyễn Trọng Hiếu</t>
  </si>
  <si>
    <t>Trần Thiện Hiếu</t>
  </si>
  <si>
    <t>Phạm Trần Gia Huy</t>
  </si>
  <si>
    <t>Trần Bảo Khang</t>
  </si>
  <si>
    <t>Bùi Gia Khánh</t>
  </si>
  <si>
    <t>Lê Anh Khôi</t>
  </si>
  <si>
    <t>Bùi Đình Duy Khôi</t>
  </si>
  <si>
    <t>Nguyễn Hữ Minh Khôi</t>
  </si>
  <si>
    <t>Nguyễn Hà My</t>
  </si>
  <si>
    <t>Bùi BẢo Ngọc</t>
  </si>
  <si>
    <t>Phạm minh Đức Phúc</t>
  </si>
  <si>
    <t>Giang như San</t>
  </si>
  <si>
    <t>Phạm Tú Uyên</t>
  </si>
  <si>
    <t>Nguyễn Phương Uyên</t>
  </si>
  <si>
    <t>Đoàn Ngọc Dương</t>
  </si>
  <si>
    <t>Trịnh Nguyễn Minh Khanh</t>
  </si>
  <si>
    <t>Đặng Thùy Chi</t>
  </si>
  <si>
    <t>Ngô Quang Anh</t>
  </si>
  <si>
    <t>Khánh Vy</t>
  </si>
  <si>
    <t>Quỳnh Trâm</t>
  </si>
  <si>
    <r>
      <rPr>
        <b/>
        <sz val="12"/>
        <rFont val="Times New Roman"/>
        <family val="1"/>
      </rPr>
      <t xml:space="preserve">CĐ2 </t>
    </r>
    <r>
      <rPr>
        <sz val="12"/>
        <rFont val="Times New Roman"/>
        <family val="1"/>
      </rPr>
      <t>ĐDĐC</t>
    </r>
  </si>
  <si>
    <r>
      <rPr>
        <b/>
        <sz val="12"/>
        <rFont val="Times New Roman"/>
        <family val="1"/>
      </rPr>
      <t xml:space="preserve">CĐ3  </t>
    </r>
    <r>
      <rPr>
        <sz val="12"/>
        <rFont val="Times New Roman"/>
        <family val="1"/>
      </rPr>
      <t>GĐ</t>
    </r>
  </si>
  <si>
    <r>
      <rPr>
        <b/>
        <sz val="12"/>
        <rFont val="Times New Roman"/>
        <family val="1"/>
      </rPr>
      <t xml:space="preserve">CĐ4  </t>
    </r>
    <r>
      <rPr>
        <sz val="12"/>
        <rFont val="Times New Roman"/>
        <family val="1"/>
      </rPr>
      <t>ĐV</t>
    </r>
  </si>
  <si>
    <r>
      <rPr>
        <b/>
        <sz val="12"/>
        <rFont val="Times New Roman"/>
        <family val="1"/>
      </rPr>
      <t xml:space="preserve">CĐ5  </t>
    </r>
    <r>
      <rPr>
        <sz val="12"/>
        <rFont val="Times New Roman"/>
        <family val="1"/>
      </rPr>
      <t>Hoa, quả, rau</t>
    </r>
  </si>
  <si>
    <r>
      <rPr>
        <b/>
        <sz val="12"/>
        <rFont val="Times New Roman"/>
        <family val="1"/>
      </rPr>
      <t xml:space="preserve">CĐ6   </t>
    </r>
    <r>
      <rPr>
        <sz val="12"/>
        <rFont val="Times New Roman"/>
        <family val="1"/>
      </rPr>
      <t>Tết</t>
    </r>
  </si>
  <si>
    <r>
      <rPr>
        <b/>
        <sz val="12"/>
        <rFont val="Times New Roman"/>
        <family val="1"/>
      </rPr>
      <t xml:space="preserve">CĐ7  </t>
    </r>
    <r>
      <rPr>
        <sz val="12"/>
        <rFont val="Times New Roman"/>
        <family val="1"/>
      </rPr>
      <t>PTGT</t>
    </r>
  </si>
  <si>
    <t>CĐ8   AT</t>
  </si>
  <si>
    <r>
      <rPr>
        <b/>
        <sz val="12"/>
        <rFont val="Times New Roman"/>
        <family val="1"/>
      </rPr>
      <t xml:space="preserve">CĐ9  </t>
    </r>
    <r>
      <rPr>
        <sz val="12"/>
        <rFont val="Times New Roman"/>
        <family val="1"/>
      </rPr>
      <t>MH</t>
    </r>
  </si>
  <si>
    <t>6/9/2024
4/10/2024</t>
  </si>
  <si>
    <t>7/10 1/11</t>
  </si>
  <si>
    <t>4/11-29/11</t>
  </si>
  <si>
    <t>2/12-3/01/2025</t>
  </si>
  <si>
    <t>6/1-24/1/2025</t>
  </si>
  <si>
    <t>3/2-28/2</t>
  </si>
  <si>
    <t>3/3-28/3</t>
  </si>
  <si>
    <t>31/3-11/4</t>
  </si>
  <si>
    <t>14/4-2/5</t>
  </si>
  <si>
    <t>5/5-16/5</t>
  </si>
  <si>
    <t>CHỦ ĐỀ 1 : 
"Bé ngoan" Từ 6/9 -4/10/2024</t>
  </si>
  <si>
    <t>CHỦ ĐỀ 2 : 
"Đồ dùng đồ chơi" Từ 7/10 -1/11/2024</t>
  </si>
  <si>
    <t>CHỦ ĐỀ 3: 
"GIA ĐÌNH BÉ YÊU" từ 4/11-29/11</t>
  </si>
  <si>
    <t>CHỦ ĐỀ 4: 
"Những con vật bé yêu" từ 2/12/2024-3/1/2025</t>
  </si>
  <si>
    <t>CHỦ ĐỀ 5: 
"Tết đến vui vẻ" từ 6/1- 24/1/2025</t>
  </si>
  <si>
    <t>CHỦ ĐỀ 6: 
"Bé yêu cây Hoa -Quả -Rau" từ 3/2- 28/2</t>
  </si>
  <si>
    <t>CHỦ ĐỀ 7: 
"Phương tiện giao thông" từ 3/3- 28/3</t>
  </si>
  <si>
    <t>CHỦ ĐỀ 8: 
"An toàn" từ 31/3-11/4</t>
  </si>
  <si>
    <t>CHỦ ĐỀ 9: 
"Mùa hè đến rồi" từ 14/4-2/5</t>
  </si>
  <si>
    <t>CHỦ ĐỀ: 
"Bé lên mẫu giáo" từ 5/5- 16/5</t>
  </si>
  <si>
    <t>Nhánh2</t>
  </si>
  <si>
    <t>Bắt chước một số động tác theo cô: giơ cao tay - đưa về phía trước - sang ngang</t>
  </si>
  <si>
    <t>Bò tới đích</t>
  </si>
  <si>
    <t>Bò tới đích
(3m x 35 - 40)</t>
  </si>
  <si>
    <t>Phối hợp tay, chân, cơ thể trong bò, trườn chui qua vòng, qua vật cản.
(3m x 35 - 40)</t>
  </si>
  <si>
    <t>Bài: " Bò tới đích"</t>
  </si>
  <si>
    <t>Bài: Bò dưới dây</t>
  </si>
  <si>
    <t>Bài : Đi trong đường hẹp</t>
  </si>
  <si>
    <t>Đi bước qua vật cản trong đoạn đường 1,8-2m</t>
  </si>
  <si>
    <t>Đi theo hướng thẳng trong đoạn đường 1,8-2m</t>
  </si>
  <si>
    <t>* Vận động: Bước, lên, xuống bậc thang</t>
  </si>
  <si>
    <t>Biết bò trườn tới đích thẳng hướng</t>
  </si>
  <si>
    <t>Giữ được thăng bằng khi đi theo đường thẳng (ở trên sàn) hoặc cầm đồ vật nhỏ trên hai tay và đi hết đoạn đường 1,8-2m</t>
  </si>
  <si>
    <t>Giữ được thăng bằng khi đi trong đường hẹp (khoảng cách 35-40cm, dài khoảng 3m) khi đi không giẫm vào vạch</t>
  </si>
  <si>
    <t>Biết bước lên xuống bậc thang cao 15cm (5-7 bậc)</t>
  </si>
  <si>
    <t>Bước lên, xuống bậc thang cao 15cm (5-7 bậc)</t>
  </si>
  <si>
    <t>Đứng ném bóng bằng 1 tay (bóng nhỏ) lên phía trước được khoảng 1,2m</t>
  </si>
  <si>
    <t>Biết đứng ném bóng qua dây (bóng nhỏ) cao cách mặt đất 70 cm, trẻ đứng cách dây khoảng 70-80cm</t>
  </si>
  <si>
    <t>Biết đứng ném bóng vào đích nằm ngang (bóng nhỏ) có đường kính 50cm, cao khoảng 25-30cm; đứng cách đích từ 70-80cm</t>
  </si>
  <si>
    <t>Đứng ném bóng vào đích nằm ngang (bóng nhỏ) có đường kính 50cm, cao khoảng 25-30cm; đứng cách đích từ 70-80cm</t>
  </si>
  <si>
    <t>Biết đứng tung bóng qua dây (bóng to) cao cách mặt đất 50cm, trẻ đứng cách dây khoảng 60-70cm</t>
  </si>
  <si>
    <t>Đứng tung bóng qua dây (bóng to) cao cách mặt đất 50cm, trẻ đứng cách dây khoảng 60-70cm</t>
  </si>
  <si>
    <t>Thực hiện được các vận động co, duỗi ngón tay, đan ngón tay</t>
  </si>
  <si>
    <t>Thực hiện vận động co, duỗi ngón tay, đan ngón tay</t>
  </si>
  <si>
    <t>Thực hiện được các vận động cầm, bóp, gõ, đóng đồ vật</t>
  </si>
  <si>
    <t>Nhặt được các vật nhỏ bằng 2 ngón tay</t>
  </si>
  <si>
    <t>Nhặt các vật nhỏ bằng 2 ngón tay</t>
  </si>
  <si>
    <t>Thực hiện được vận động đóng mở nắp có ren</t>
  </si>
  <si>
    <t>Vận động đóng mở nắp có ren</t>
  </si>
  <si>
    <t xml:space="preserve"> Biết tháo lắp, lồng được 3-4 hộp tròn, vuông</t>
  </si>
  <si>
    <t>Vận động tháo lắp, lồng 3-4 hộp tròn, vuông</t>
  </si>
  <si>
    <t>Xếp chồng được 4-5 khối trụ</t>
  </si>
  <si>
    <t>Xếp chồng 4-5 khối trụ</t>
  </si>
  <si>
    <t>Biết vạch các nét nguệch ngoạc bằng ngón tay</t>
  </si>
  <si>
    <t>Vạch các nét nguệch ngoạc bằng ngón tay</t>
  </si>
  <si>
    <t>Biết "gọi" người lớn khi có nhu cầu đi vệ sinh, khi bị ướt/bẩn</t>
  </si>
  <si>
    <t>"Gọi" người lớn khi có nhu cầu đi vệ sinh, khi bị ướt/bẩn.</t>
  </si>
  <si>
    <t>Biết một số thói quen vệ sinh tốt</t>
  </si>
  <si>
    <t xml:space="preserve">Tập một số thói quen vệ sinh tốt: rửa tay trước khi ăn, sau khi đi vệ sinh
</t>
  </si>
  <si>
    <t>Làm được một số việc với sự giúp đỡ của người lớn (tự ngồi vào bàn ăn, cầm thìa xúc ăn, cầm cốc uống nước)</t>
  </si>
  <si>
    <t>Tập tự ngồi vào bàn ăn, cầm thìa xúc ăn, cầm cốc uống nước</t>
  </si>
  <si>
    <t>Biết thể hiện khi có nhu cầu ăn, ngủ, vệ sinh</t>
  </si>
  <si>
    <t>Tập thể hiện khi có nhu cầu ăn, ngủ, vệ sinh</t>
  </si>
  <si>
    <t>Biết ra ngồi bô khi có nhu cầu vệ sinh</t>
  </si>
  <si>
    <t>Tập ra ngồi bô khi có nhu cầu vệ sinh</t>
  </si>
  <si>
    <t>Trẻ biết phối hợp với cô khi được rửa tay, lau mặt</t>
  </si>
  <si>
    <t>Làm quen với rửa tay, lau mặt</t>
  </si>
  <si>
    <t>4. Chăm sóc sức khỏe, dinh dưỡng, phòng tránh tai nạn thương tích</t>
  </si>
  <si>
    <t>Trẻ được chăm sóc sức khỏe, dinh dưỡng theo khoa học</t>
  </si>
  <si>
    <t>- Hướng dẫn cách chế biến một số món ăn dành cho trẻ
- Một số chế độ ăn khi trẻ bị bệnh (táo bón, tiêu chảy, sốt, suy dinh dưỡng, thừa cân béo phì,…)
- Hướng dẫn kỹ thuật sơ cứu thông thường</t>
  </si>
  <si>
    <t>Có khả năng tìm ra nơi phát ra âm thanh khi nghe âm thanh</t>
  </si>
  <si>
    <t>Nghe âm thanh và tìm nơi phát ra âm thanh</t>
  </si>
  <si>
    <t>Có khả năng nhận biết vị của một số quả, thức ăn quen thuộc</t>
  </si>
  <si>
    <t>Nếm vị của một số quả, thức ăn</t>
  </si>
  <si>
    <t>Có khả năng nhận biết mùi của một số hoa quen thuộc</t>
  </si>
  <si>
    <t>Ngửi mùi của một số hoa quen thuộc, gần gũi</t>
  </si>
  <si>
    <t>Chỉ/lấy/ nói được tên của đồ dùng, đồ chơi quen thuộc, lấy được đồ chơi có màu xanh - đỏ theo yêu cầu của người lớn</t>
  </si>
  <si>
    <t xml:space="preserve">Tên, màu sắc xanh - đỏ của một số đồ dùng, đồ chơi quen thuộc </t>
  </si>
  <si>
    <t>Nhận biết được tên của phương tiện giao thông gần gũi</t>
  </si>
  <si>
    <t>Tên của phương tiện giao thông gần gũi</t>
  </si>
  <si>
    <t>Chỉ/lấy/ nói tên một số con vật quen thuộc theo 1 dấu hiệu đặc trưng về màu sắc hoặc hình dạng khi được yêu cầu, gợi ý</t>
  </si>
  <si>
    <t>Tên và một vài đặc điểm nổi bật của con vật quen thuộc</t>
  </si>
  <si>
    <t>Chỉ/lấy/ nói tên một số loại hoa, quả quen thuộc theo 1 dấu hiệu đặc trưng về màu sắc hoặc hình dạng khi được yêu cầu, gợi ý</t>
  </si>
  <si>
    <t>Tên và một vài đặc điểm nổi bật của một số loại hoa, quả quen thuộc</t>
  </si>
  <si>
    <t>Chỉ hoặc lấy được đồ chơi có màu đỏ hoặc xanh theo yêu cầu hoặc gợi ý của người lớn</t>
  </si>
  <si>
    <t>Chỉ vào mình hoặc nói được tên của mình khi được hỏi</t>
  </si>
  <si>
    <t>Tên của bản thân, hình ảnh của bản thân trong gương</t>
  </si>
  <si>
    <t>Chỉ hoặc nói được tên của những người gần gũi khi được hỏi</t>
  </si>
  <si>
    <t>Tên của những người gần gũi</t>
  </si>
  <si>
    <t>Biết tên của một số người nhóm / lớp</t>
  </si>
  <si>
    <t>Tên của một số người  nhóm / lớp</t>
  </si>
  <si>
    <t>Biết tên của một số người thân gần gũi trong gia đình, nhómg lớp</t>
  </si>
  <si>
    <t>Tên của một số người thân gần gũi trong gia đình, nhóm lớp</t>
  </si>
  <si>
    <t>Nghe hiểu và thực hiện được một số yêu cầu đơn giản bằng lời nói</t>
  </si>
  <si>
    <t>Nghe và hiểu được các từ "không": dừng hành động khi nghe "Không được lấy!", "Không được sờ!"…</t>
  </si>
  <si>
    <t xml:space="preserve">Nghe hiểu từ "không" và dừng hành động </t>
  </si>
  <si>
    <t>Nghe và trả lời được câu hỏi đơn giản: "Ai đây?", "Con gì đây?"; "Cái gì đây"…</t>
  </si>
  <si>
    <t>Nghe các câu hỏi: "Ở đâu?"; "Con gì?"; "… thế nào?"; "làm gì?"</t>
  </si>
  <si>
    <t>Nghe hiểu  các bài hát, bài thơ, đồng dao, ca dao, truyện kể đơn giản theo tranh</t>
  </si>
  <si>
    <t>Nhắc lại được từ ngữ và câu đơn ngắn 2-3 tiếng: con vịt, vịt bơi, bé đi chơi,…</t>
  </si>
  <si>
    <t>Nhắc lại các từ và câu đơn ngắn 2-3 tiếng</t>
  </si>
  <si>
    <t>Gọi được tên các đồ vật, con vật, hành động gần gũi</t>
  </si>
  <si>
    <t>Gọi  tên các đồ vật, con vật, hành động gần gũi</t>
  </si>
  <si>
    <t>Trả lời  và đặt được câu hỏi: "Con gì?"; "Cái gì?"; "Làm gì?"</t>
  </si>
  <si>
    <t>Trả lời và đặt câu hỏi: "Con gì?"; "Cái gì?"; "Làm gì?"</t>
  </si>
  <si>
    <t>Đọc tiếp được tiếng cuối của câu thơ khi nghe các bài thơ quen thuộc</t>
  </si>
  <si>
    <t>Chủ động nói nhu cầu, mong muốn của bản thân bằng câu đơn giản (cháu uống nước, cháu muốn…)</t>
  </si>
  <si>
    <t>Nói mong muốn của bản thân</t>
  </si>
  <si>
    <t>Mở sách, xem tranh, chỉ được vào sự vật, hiện tượng gần gũi qua tranh/ảnh có sự hướng dẫn của người lớn</t>
  </si>
  <si>
    <t>Xem tranh, sách truyện cùng người lớn</t>
  </si>
  <si>
    <t>Nhận biết được tên gọi, hình ảnh bản thân trong gương, trong ảnh (chỉ vào hình ảnh của mình trong gương khi được hỏi)</t>
  </si>
  <si>
    <t>Nhận biết tên gọi, hình ảnh bản thân</t>
  </si>
  <si>
    <t>Cảm nhận và biểu lộ được cảm xúc vui, buồn, sợ hãi của mình với người xung quanh</t>
  </si>
  <si>
    <t>Cách biểu lộ cảm xúc khác nhau với những người xung quanh</t>
  </si>
  <si>
    <t>Biểu lộ sự thích giao tiếp bằng cử chỉ, lời nói với những người gần gũi</t>
  </si>
  <si>
    <t>Giao tiếp với cô và bạn</t>
  </si>
  <si>
    <t xml:space="preserve">Thích chơi với đồ chơi, có đồ chơi yêu thích </t>
  </si>
  <si>
    <t>Tập sử dụng đồ dùng đồ chơi</t>
  </si>
  <si>
    <t>Thích quan sát và biết quan tâm đến con vật nuôi</t>
  </si>
  <si>
    <t>Quan sát con vật</t>
  </si>
  <si>
    <t>Đi trong đường hẹp (dài 3m, rộng 35-40 cm) có bê vật trên tay</t>
  </si>
  <si>
    <t>Đi trong đường hẹp (dài 3m, rộng 30 cm) có bê vật trên tay</t>
  </si>
  <si>
    <t xml:space="preserve">Bài: Đi theo hướng thẳng </t>
  </si>
  <si>
    <t>Biết đi bước qua vật cản (cao 5cm) chân không chạm, không làm đổ vật cản trong đoạn đường 1,8-2m</t>
  </si>
  <si>
    <t>Đi bước qua vật cản cao 5cm trong đoạn đường 1,8-2m</t>
  </si>
  <si>
    <t>Bài: Đi bước qua vật cản 5cm</t>
  </si>
  <si>
    <t>Bài: Đi bước qua vật cản 5-7 cm</t>
  </si>
  <si>
    <t>Bước lên, xuống bậc thang cao 10- 15cm (5-7 bậc)</t>
  </si>
  <si>
    <t>Bước lên, xuống bậc thang cao 10 - 15cm (5-7 bậc)</t>
  </si>
  <si>
    <t>Bước lên, xuống bậc thang cao 10- 15cm (7-9 bậc)</t>
  </si>
  <si>
    <t xml:space="preserve">Bò dưới dây (cao 50cm, rộng 40cm) </t>
  </si>
  <si>
    <t>Trườn tới đích thẳng hướng.</t>
  </si>
  <si>
    <t>Biết phối hợp tay, chân, cơ thể trong bò, trườn chui qua vòng, qua vật cản.
(3m x 35 - 40)</t>
  </si>
  <si>
    <t>Bài: Bước lến xuống bậc thang (5-7 bậc)</t>
  </si>
  <si>
    <t>Tung - bắt bóng qua dây cao cách mặt đất 70cm, trẻ đứng cách dây 70-80cm</t>
  </si>
  <si>
    <t>Trò chơi: Ném bóng bằng 1 tay</t>
  </si>
  <si>
    <t>Ném bóng vào đích nằm ngang 70-80cm</t>
  </si>
  <si>
    <t>Bài: Ném bóng vào đích năm ngang</t>
  </si>
  <si>
    <t>Biết đứng ném bóng bằng 1 tay (bóng nhỏ) lên phía trước được khoảng 1,2m</t>
  </si>
  <si>
    <t xml:space="preserve"> Bài: Đóng cọc bàn gỗ</t>
  </si>
  <si>
    <t>Thực hiện  các vận động co, duỗi ngón tay, đan ngón tay.</t>
  </si>
  <si>
    <t>Bài: Bé chơi với màu vẽ</t>
  </si>
  <si>
    <t>Xếp chồng 4-5 khối trụ (CĐ TẾT)</t>
  </si>
  <si>
    <t xml:space="preserve">Bài: Bé chơi với chai
</t>
  </si>
  <si>
    <t>Dạy trẻ biết gọi khi đi vệ sinh đúng nơi quy định.
- Giới thiệu kí hiệu: Nhà vệ sinh Nam, nữ.</t>
  </si>
  <si>
    <t>Trò truyện: Bé tập bỏ rác đúng nơi quy định</t>
  </si>
  <si>
    <t>Dạy trẻ thói quen tự phục vụ: 
+Tập tự ngồi vào bàn ăn.</t>
  </si>
  <si>
    <t>Dạy trẻ thói quen tự phục vụ: 
Tập cầm thìa xúc ăn</t>
  </si>
  <si>
    <t>Dạy trẻ thói quen tự phục vụ: 
Tập tự cầm cốc uống nước</t>
  </si>
  <si>
    <t>Dạy trẻ: Tập thể hiện với người lớn khi có nhu cầu ăn ,ngủ , vệ sinh</t>
  </si>
  <si>
    <t>Rèn thói quen ngồi bô khi có nhu cầu vệ sinh</t>
  </si>
  <si>
    <t>-Trò chuyện theo tranh</t>
  </si>
  <si>
    <t>Nhận biết màu xanh chủ đề Động vật</t>
  </si>
  <si>
    <t>Nhận biết màu đỏ,  xanh</t>
  </si>
  <si>
    <t>Bài: Nhận biết màu vàng, xanh</t>
  </si>
  <si>
    <t xml:space="preserve">Ôn màu đỏ,  xanh </t>
  </si>
  <si>
    <t>kích thước to - nhỏ</t>
  </si>
  <si>
    <t>Màu đỏ, màu xanh, màu vàng</t>
  </si>
  <si>
    <t>Bài: Nhận biết màu  vàng</t>
  </si>
  <si>
    <t>Tên của lớp bé</t>
  </si>
  <si>
    <t>Nghe các bài hát, bài thơ, đồng dao, ca dao, truyện kể đơn giản về chủ đề " Con vật đáng yêu"</t>
  </si>
  <si>
    <t xml:space="preserve">Thực hiện một số yêu cầu đơn giản bằng lời nói: </t>
  </si>
  <si>
    <t xml:space="preserve">Đọc theo, đọc tiếp cùng cô tiếng cuối của câu thơ về chủ đề: </t>
  </si>
  <si>
    <t>Đọc các đoạn thơ, bài thơ ngắn có câu 3 - 4 tiếng về chủ đề: " AT "</t>
  </si>
  <si>
    <t>Bài : " Cơ thể bé"</t>
  </si>
  <si>
    <t>Bài: Lớp 2A của bé</t>
  </si>
  <si>
    <t>Bài: Tập cầm bút di mầu (2 tiết) 
Bài: Làm quen với cách cầm bút</t>
  </si>
  <si>
    <t xml:space="preserve"> Thực hiện vận động xâu vòng tay, chuỗi đeo cổ chủ đề "Đ D Đ C "</t>
  </si>
  <si>
    <t>Bài: Xâu vòng</t>
  </si>
  <si>
    <t>Làm quen với rửa tay.</t>
  </si>
  <si>
    <t>Làm quen với rửa mặt.</t>
  </si>
  <si>
    <t xml:space="preserve">Bài : NB Đồ dùng, đồ chơi quen thuộc của bé </t>
  </si>
  <si>
    <t>Bài : Nghe hát " Chiếc khăn tay"
Bài: Nghe hát "Nu na nu nống"</t>
  </si>
  <si>
    <t>Bài : Tập di mầu: Búp bê
Bài : Tập di màu: Bát, thìa</t>
  </si>
  <si>
    <t xml:space="preserve">Bài: Nhận biết màu  xanh
Bài: Ôn màu xanh (CĐ Đ D Đ C) 
</t>
  </si>
  <si>
    <t>Bài : Tung, bắt bóng qua dây cùng cô</t>
  </si>
  <si>
    <t xml:space="preserve">
Truyện: Thỏ con không vâng lời.
Truyện: Cô giáo họa mi
</t>
  </si>
  <si>
    <t xml:space="preserve">Bài:  Luồn dây
</t>
  </si>
  <si>
    <t>Bài: Nhận biết đồ dùng gia đình có màu đỏ ( tiết 1) 
Bài : Ôn đồ dùng gia đình có màu đỏ (Tiết 2)</t>
  </si>
  <si>
    <t xml:space="preserve">Bài 1: Mẹ yêu của bé
Bài 2: Bà của chúng mình
</t>
  </si>
  <si>
    <t xml:space="preserve">Bài: Thơ "Yêu mẹ."
Bài thơ: "Cháu chào ông ạ" </t>
  </si>
  <si>
    <t xml:space="preserve">Bài: Nghe hát "Cháu yêu bà"
</t>
  </si>
  <si>
    <t>Bài: Dạy KNCH "Chim mẹ, chim con"
Bài: Dạy KNVĐ "Chim mẹ, chim con"
Bài": Dạy KNCH "Cô và mẹ"</t>
  </si>
  <si>
    <r>
      <rPr>
        <b/>
        <sz val="12"/>
        <rFont val="Times New Roman"/>
        <family val="1"/>
      </rPr>
      <t>Bài 4</t>
    </r>
    <r>
      <rPr>
        <sz val="12"/>
        <rFont val="Times New Roman"/>
        <family val="1"/>
      </rPr>
      <t xml:space="preserve">
- Hô hấp: Thổi bóng
- Tay: Một tay đưa về phía trước, một tay phía sau
- Lưng, bụng: Cúi người xuống, đứng thẳng người lên
- Chân: Nhún chân
- Bật: Bật chụm tách chân</t>
    </r>
  </si>
  <si>
    <t>Thực hiện vận động bỏ vào lấy ra</t>
  </si>
  <si>
    <t>HĐNT Bước lến xuống bậc thang (5 bậc)</t>
  </si>
  <si>
    <t xml:space="preserve">Bài: Nhận biết to - nhỏ </t>
  </si>
  <si>
    <t xml:space="preserve">
Bài: Truyện  Cá và chim.
Bài: Truyện: Đôi bạn nhỏ.</t>
  </si>
  <si>
    <t>Bài :Nghe hát "Cá vàng bơi"
Bài :Nghe hát: "Chú mèo con"</t>
  </si>
  <si>
    <t>Bài :Dạy KNCH " Rửa mặt như mèo"                                           Bài: Dạy KNCH " Gà trống mèo con và cún con"                                             Bài: Dạy KNCH " con gà trống"</t>
  </si>
  <si>
    <t>Bài Tập di màu: Con cá!
Bài tập di màu: Mèo con đáng yêu!</t>
  </si>
  <si>
    <r>
      <rPr>
        <b/>
        <sz val="12"/>
        <rFont val="Times New Roman"/>
        <family val="1"/>
      </rPr>
      <t>Bài 5</t>
    </r>
    <r>
      <rPr>
        <sz val="12"/>
        <rFont val="Times New Roman"/>
        <family val="1"/>
      </rPr>
      <t xml:space="preserve">
- Hô hấp: Gà gáy
- Tay: Tay lên cao, sang ngang
- Lưng, bụng: Nghiêng người sang 2 bên trái phải.
- Chân: Khụy gối.
- Bật: Bật tại chỗ.</t>
    </r>
  </si>
  <si>
    <t xml:space="preserve">Xếp chồng 4-5 khối trụ </t>
  </si>
  <si>
    <t>Bài: Lồng hộp</t>
  </si>
  <si>
    <t>Trò chơi : xếp chồng</t>
  </si>
  <si>
    <t>Bé chơi với sáp màu</t>
  </si>
  <si>
    <t>Bài:Ôn màu xanh - đỏ.</t>
  </si>
  <si>
    <t xml:space="preserve">
Bài:Truyện: Cây táo.
</t>
  </si>
  <si>
    <t>Bài Thơ: cây đào
Bài Đồng dao: kéo cưa lừa xẻ
.</t>
  </si>
  <si>
    <t xml:space="preserve">Bài Dạy KNCH Sắp đén tết rồi"
Bài Nghe hát " Mùa xuân của bé"
Bài Nghe hát " Kéo cưa lừa xẻ
</t>
  </si>
  <si>
    <t>Bài tập di màu: Bánh chưng</t>
  </si>
  <si>
    <r>
      <rPr>
        <b/>
        <sz val="12"/>
        <rFont val="Times New Roman"/>
        <family val="1"/>
      </rPr>
      <t>Bài 6</t>
    </r>
    <r>
      <rPr>
        <sz val="12"/>
        <rFont val="Times New Roman"/>
        <family val="1"/>
      </rPr>
      <t xml:space="preserve">
- Hô hấp: Hít sâu, thở ra từ từ
- Tay: Hai tay đưa về phia trước, đưa về phía sau
- Lưng, bụng: Cúi người xuống, dứng thẳng người lên
- Chân: Bật tại chỗ
</t>
    </r>
  </si>
  <si>
    <t>Bài : Tung bóng qua dây cùng cô</t>
  </si>
  <si>
    <t xml:space="preserve"> Bài: Cài hoa , lá
</t>
  </si>
  <si>
    <t xml:space="preserve">TC: Bóp bóng 
Bài: Khuấy đảo (Trộn hoa quả dầm)
</t>
  </si>
  <si>
    <t>Bài:Chắp ghép tranh rau củ</t>
  </si>
  <si>
    <t>Bài  : NB Rau bắp cải
Bài : NB  Những loài hoa hồng, hoa cúc
Bài  : Nhận biết các loại quả "Quả chuối"
Bài : "Quả cam"</t>
  </si>
  <si>
    <t xml:space="preserve">Bài:Kể chuyện: Quả thị.
</t>
  </si>
  <si>
    <t>Bài:Thơ: quả chuối nhỏ.
Bài: Thơ: hoa nở.
Bài: Thơ: cây bắp cải.</t>
  </si>
  <si>
    <t>Bài:Nghe hát "Quả"
Bài:Dạy KNCH " Quả thị"                      Bài: Dạy KNCH " Cây bắp cải"                    
Bài: Dạy KNVĐ " Cây bắp cải"</t>
  </si>
  <si>
    <t>Bài: tập xé trang trí quả
Bài: tập dán dính cành hoa</t>
  </si>
  <si>
    <r>
      <rPr>
        <b/>
        <sz val="12"/>
        <rFont val="Times New Roman"/>
        <family val="1"/>
      </rPr>
      <t>Bài 7</t>
    </r>
    <r>
      <rPr>
        <sz val="12"/>
        <rFont val="Times New Roman"/>
        <family val="1"/>
      </rPr>
      <t xml:space="preserve">
- Hô hấp: Gà gáy
- Tay: Tay lên cao, sang ngang
- Lưng, bụng: Nghiêng người sang 2 bên trái phải.
- Chân: Khụy gối.
- Bật: Bật tại chỗ.</t>
    </r>
  </si>
  <si>
    <t>TC Xếp chồng</t>
  </si>
  <si>
    <t>Nhận biết màu  vàng</t>
  </si>
  <si>
    <t xml:space="preserve">Trò chơi: Ôn màu đỏ,  xanh </t>
  </si>
  <si>
    <t xml:space="preserve">Bài: Ôn màu đỏ- vàng </t>
  </si>
  <si>
    <t>TC : Hoa to- hoa nhỏ</t>
  </si>
  <si>
    <t xml:space="preserve">
Bài: Truyện: Thỏ con qua đường.
Bài :Thơ: Xe chữa cháy.
</t>
  </si>
  <si>
    <t>Bài: Thơ: Xe chữa cháy.
Bài: Thơ: Con tàu.</t>
  </si>
  <si>
    <t>Bài: Nghe hát "Đoàn tàu nhỏ xíu"
Bài:Nghe hát "Ai nhanh hơn"</t>
  </si>
  <si>
    <t>Bài: Dạy KNCH "Con tàu"
Bài:Dạy KNCH "Lái ô tô "</t>
  </si>
  <si>
    <t>Bài: Tập Trang trí thuyền buồm bằng nét thẳng, nét xiên</t>
  </si>
  <si>
    <t>Bài : Tập Nặn bánh xe ô tô</t>
  </si>
  <si>
    <t>Bài: Tập Xếp tàu hỏa
Bài: Tập Dán tô tô</t>
  </si>
  <si>
    <r>
      <rPr>
        <b/>
        <sz val="12"/>
        <rFont val="Times New Roman"/>
        <family val="1"/>
      </rPr>
      <t>Bài 8</t>
    </r>
    <r>
      <rPr>
        <sz val="12"/>
        <rFont val="Times New Roman"/>
        <family val="1"/>
      </rPr>
      <t xml:space="preserve">
- Hô hấp: Gà gáy
- Tay: Tay lên cao, sang ngang
- Lưng, bụng: Nghiêng người sang 2 bên trái phải.
- Chân: Khụy gối.
- Bật: Bật tại chỗ.</t>
    </r>
  </si>
  <si>
    <t xml:space="preserve">
Truyện: Tin và quạt máy
</t>
  </si>
  <si>
    <t xml:space="preserve">Bài: Bò chui qua cổng (cao 50cm, rộng 40cm) </t>
  </si>
  <si>
    <t>TC Ném bóng vào đích năm ngang</t>
  </si>
  <si>
    <t xml:space="preserve">Trò chuyện:  Bé chơi thân thiện với bạn
</t>
  </si>
  <si>
    <t>Bài: KNCH " Đu quay"                     
 Bài: KNVĐ " Đu quay"</t>
  </si>
  <si>
    <t>Bài tâp di màu: Rau, củ, quả</t>
  </si>
  <si>
    <t>Di màu, tô, vẽ nguệch ngoạc về chủ đề "AT"</t>
  </si>
  <si>
    <t>Bài: Bé tâp di màu: Đ D Đ C an toàn</t>
  </si>
  <si>
    <r>
      <rPr>
        <b/>
        <sz val="12"/>
        <rFont val="Times New Roman"/>
        <family val="1"/>
      </rPr>
      <t>Bài 9</t>
    </r>
    <r>
      <rPr>
        <sz val="12"/>
        <rFont val="Times New Roman"/>
        <family val="1"/>
      </rPr>
      <t xml:space="preserve">
- Hô hấp:Thổi nơ
- Tay: Tay đưa ra trước, đưa ra sau
- Lưng, bụng: Nghiêng người sang 2 bên trái phải.
- Chân: Đứng nhún chân
- Bật: Bật tại chỗ.</t>
    </r>
  </si>
  <si>
    <t>Tên, đặc điểm nổi bật của một số đồ dùng thân quen chủ đề "Đồ dùng đồ chơi, An toàn"</t>
  </si>
  <si>
    <t>Bài: Bé chơi với chai nhựa</t>
  </si>
  <si>
    <t xml:space="preserve"> Bê ghế bằng hai tay, lấy xếp ghế đúng nơi qui định.</t>
  </si>
  <si>
    <t>Bài : Nhận biết 1 số loại mũ .                
Bài: Trang phục mùa hè</t>
  </si>
  <si>
    <t xml:space="preserve">
Bài: Kể chuyện: Mùa hè.
</t>
  </si>
  <si>
    <t>Bài Thơ: Mùa hè nóng nực                            
Bài Thơ : Mũ xinh</t>
  </si>
  <si>
    <t xml:space="preserve"> Kể chuyện theo tranh: Mùa hè </t>
  </si>
  <si>
    <t>Bài tập tô màu: Trang phục mùa hè</t>
  </si>
  <si>
    <t>Bài: tập vẽ ông mặt trời</t>
  </si>
  <si>
    <t>Bài "tập dán và trang trí mũ"</t>
  </si>
  <si>
    <r>
      <rPr>
        <b/>
        <sz val="12"/>
        <rFont val="Times New Roman"/>
        <family val="1"/>
      </rPr>
      <t>Bài 10</t>
    </r>
    <r>
      <rPr>
        <sz val="12"/>
        <rFont val="Times New Roman"/>
        <family val="1"/>
      </rPr>
      <t xml:space="preserve">
- Hô hấp: Gà gáy
- Tay: Tay lên cao, sang ngang
- Lưng, bụng: Nghiêng người sang 2 bên trái phải.
- Chân: Khụy gối.
- Bật: Bật tại chỗ.</t>
    </r>
  </si>
  <si>
    <t>Bài: Trườn tới đích</t>
  </si>
  <si>
    <t>Bài :Ôn Nhận biết màu đỏ vàng xanh</t>
  </si>
  <si>
    <t>Bài: Làm quen với Lớp MG của bé</t>
  </si>
  <si>
    <r>
      <rPr>
        <b/>
        <sz val="12"/>
        <rFont val="Times New Roman"/>
        <family val="1"/>
      </rPr>
      <t xml:space="preserve">CĐ10 </t>
    </r>
    <r>
      <rPr>
        <sz val="12"/>
        <rFont val="Times New Roman"/>
        <family val="1"/>
      </rPr>
      <t>MG</t>
    </r>
  </si>
  <si>
    <r>
      <rPr>
        <b/>
        <sz val="12"/>
        <rFont val="Times New Roman"/>
        <family val="1"/>
      </rPr>
      <t>Bài 1</t>
    </r>
    <r>
      <rPr>
        <sz val="12"/>
        <rFont val="Times New Roman"/>
        <family val="1"/>
      </rPr>
      <t xml:space="preserve">
- Hô hấp: Gà gáy
- Tay: Tay lên cao, sang ngang
- Lưng, bụng: Nghiêng người sang 2 bên trái phải.
- Chân: Khụy gối.
- Bật: Bật tại chỗ.</t>
    </r>
  </si>
  <si>
    <r>
      <rPr>
        <b/>
        <sz val="12"/>
        <rFont val="Times New Roman"/>
        <family val="1"/>
      </rPr>
      <t>Bài 2</t>
    </r>
    <r>
      <rPr>
        <sz val="12"/>
        <rFont val="Times New Roman"/>
        <family val="1"/>
      </rPr>
      <t xml:space="preserve">
- Hô hấp: Thổi nơ
- Tay: Hai tay đưa sang ngang, hạ xuống
- Lưng, bụng: Quay người sang 2 bên trái phải.
- Chân: Nhún chân
- Bật: Bật tại chỗ.</t>
    </r>
  </si>
  <si>
    <r>
      <rPr>
        <b/>
        <sz val="12"/>
        <rFont val="Times New Roman"/>
        <family val="1"/>
      </rPr>
      <t>Bài 3</t>
    </r>
    <r>
      <rPr>
        <sz val="12"/>
        <rFont val="Times New Roman"/>
        <family val="1"/>
      </rPr>
      <t xml:space="preserve">
- Hô hấp: Còi tàu
- Tay: Hai tay đưa về phía trước, phía sau
- Lưng, bụng: Nghiêng người sang 2 bên trái phải.
- Chân: Ngồi xuống đứng lên
- Bật: Bậttiến về phía trước</t>
    </r>
  </si>
  <si>
    <t>Bài 1: Đi trong đường hẹp 
Bài 2: Đi trong đường hẹp  có bê vật trên tay</t>
  </si>
  <si>
    <t xml:space="preserve">
Bài : Bé tập xâu vòng </t>
  </si>
  <si>
    <t xml:space="preserve">Bài: Cài, trang trí dây hoa, lá                       Bài:  Luồn dây
</t>
  </si>
  <si>
    <t xml:space="preserve">Bài  1:Bé tập vo giấy  thành quả bóng
Bài 2: Bé chơi với giấy                                     </t>
  </si>
  <si>
    <t xml:space="preserve">
Truyện: Thỏ ngoan
Truyện: Gà tơ Đi học
</t>
  </si>
  <si>
    <t xml:space="preserve">
Truyện: "Đồ chơi của bi"
Truyện: "Mẹ tắm cho bé"</t>
  </si>
  <si>
    <r>
      <rPr>
        <i/>
        <u/>
        <sz val="12"/>
        <rFont val="Times New Roman"/>
        <family val="1"/>
      </rPr>
      <t xml:space="preserve">                            Chia ra</t>
    </r>
    <r>
      <rPr>
        <i/>
        <sz val="12"/>
        <rFont val="Times New Roman"/>
        <family val="1"/>
      </rPr>
      <t>:   + Giờ thể chất</t>
    </r>
  </si>
  <si>
    <t>Bài : " Bé là ai"</t>
  </si>
  <si>
    <t>LH</t>
  </si>
  <si>
    <t>Giáo viên lớp 2A</t>
  </si>
  <si>
    <t>HP chuyên môn</t>
  </si>
  <si>
    <t>Đoàn Thị Huyền</t>
  </si>
  <si>
    <t>KẾ HOẠCH CHỦ ĐỀ "Gia đình bé yêu" LỚP 2A ( Từ 4/11- 29/11/2024) NĂM HỌC 2024- 2025</t>
  </si>
  <si>
    <t>Bài : Vận động tinh Bé xâu vòng .</t>
  </si>
  <si>
    <t xml:space="preserve">Bài: tập dán trang trí quà tặng Bà
Bài:dán hoa tặng cô                           
</t>
  </si>
  <si>
    <t>Di màu, tô,  vẽ nguệch ngoạc . Xâu vòng về chủ đề " Gia đình"</t>
  </si>
  <si>
    <t>Bài Tập di màu: Áo tặng mẹ Bài Xâu vòng tặng mẹ</t>
  </si>
  <si>
    <t>Hoàng Thúy Hoa</t>
  </si>
  <si>
    <t>Hiệu Phó Chuyên môn</t>
  </si>
  <si>
    <r>
      <t xml:space="preserve">        </t>
    </r>
    <r>
      <rPr>
        <b/>
        <sz val="14"/>
        <rFont val="Times New Roman"/>
        <family val="1"/>
      </rPr>
      <t>Tổ chuyên môn</t>
    </r>
  </si>
  <si>
    <t xml:space="preserve">            Trần Thị Thúy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</si>
</sst>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_(&quot;$&quot;* \(#,##0.00\);_(&quot;$&quot;* &quot;-&quot;??_);_(@_)"/>
    <numFmt numFmtId="164" formatCode="#,##0\ &quot;DM&quot;;\-#,##0\ &quot;DM&quot;"/>
    <numFmt numFmtId="165" formatCode="0.000%"/>
    <numFmt numFmtId="166" formatCode="&quot;￥&quot;#,##0;&quot;￥&quot;\-#,##0"/>
    <numFmt numFmtId="167" formatCode="00.000"/>
    <numFmt numFmtId="168" formatCode="_-* #,##0_-;\-* #,##0_-;_-* &quot;-&quot;_-;_-@_-"/>
    <numFmt numFmtId="169" formatCode="_-* #,##0.00_-;\-* #,##0.00_-;_-* &quot;-&quot;??_-;_-@_-"/>
    <numFmt numFmtId="170" formatCode="_-&quot;$&quot;* #,##0_-;\-&quot;$&quot;* #,##0_-;_-&quot;$&quot;* &quot;-&quot;_-;_-@_-"/>
    <numFmt numFmtId="171" formatCode="_-&quot;$&quot;* #,##0.00_-;\-&quot;$&quot;* #,##0.00_-;_-&quot;$&quot;* &quot;-&quot;??_-;_-@_-"/>
    <numFmt numFmtId="172" formatCode="0.0"/>
  </numFmts>
  <fonts count="27">
    <font>
      <sz val="11"/>
      <color theme="1"/>
      <name val="Calibri"/>
      <family val="2"/>
      <scheme val="minor"/>
    </font>
    <font>
      <b/>
      <sz val="12"/>
      <name val="Times New Roman"/>
      <family val="1"/>
    </font>
    <font>
      <sz val="10"/>
      <name val="Arial"/>
      <family val="2"/>
    </font>
    <font>
      <sz val="12"/>
      <name val="Times New Roman"/>
      <family val="1"/>
    </font>
    <font>
      <sz val="9"/>
      <name val="Times New Roman"/>
      <family val="1"/>
    </font>
    <font>
      <b/>
      <sz val="8"/>
      <color indexed="81"/>
      <name val="Tahoma"/>
      <family val="2"/>
    </font>
    <font>
      <b/>
      <sz val="12"/>
      <name val="Arial"/>
      <family val="2"/>
    </font>
    <font>
      <sz val="10"/>
      <name val="Arial"/>
      <family val="2"/>
      <charset val="163"/>
    </font>
    <font>
      <sz val="11"/>
      <color indexed="8"/>
      <name val="Calibri"/>
      <family val="2"/>
    </font>
    <font>
      <sz val="14"/>
      <name val="뼻뮝"/>
      <family val="3"/>
    </font>
    <font>
      <sz val="12"/>
      <name val="바탕체"/>
      <family val="3"/>
    </font>
    <font>
      <sz val="12"/>
      <name val="뼻뮝"/>
      <family val="3"/>
    </font>
    <font>
      <sz val="11"/>
      <name val="돋움"/>
      <family val="3"/>
    </font>
    <font>
      <sz val="10"/>
      <name val="굴림체"/>
      <family val="3"/>
    </font>
    <font>
      <sz val="12"/>
      <name val="新細明體"/>
      <charset val="136"/>
    </font>
    <font>
      <sz val="10"/>
      <color indexed="81"/>
      <name val="Times New Roman"/>
      <family val="1"/>
    </font>
    <font>
      <b/>
      <sz val="14"/>
      <name val="Times New Roman"/>
      <family val="1"/>
    </font>
    <font>
      <sz val="11"/>
      <name val="Times New Roman"/>
      <family val="1"/>
    </font>
    <font>
      <sz val="14"/>
      <name val="Times New Roman"/>
      <family val="1"/>
    </font>
    <font>
      <b/>
      <sz val="11"/>
      <name val="Times New Roman"/>
      <family val="1"/>
    </font>
    <font>
      <b/>
      <i/>
      <sz val="11"/>
      <name val="Times New Roman"/>
      <family val="1"/>
    </font>
    <font>
      <sz val="10"/>
      <name val="Times New Roman"/>
      <family val="1"/>
    </font>
    <font>
      <i/>
      <sz val="12"/>
      <name val="Times New Roman"/>
      <family val="1"/>
    </font>
    <font>
      <i/>
      <u/>
      <sz val="12"/>
      <name val="Times New Roman"/>
      <family val="1"/>
    </font>
    <font>
      <b/>
      <sz val="10"/>
      <name val="Times New Roman"/>
      <family val="1"/>
    </font>
    <font>
      <b/>
      <i/>
      <sz val="12"/>
      <name val="Times New Roman"/>
      <family val="1"/>
    </font>
    <font>
      <b/>
      <sz val="14"/>
      <color indexed="8"/>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9" tint="-0.249977111117893"/>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s>
  <cellStyleXfs count="30">
    <xf numFmtId="0" fontId="0" fillId="0" borderId="0"/>
    <xf numFmtId="0" fontId="2" fillId="0" borderId="0"/>
    <xf numFmtId="44" fontId="2" fillId="0" borderId="0" applyFont="0" applyFill="0" applyBorder="0" applyAlignment="0" applyProtection="0"/>
    <xf numFmtId="0" fontId="6" fillId="0" borderId="12" applyNumberFormat="0" applyAlignment="0" applyProtection="0">
      <alignment horizontal="left" vertical="center"/>
    </xf>
    <xf numFmtId="0" fontId="6" fillId="0" borderId="10">
      <alignment horizontal="left" vertical="center"/>
    </xf>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40" fontId="9" fillId="0" borderId="0" applyFont="0" applyFill="0" applyBorder="0" applyAlignment="0" applyProtection="0"/>
    <xf numFmtId="38"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9" fontId="10" fillId="0" borderId="0" applyFont="0" applyFill="0" applyBorder="0" applyAlignment="0" applyProtection="0"/>
    <xf numFmtId="0" fontId="11" fillId="0" borderId="0"/>
    <xf numFmtId="164" fontId="12" fillId="0" borderId="0" applyFont="0" applyFill="0" applyBorder="0" applyAlignment="0" applyProtection="0"/>
    <xf numFmtId="165" fontId="12" fillId="0" borderId="0" applyFont="0" applyFill="0" applyBorder="0" applyAlignment="0" applyProtection="0"/>
    <xf numFmtId="166" fontId="12" fillId="0" borderId="0" applyFont="0" applyFill="0" applyBorder="0" applyAlignment="0" applyProtection="0"/>
    <xf numFmtId="167" fontId="12" fillId="0" borderId="0" applyFont="0" applyFill="0" applyBorder="0" applyAlignment="0" applyProtection="0"/>
    <xf numFmtId="0" fontId="13" fillId="0" borderId="0"/>
    <xf numFmtId="0" fontId="14" fillId="0" borderId="0"/>
    <xf numFmtId="168"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71" fontId="14" fillId="0" borderId="0" applyFont="0" applyFill="0" applyBorder="0" applyAlignment="0" applyProtection="0"/>
  </cellStyleXfs>
  <cellXfs count="183">
    <xf numFmtId="0" fontId="0" fillId="0" borderId="0" xfId="0"/>
    <xf numFmtId="49" fontId="1" fillId="2" borderId="0"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49" fontId="3" fillId="4" borderId="8" xfId="0" applyNumberFormat="1" applyFont="1" applyFill="1" applyBorder="1" applyAlignment="1">
      <alignment horizontal="center" vertical="center" wrapText="1"/>
    </xf>
    <xf numFmtId="49" fontId="3" fillId="2" borderId="8" xfId="0" applyNumberFormat="1" applyFont="1" applyFill="1" applyBorder="1" applyAlignment="1">
      <alignment horizontal="left" vertical="center" wrapText="1"/>
    </xf>
    <xf numFmtId="49" fontId="4" fillId="3" borderId="8" xfId="0" applyNumberFormat="1" applyFont="1" applyFill="1" applyBorder="1" applyAlignment="1">
      <alignment horizontal="center" vertical="center" wrapText="1"/>
    </xf>
    <xf numFmtId="0" fontId="3" fillId="0" borderId="8" xfId="0" applyNumberFormat="1" applyFont="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0" borderId="8" xfId="0" applyNumberFormat="1" applyFont="1" applyFill="1" applyBorder="1" applyAlignment="1">
      <alignment horizontal="left" vertical="center" wrapText="1"/>
    </xf>
    <xf numFmtId="49" fontId="4" fillId="0" borderId="8"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8" xfId="0" applyNumberFormat="1" applyFont="1" applyFill="1" applyBorder="1" applyAlignment="1">
      <alignment horizontal="center" vertical="center" wrapText="1"/>
    </xf>
    <xf numFmtId="49" fontId="4" fillId="3" borderId="9" xfId="0" applyNumberFormat="1" applyFont="1" applyFill="1" applyBorder="1" applyAlignment="1">
      <alignment horizontal="center" vertical="center" wrapText="1"/>
    </xf>
    <xf numFmtId="49" fontId="3" fillId="0" borderId="9" xfId="0" applyNumberFormat="1" applyFont="1" applyFill="1" applyBorder="1" applyAlignment="1">
      <alignment horizontal="left" vertical="center" wrapText="1"/>
    </xf>
    <xf numFmtId="49" fontId="4" fillId="5" borderId="8"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17" fillId="0" borderId="8" xfId="0" applyNumberFormat="1" applyFont="1" applyFill="1" applyBorder="1" applyAlignment="1">
      <alignment vertical="center" wrapText="1"/>
    </xf>
    <xf numFmtId="0" fontId="3" fillId="0" borderId="8" xfId="0" applyNumberFormat="1" applyFont="1" applyBorder="1" applyAlignment="1">
      <alignment horizontal="left" vertical="center" wrapText="1"/>
    </xf>
    <xf numFmtId="49" fontId="17" fillId="0" borderId="9" xfId="0" applyNumberFormat="1" applyFont="1" applyFill="1" applyBorder="1" applyAlignment="1">
      <alignment horizontal="left" vertical="center" wrapText="1"/>
    </xf>
    <xf numFmtId="0" fontId="3" fillId="0" borderId="8" xfId="0" applyNumberFormat="1" applyFont="1" applyFill="1" applyBorder="1" applyAlignment="1">
      <alignment horizontal="left" vertical="center" wrapText="1"/>
    </xf>
    <xf numFmtId="49" fontId="1" fillId="0" borderId="8"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wrapText="1"/>
    </xf>
    <xf numFmtId="0" fontId="1" fillId="3" borderId="8" xfId="0" applyFont="1" applyFill="1" applyBorder="1" applyAlignment="1">
      <alignment horizontal="center" vertical="center" wrapText="1"/>
    </xf>
    <xf numFmtId="49" fontId="19" fillId="0" borderId="9" xfId="0" applyNumberFormat="1" applyFont="1" applyFill="1" applyBorder="1" applyAlignment="1">
      <alignment horizontal="center" vertical="center" wrapText="1"/>
    </xf>
    <xf numFmtId="49" fontId="3" fillId="3" borderId="8" xfId="0" applyNumberFormat="1" applyFont="1" applyFill="1" applyBorder="1" applyAlignment="1">
      <alignment vertical="center" wrapText="1"/>
    </xf>
    <xf numFmtId="49" fontId="4" fillId="2" borderId="9" xfId="0" applyNumberFormat="1" applyFont="1" applyFill="1" applyBorder="1" applyAlignment="1">
      <alignment horizontal="center" vertical="center" wrapText="1"/>
    </xf>
    <xf numFmtId="49" fontId="18" fillId="3" borderId="8" xfId="0" applyNumberFormat="1" applyFont="1" applyFill="1" applyBorder="1" applyAlignment="1">
      <alignment horizontal="center" vertical="center" wrapText="1"/>
    </xf>
    <xf numFmtId="49" fontId="17" fillId="2" borderId="8" xfId="0" applyNumberFormat="1" applyFont="1" applyFill="1" applyBorder="1" applyAlignment="1">
      <alignment horizontal="left" vertical="center" wrapText="1"/>
    </xf>
    <xf numFmtId="49" fontId="17" fillId="2" borderId="8" xfId="0" applyNumberFormat="1" applyFont="1" applyFill="1" applyBorder="1" applyAlignment="1">
      <alignment horizontal="center" vertical="center" wrapText="1"/>
    </xf>
    <xf numFmtId="49" fontId="17" fillId="2" borderId="8" xfId="0" applyNumberFormat="1" applyFont="1" applyFill="1" applyBorder="1" applyAlignment="1">
      <alignment vertical="center" wrapText="1"/>
    </xf>
    <xf numFmtId="49" fontId="4" fillId="0" borderId="9" xfId="0" applyNumberFormat="1" applyFont="1" applyFill="1" applyBorder="1" applyAlignment="1">
      <alignment horizontal="center" vertical="center" wrapText="1"/>
    </xf>
    <xf numFmtId="0" fontId="3" fillId="0" borderId="7" xfId="0" applyNumberFormat="1" applyFont="1" applyFill="1" applyBorder="1" applyAlignment="1">
      <alignment horizontal="left" vertical="center" wrapText="1"/>
    </xf>
    <xf numFmtId="49" fontId="17" fillId="2" borderId="1" xfId="0" applyNumberFormat="1"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3" fillId="0" borderId="0" xfId="0" applyNumberFormat="1" applyFont="1" applyAlignment="1">
      <alignment horizontal="center" vertical="center" wrapText="1"/>
    </xf>
    <xf numFmtId="0" fontId="3" fillId="2" borderId="0" xfId="0" applyNumberFormat="1" applyFont="1" applyFill="1" applyAlignment="1">
      <alignment horizontal="center" vertical="center" wrapText="1"/>
    </xf>
    <xf numFmtId="0" fontId="3" fillId="2" borderId="0" xfId="0" applyNumberFormat="1" applyFont="1" applyFill="1" applyAlignment="1">
      <alignment horizontal="left" vertical="center" wrapText="1"/>
    </xf>
    <xf numFmtId="0" fontId="3" fillId="0" borderId="0" xfId="0" applyNumberFormat="1" applyFont="1" applyAlignment="1">
      <alignment horizontal="left" vertical="center" wrapText="1"/>
    </xf>
    <xf numFmtId="0" fontId="3"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2" borderId="0" xfId="0" applyNumberFormat="1" applyFont="1" applyFill="1" applyBorder="1" applyAlignment="1">
      <alignment horizontal="center" vertical="center" wrapText="1"/>
    </xf>
    <xf numFmtId="0" fontId="1" fillId="3" borderId="10" xfId="0" applyNumberFormat="1" applyFont="1" applyFill="1" applyBorder="1" applyAlignment="1">
      <alignment vertical="center" wrapText="1"/>
    </xf>
    <xf numFmtId="0" fontId="1" fillId="3" borderId="8" xfId="0" applyNumberFormat="1" applyFont="1" applyFill="1" applyBorder="1" applyAlignment="1">
      <alignment horizontal="center" vertical="center" wrapText="1"/>
    </xf>
    <xf numFmtId="0" fontId="20" fillId="3" borderId="8" xfId="0" applyFont="1" applyFill="1" applyBorder="1" applyAlignment="1">
      <alignment horizontal="center" vertical="center" wrapText="1"/>
    </xf>
    <xf numFmtId="0" fontId="21" fillId="3" borderId="8" xfId="0" applyNumberFormat="1" applyFont="1" applyFill="1" applyBorder="1" applyAlignment="1">
      <alignment horizontal="center" vertical="center" wrapText="1"/>
    </xf>
    <xf numFmtId="0" fontId="3" fillId="3" borderId="8" xfId="0" applyNumberFormat="1" applyFont="1" applyFill="1" applyBorder="1" applyAlignment="1">
      <alignment vertical="center" wrapText="1"/>
    </xf>
    <xf numFmtId="0" fontId="3" fillId="3" borderId="8" xfId="0" applyNumberFormat="1" applyFont="1" applyFill="1" applyBorder="1" applyAlignment="1">
      <alignment horizontal="left" vertical="center" wrapText="1"/>
    </xf>
    <xf numFmtId="0" fontId="3" fillId="3" borderId="7" xfId="1" applyFont="1" applyFill="1" applyBorder="1" applyAlignment="1">
      <alignment horizontal="center" vertical="center" wrapText="1"/>
    </xf>
    <xf numFmtId="0" fontId="3" fillId="3" borderId="7" xfId="1" applyFont="1" applyFill="1" applyBorder="1" applyAlignment="1">
      <alignment vertical="center" wrapText="1"/>
    </xf>
    <xf numFmtId="0" fontId="3" fillId="3" borderId="7" xfId="1" applyFont="1" applyFill="1" applyBorder="1" applyAlignment="1">
      <alignment vertical="center"/>
    </xf>
    <xf numFmtId="49" fontId="1" fillId="3" borderId="8" xfId="0" applyNumberFormat="1" applyFont="1" applyFill="1" applyBorder="1" applyAlignment="1">
      <alignment horizontal="center" vertical="center" wrapText="1"/>
    </xf>
    <xf numFmtId="0" fontId="17" fillId="2" borderId="8" xfId="0" applyNumberFormat="1" applyFont="1" applyFill="1" applyBorder="1" applyAlignment="1">
      <alignment vertical="center" wrapText="1"/>
    </xf>
    <xf numFmtId="49" fontId="1" fillId="0" borderId="0" xfId="0" applyNumberFormat="1" applyFont="1" applyFill="1" applyBorder="1" applyAlignment="1">
      <alignment horizontal="center" vertical="center" wrapText="1"/>
    </xf>
    <xf numFmtId="9" fontId="3" fillId="0" borderId="8" xfId="0" applyNumberFormat="1" applyFont="1" applyFill="1" applyBorder="1" applyAlignment="1">
      <alignment horizontal="center" vertical="center" wrapText="1"/>
    </xf>
    <xf numFmtId="49" fontId="17" fillId="2" borderId="0" xfId="0" applyNumberFormat="1" applyFont="1" applyFill="1" applyAlignment="1">
      <alignment vertical="center" wrapText="1"/>
    </xf>
    <xf numFmtId="0" fontId="17" fillId="0" borderId="8" xfId="0" applyNumberFormat="1" applyFont="1" applyFill="1" applyBorder="1" applyAlignment="1">
      <alignment horizontal="left" vertical="center" wrapText="1"/>
    </xf>
    <xf numFmtId="49" fontId="19" fillId="3" borderId="8" xfId="0" applyNumberFormat="1" applyFont="1" applyFill="1" applyBorder="1" applyAlignment="1">
      <alignment horizontal="center" vertical="center" wrapText="1"/>
    </xf>
    <xf numFmtId="9" fontId="3" fillId="0" borderId="8" xfId="0" applyNumberFormat="1" applyFont="1" applyBorder="1" applyAlignment="1">
      <alignment horizontal="center" vertical="center" wrapText="1"/>
    </xf>
    <xf numFmtId="9" fontId="3" fillId="3" borderId="8" xfId="0" applyNumberFormat="1" applyFont="1" applyFill="1" applyBorder="1" applyAlignment="1">
      <alignment horizontal="center" vertical="center" wrapText="1"/>
    </xf>
    <xf numFmtId="0" fontId="3" fillId="3" borderId="0" xfId="0" applyNumberFormat="1" applyFont="1" applyFill="1" applyAlignment="1">
      <alignment horizontal="center" vertical="center" wrapText="1"/>
    </xf>
    <xf numFmtId="49" fontId="19" fillId="2" borderId="8" xfId="0" applyNumberFormat="1" applyFont="1" applyFill="1" applyBorder="1" applyAlignment="1">
      <alignment horizontal="center" vertical="center" wrapText="1"/>
    </xf>
    <xf numFmtId="0" fontId="1" fillId="0" borderId="8" xfId="0" applyNumberFormat="1" applyFont="1" applyBorder="1" applyAlignment="1">
      <alignment horizontal="center" vertical="center" wrapText="1"/>
    </xf>
    <xf numFmtId="49" fontId="19" fillId="3" borderId="8" xfId="0" applyNumberFormat="1" applyFont="1" applyFill="1" applyBorder="1" applyAlignment="1">
      <alignment horizontal="left" vertical="center" wrapText="1"/>
    </xf>
    <xf numFmtId="49" fontId="1" fillId="3" borderId="11" xfId="0" applyNumberFormat="1" applyFont="1" applyFill="1" applyBorder="1" applyAlignment="1">
      <alignment vertical="center"/>
    </xf>
    <xf numFmtId="0" fontId="3" fillId="0" borderId="7"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9" fontId="3" fillId="0" borderId="7" xfId="0" applyNumberFormat="1" applyFont="1" applyFill="1" applyBorder="1" applyAlignment="1">
      <alignment horizontal="center" vertical="center" wrapText="1"/>
    </xf>
    <xf numFmtId="49" fontId="3" fillId="2" borderId="8" xfId="0" applyNumberFormat="1" applyFont="1" applyFill="1" applyBorder="1" applyAlignment="1">
      <alignment vertical="center" wrapText="1"/>
    </xf>
    <xf numFmtId="49" fontId="3" fillId="2" borderId="8" xfId="0" applyNumberFormat="1" applyFont="1" applyFill="1" applyBorder="1" applyAlignment="1">
      <alignment horizontal="center" vertical="center" wrapText="1"/>
    </xf>
    <xf numFmtId="0" fontId="3" fillId="0" borderId="9" xfId="0" applyNumberFormat="1" applyFont="1" applyBorder="1" applyAlignment="1">
      <alignment horizontal="left" vertical="center" wrapText="1"/>
    </xf>
    <xf numFmtId="0" fontId="3" fillId="0" borderId="9" xfId="0" applyNumberFormat="1" applyFont="1" applyBorder="1" applyAlignment="1">
      <alignment horizontal="center" vertical="center" wrapText="1"/>
    </xf>
    <xf numFmtId="0" fontId="3" fillId="0" borderId="9" xfId="0" applyNumberFormat="1" applyFont="1" applyFill="1" applyBorder="1" applyAlignment="1">
      <alignment horizontal="center" vertical="center" wrapText="1"/>
    </xf>
    <xf numFmtId="0" fontId="21" fillId="2" borderId="0" xfId="0" applyNumberFormat="1" applyFont="1" applyFill="1" applyAlignment="1">
      <alignment horizontal="center" vertical="center" wrapText="1"/>
    </xf>
    <xf numFmtId="0" fontId="22" fillId="3" borderId="8" xfId="0" applyNumberFormat="1" applyFont="1" applyFill="1" applyBorder="1" applyAlignment="1">
      <alignment horizontal="center" vertical="center" wrapText="1"/>
    </xf>
    <xf numFmtId="0" fontId="3" fillId="3" borderId="8" xfId="1" applyFont="1" applyFill="1" applyBorder="1" applyAlignment="1">
      <alignment vertical="center" wrapText="1"/>
    </xf>
    <xf numFmtId="0" fontId="21" fillId="3" borderId="8" xfId="0" applyFont="1" applyFill="1" applyBorder="1" applyAlignment="1">
      <alignment horizontal="center" vertical="center" wrapText="1"/>
    </xf>
    <xf numFmtId="0" fontId="3" fillId="3" borderId="8" xfId="1" applyFont="1" applyFill="1" applyBorder="1" applyAlignment="1">
      <alignment horizontal="left" vertical="center" wrapText="1"/>
    </xf>
    <xf numFmtId="0" fontId="21" fillId="3" borderId="8" xfId="0" applyNumberFormat="1" applyFont="1" applyFill="1" applyBorder="1" applyAlignment="1">
      <alignment horizontal="left" vertical="center" wrapText="1"/>
    </xf>
    <xf numFmtId="172" fontId="21" fillId="3" borderId="8" xfId="0" applyNumberFormat="1" applyFont="1" applyFill="1" applyBorder="1" applyAlignment="1">
      <alignment horizontal="center" vertical="center"/>
    </xf>
    <xf numFmtId="172" fontId="21" fillId="3" borderId="8" xfId="0" applyNumberFormat="1" applyFont="1" applyFill="1" applyBorder="1" applyAlignment="1">
      <alignment horizontal="center" vertical="center" wrapText="1"/>
    </xf>
    <xf numFmtId="0" fontId="3" fillId="2" borderId="8" xfId="1" applyFont="1" applyFill="1" applyBorder="1" applyAlignment="1">
      <alignment vertical="center" wrapText="1"/>
    </xf>
    <xf numFmtId="0" fontId="21" fillId="2" borderId="8" xfId="0" applyNumberFormat="1" applyFont="1" applyFill="1" applyBorder="1" applyAlignment="1">
      <alignment horizontal="center" vertical="center" wrapText="1"/>
    </xf>
    <xf numFmtId="0" fontId="3" fillId="2" borderId="8" xfId="0" applyNumberFormat="1" applyFont="1" applyFill="1" applyBorder="1" applyAlignment="1">
      <alignment horizontal="left" vertical="center" wrapText="1"/>
    </xf>
    <xf numFmtId="0" fontId="21" fillId="2" borderId="8" xfId="0" applyFont="1" applyFill="1" applyBorder="1" applyAlignment="1">
      <alignment horizontal="center" vertical="center" wrapText="1"/>
    </xf>
    <xf numFmtId="172" fontId="21" fillId="2" borderId="8" xfId="0" applyNumberFormat="1" applyFont="1" applyFill="1" applyBorder="1" applyAlignment="1">
      <alignment horizontal="center" vertical="center"/>
    </xf>
    <xf numFmtId="172" fontId="21" fillId="2" borderId="8" xfId="0" applyNumberFormat="1" applyFont="1" applyFill="1" applyBorder="1" applyAlignment="1">
      <alignment horizontal="center" vertical="center" wrapText="1"/>
    </xf>
    <xf numFmtId="0" fontId="21" fillId="3" borderId="8" xfId="1" applyFont="1" applyFill="1" applyBorder="1" applyAlignment="1">
      <alignment horizontal="center" vertical="center"/>
    </xf>
    <xf numFmtId="0" fontId="21" fillId="3" borderId="8" xfId="1" applyFont="1" applyFill="1" applyBorder="1" applyAlignment="1">
      <alignment horizontal="center" vertical="center" wrapText="1"/>
    </xf>
    <xf numFmtId="0" fontId="3" fillId="2" borderId="8" xfId="1" applyFont="1" applyFill="1" applyBorder="1" applyAlignment="1">
      <alignment horizontal="left" vertical="center" wrapText="1"/>
    </xf>
    <xf numFmtId="0" fontId="21" fillId="2" borderId="8" xfId="1" applyFont="1" applyFill="1" applyBorder="1" applyAlignment="1">
      <alignment horizontal="center" vertical="center"/>
    </xf>
    <xf numFmtId="0" fontId="21" fillId="2" borderId="8" xfId="1" applyFont="1" applyFill="1" applyBorder="1" applyAlignment="1">
      <alignment horizontal="center" vertical="center" wrapText="1"/>
    </xf>
    <xf numFmtId="0" fontId="24" fillId="3" borderId="8" xfId="0" applyNumberFormat="1" applyFont="1" applyFill="1" applyBorder="1" applyAlignment="1">
      <alignment horizontal="center" vertical="center" wrapText="1"/>
    </xf>
    <xf numFmtId="0" fontId="25" fillId="3" borderId="8" xfId="0" applyFont="1" applyFill="1" applyBorder="1" applyAlignment="1">
      <alignment horizontal="center" vertical="center" wrapText="1"/>
    </xf>
    <xf numFmtId="0" fontId="18" fillId="0" borderId="0" xfId="0" applyNumberFormat="1" applyFont="1" applyAlignment="1">
      <alignment horizontal="left" vertical="center" wrapText="1"/>
    </xf>
    <xf numFmtId="0" fontId="18" fillId="0" borderId="0" xfId="0" applyNumberFormat="1" applyFont="1" applyAlignment="1">
      <alignment horizontal="center" vertical="center"/>
    </xf>
    <xf numFmtId="0" fontId="3" fillId="0" borderId="0" xfId="0" applyNumberFormat="1" applyFont="1" applyAlignment="1">
      <alignment horizontal="center" vertical="center"/>
    </xf>
    <xf numFmtId="0" fontId="3" fillId="2" borderId="8" xfId="0" applyNumberFormat="1" applyFont="1" applyFill="1" applyBorder="1" applyAlignment="1">
      <alignment horizontal="center" vertical="center" wrapText="1"/>
    </xf>
    <xf numFmtId="0" fontId="21" fillId="3" borderId="8" xfId="0" applyFont="1" applyFill="1" applyBorder="1" applyAlignment="1">
      <alignment horizontal="center" vertical="center"/>
    </xf>
    <xf numFmtId="0" fontId="3" fillId="3" borderId="8" xfId="0" applyNumberFormat="1" applyFont="1" applyFill="1" applyBorder="1" applyAlignment="1">
      <alignment horizontal="center" vertical="center" wrapText="1"/>
    </xf>
    <xf numFmtId="0" fontId="21" fillId="2" borderId="8" xfId="0" applyFont="1" applyFill="1" applyBorder="1" applyAlignment="1">
      <alignment horizontal="center" vertical="center"/>
    </xf>
    <xf numFmtId="49" fontId="19" fillId="3" borderId="9" xfId="0" applyNumberFormat="1" applyFont="1" applyFill="1" applyBorder="1" applyAlignment="1">
      <alignment horizontal="left" vertical="center" wrapText="1"/>
    </xf>
    <xf numFmtId="49" fontId="1" fillId="3" borderId="9" xfId="0" applyNumberFormat="1" applyFont="1" applyFill="1" applyBorder="1" applyAlignment="1">
      <alignment horizontal="center" vertical="center" wrapText="1"/>
    </xf>
    <xf numFmtId="49" fontId="1" fillId="3" borderId="10" xfId="0" applyNumberFormat="1" applyFont="1" applyFill="1" applyBorder="1" applyAlignment="1">
      <alignment horizontal="center" vertical="center" wrapText="1"/>
    </xf>
    <xf numFmtId="49" fontId="1" fillId="3" borderId="8" xfId="0" applyNumberFormat="1" applyFont="1" applyFill="1" applyBorder="1" applyAlignment="1">
      <alignment horizontal="left" vertical="center" wrapText="1"/>
    </xf>
    <xf numFmtId="49" fontId="19" fillId="3" borderId="9" xfId="0" applyNumberFormat="1" applyFont="1" applyFill="1" applyBorder="1" applyAlignment="1">
      <alignment horizontal="center" vertical="center" wrapText="1"/>
    </xf>
    <xf numFmtId="49" fontId="3" fillId="3" borderId="9" xfId="0" applyNumberFormat="1" applyFont="1" applyFill="1" applyBorder="1" applyAlignment="1">
      <alignment horizontal="center" vertical="center" wrapText="1"/>
    </xf>
    <xf numFmtId="49" fontId="3" fillId="3" borderId="11" xfId="0" applyNumberFormat="1" applyFont="1" applyFill="1" applyBorder="1" applyAlignment="1">
      <alignment horizontal="center" vertical="center" wrapText="1"/>
    </xf>
    <xf numFmtId="0" fontId="3" fillId="3" borderId="8" xfId="1" applyFont="1" applyFill="1" applyBorder="1" applyAlignment="1">
      <alignment horizontal="center" vertical="center" wrapText="1"/>
    </xf>
    <xf numFmtId="49" fontId="3" fillId="3" borderId="8"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0" fontId="26" fillId="0" borderId="0" xfId="0" applyNumberFormat="1" applyFont="1" applyFill="1" applyAlignment="1">
      <alignment horizontal="center" vertical="center" wrapText="1"/>
    </xf>
    <xf numFmtId="0" fontId="16" fillId="0" borderId="0" xfId="0" applyNumberFormat="1" applyFont="1" applyAlignment="1">
      <alignment horizontal="center" vertical="center"/>
    </xf>
    <xf numFmtId="49" fontId="1" fillId="2" borderId="8" xfId="0" applyNumberFormat="1" applyFont="1" applyFill="1" applyBorder="1" applyAlignment="1">
      <alignment horizontal="center" vertical="center" wrapText="1"/>
    </xf>
    <xf numFmtId="49" fontId="16" fillId="2" borderId="0" xfId="0" applyNumberFormat="1" applyFont="1" applyFill="1" applyBorder="1" applyAlignment="1">
      <alignment horizontal="center" vertical="center" wrapText="1"/>
    </xf>
    <xf numFmtId="0" fontId="3" fillId="3" borderId="8" xfId="0" applyNumberFormat="1" applyFont="1" applyFill="1" applyBorder="1" applyAlignment="1">
      <alignment horizontal="center" vertical="center" wrapText="1"/>
    </xf>
    <xf numFmtId="0" fontId="3" fillId="3" borderId="8" xfId="1" applyFont="1" applyFill="1" applyBorder="1" applyAlignment="1">
      <alignment horizontal="center" vertical="center" wrapText="1"/>
    </xf>
    <xf numFmtId="0" fontId="3" fillId="3" borderId="8" xfId="0" applyFont="1" applyFill="1" applyBorder="1" applyAlignment="1">
      <alignment horizontal="center" vertical="center" wrapText="1"/>
    </xf>
    <xf numFmtId="49" fontId="3" fillId="3" borderId="8"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3" fillId="3" borderId="6" xfId="0" applyNumberFormat="1" applyFont="1" applyFill="1" applyBorder="1" applyAlignment="1">
      <alignment horizontal="center" vertical="center" wrapText="1"/>
    </xf>
    <xf numFmtId="0" fontId="3" fillId="3" borderId="9" xfId="1" applyFont="1" applyFill="1" applyBorder="1" applyAlignment="1">
      <alignment horizontal="center" vertical="center" wrapText="1"/>
    </xf>
    <xf numFmtId="0" fontId="3" fillId="3" borderId="10" xfId="1" applyFont="1" applyFill="1" applyBorder="1" applyAlignment="1">
      <alignment horizontal="center" vertical="center" wrapText="1"/>
    </xf>
    <xf numFmtId="0" fontId="3" fillId="3" borderId="11" xfId="1" applyFont="1" applyFill="1" applyBorder="1" applyAlignment="1">
      <alignment horizontal="center" vertical="center" wrapText="1"/>
    </xf>
    <xf numFmtId="0" fontId="3" fillId="3" borderId="1" xfId="1" applyFont="1" applyFill="1" applyBorder="1" applyAlignment="1">
      <alignment horizontal="center" vertical="center" textRotation="90" wrapText="1"/>
    </xf>
    <xf numFmtId="0" fontId="3" fillId="3" borderId="4" xfId="1" applyFont="1" applyFill="1" applyBorder="1" applyAlignment="1">
      <alignment horizontal="center" vertical="center" textRotation="90" wrapText="1"/>
    </xf>
    <xf numFmtId="0" fontId="3" fillId="3" borderId="7" xfId="1" applyFont="1" applyFill="1" applyBorder="1" applyAlignment="1">
      <alignment horizontal="center" vertical="center" textRotation="90" wrapText="1"/>
    </xf>
    <xf numFmtId="0" fontId="3" fillId="3" borderId="1" xfId="1" applyFont="1" applyFill="1" applyBorder="1" applyAlignment="1">
      <alignment horizontal="left" vertical="center" textRotation="90" wrapText="1"/>
    </xf>
    <xf numFmtId="0" fontId="3" fillId="3" borderId="4" xfId="1" applyFont="1" applyFill="1" applyBorder="1" applyAlignment="1">
      <alignment horizontal="left" vertical="center" textRotation="90" wrapText="1"/>
    </xf>
    <xf numFmtId="0" fontId="3" fillId="3" borderId="7" xfId="1" applyFont="1" applyFill="1" applyBorder="1" applyAlignment="1">
      <alignment horizontal="left" vertical="center" textRotation="90" wrapText="1"/>
    </xf>
    <xf numFmtId="49" fontId="3" fillId="3" borderId="13" xfId="0" applyNumberFormat="1" applyFont="1" applyFill="1" applyBorder="1" applyAlignment="1">
      <alignment horizontal="center" vertical="center" wrapText="1"/>
    </xf>
    <xf numFmtId="49" fontId="3" fillId="3" borderId="14" xfId="0" applyNumberFormat="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1" xfId="1" applyFont="1" applyFill="1" applyBorder="1" applyAlignment="1">
      <alignment horizontal="center" vertical="center"/>
    </xf>
    <xf numFmtId="0" fontId="3" fillId="3" borderId="4" xfId="1" applyFont="1" applyFill="1" applyBorder="1" applyAlignment="1">
      <alignment horizontal="center" vertical="center"/>
    </xf>
    <xf numFmtId="49" fontId="3" fillId="3" borderId="9" xfId="0" applyNumberFormat="1" applyFont="1" applyFill="1" applyBorder="1" applyAlignment="1">
      <alignment horizontal="center" vertical="center" wrapText="1"/>
    </xf>
    <xf numFmtId="49" fontId="3" fillId="3" borderId="11" xfId="0" applyNumberFormat="1" applyFont="1" applyFill="1" applyBorder="1" applyAlignment="1">
      <alignment horizontal="center" vertical="center" wrapText="1"/>
    </xf>
    <xf numFmtId="0" fontId="1" fillId="3" borderId="0" xfId="0" applyNumberFormat="1" applyFont="1" applyFill="1" applyBorder="1" applyAlignment="1">
      <alignment horizontal="center" vertical="center" wrapText="1"/>
    </xf>
    <xf numFmtId="0" fontId="1" fillId="3" borderId="8" xfId="0" applyNumberFormat="1" applyFont="1" applyFill="1" applyBorder="1" applyAlignment="1">
      <alignment horizontal="left" vertical="center" wrapText="1"/>
    </xf>
    <xf numFmtId="49" fontId="1" fillId="3" borderId="9" xfId="0" applyNumberFormat="1" applyFont="1" applyFill="1" applyBorder="1" applyAlignment="1">
      <alignment horizontal="left" vertical="center" wrapText="1"/>
    </xf>
    <xf numFmtId="49" fontId="1" fillId="3" borderId="10" xfId="0" applyNumberFormat="1" applyFont="1" applyFill="1" applyBorder="1" applyAlignment="1">
      <alignment horizontal="left" vertical="center" wrapText="1"/>
    </xf>
    <xf numFmtId="49" fontId="1" fillId="3" borderId="11" xfId="0" applyNumberFormat="1" applyFont="1" applyFill="1" applyBorder="1" applyAlignment="1">
      <alignment horizontal="left" vertical="center" wrapText="1"/>
    </xf>
    <xf numFmtId="49" fontId="1" fillId="3" borderId="8" xfId="0" applyNumberFormat="1" applyFont="1" applyFill="1" applyBorder="1" applyAlignment="1">
      <alignment horizontal="left" vertical="center" wrapText="1"/>
    </xf>
    <xf numFmtId="49" fontId="19" fillId="3" borderId="9" xfId="0" applyNumberFormat="1" applyFont="1" applyFill="1" applyBorder="1" applyAlignment="1">
      <alignment horizontal="left" vertical="center" wrapText="1"/>
    </xf>
    <xf numFmtId="49" fontId="19" fillId="3" borderId="10" xfId="0" applyNumberFormat="1" applyFont="1" applyFill="1" applyBorder="1" applyAlignment="1">
      <alignment horizontal="left" vertical="center" wrapText="1"/>
    </xf>
    <xf numFmtId="49" fontId="19" fillId="3" borderId="11" xfId="0" applyNumberFormat="1" applyFont="1" applyFill="1" applyBorder="1" applyAlignment="1">
      <alignment horizontal="left" vertical="center" wrapText="1"/>
    </xf>
    <xf numFmtId="49" fontId="1" fillId="3" borderId="9" xfId="0" applyNumberFormat="1" applyFont="1" applyFill="1" applyBorder="1" applyAlignment="1">
      <alignment horizontal="center" vertical="center"/>
    </xf>
    <xf numFmtId="49" fontId="1" fillId="3" borderId="10" xfId="0" applyNumberFormat="1" applyFont="1" applyFill="1" applyBorder="1" applyAlignment="1">
      <alignment horizontal="center" vertical="center"/>
    </xf>
    <xf numFmtId="49" fontId="19" fillId="3" borderId="9" xfId="0" applyNumberFormat="1" applyFont="1" applyFill="1" applyBorder="1" applyAlignment="1">
      <alignment horizontal="center" vertical="center" wrapText="1"/>
    </xf>
    <xf numFmtId="49" fontId="19" fillId="3" borderId="10" xfId="0" applyNumberFormat="1" applyFont="1" applyFill="1" applyBorder="1" applyAlignment="1">
      <alignment horizontal="center" vertical="center" wrapText="1"/>
    </xf>
    <xf numFmtId="49" fontId="19" fillId="3" borderId="11" xfId="0" applyNumberFormat="1" applyFont="1" applyFill="1" applyBorder="1" applyAlignment="1">
      <alignment horizontal="center" vertical="center" wrapText="1"/>
    </xf>
    <xf numFmtId="49" fontId="1" fillId="3" borderId="9" xfId="0" applyNumberFormat="1" applyFont="1" applyFill="1" applyBorder="1" applyAlignment="1">
      <alignment horizontal="center" vertical="center" wrapText="1"/>
    </xf>
    <xf numFmtId="49" fontId="1" fillId="3" borderId="10" xfId="0" applyNumberFormat="1" applyFont="1" applyFill="1" applyBorder="1" applyAlignment="1">
      <alignment horizontal="center" vertical="center" wrapText="1"/>
    </xf>
    <xf numFmtId="49" fontId="1" fillId="3" borderId="11" xfId="0" applyNumberFormat="1" applyFont="1" applyFill="1" applyBorder="1" applyAlignment="1">
      <alignment horizontal="center" vertical="center" wrapText="1"/>
    </xf>
    <xf numFmtId="0" fontId="1" fillId="2" borderId="0" xfId="0" applyNumberFormat="1" applyFont="1" applyFill="1" applyBorder="1" applyAlignment="1">
      <alignment horizontal="left" vertical="center" wrapText="1"/>
    </xf>
    <xf numFmtId="0" fontId="1" fillId="2" borderId="0" xfId="0" applyNumberFormat="1" applyFont="1" applyFill="1" applyBorder="1" applyAlignment="1">
      <alignment horizontal="center" vertical="center" wrapText="1"/>
    </xf>
    <xf numFmtId="0" fontId="3" fillId="3" borderId="9" xfId="0" applyFont="1" applyFill="1" applyBorder="1" applyAlignment="1">
      <alignment horizontal="left" vertical="center"/>
    </xf>
    <xf numFmtId="0" fontId="3" fillId="3" borderId="11" xfId="0" applyFont="1" applyFill="1" applyBorder="1" applyAlignment="1">
      <alignment horizontal="left" vertical="center"/>
    </xf>
    <xf numFmtId="0" fontId="1" fillId="3" borderId="9"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22" fillId="3" borderId="9" xfId="0" applyFont="1" applyFill="1" applyBorder="1" applyAlignment="1">
      <alignment horizontal="left" vertical="center"/>
    </xf>
    <xf numFmtId="0" fontId="22" fillId="3" borderId="11" xfId="0" applyFont="1" applyFill="1" applyBorder="1" applyAlignment="1">
      <alignment horizontal="left" vertical="center"/>
    </xf>
    <xf numFmtId="0" fontId="1" fillId="3" borderId="8" xfId="1" applyFont="1" applyFill="1" applyBorder="1" applyAlignment="1">
      <alignment horizontal="center" vertical="center" textRotation="90" wrapText="1"/>
    </xf>
    <xf numFmtId="0" fontId="3" fillId="3" borderId="1" xfId="1" applyFont="1" applyFill="1" applyBorder="1" applyAlignment="1">
      <alignment horizontal="left" vertical="center" wrapText="1"/>
    </xf>
    <xf numFmtId="0" fontId="3" fillId="3" borderId="7" xfId="1" applyFont="1" applyFill="1" applyBorder="1" applyAlignment="1">
      <alignment horizontal="left" vertical="center" wrapText="1"/>
    </xf>
    <xf numFmtId="0" fontId="21" fillId="3" borderId="8" xfId="0" applyFont="1" applyFill="1" applyBorder="1" applyAlignment="1">
      <alignment horizontal="center" vertical="center"/>
    </xf>
    <xf numFmtId="9" fontId="21" fillId="3" borderId="8" xfId="0" applyNumberFormat="1" applyFont="1" applyFill="1" applyBorder="1" applyAlignment="1">
      <alignment horizontal="center" vertical="center"/>
    </xf>
    <xf numFmtId="0" fontId="1" fillId="3" borderId="9" xfId="0" applyFont="1" applyFill="1" applyBorder="1" applyAlignment="1">
      <alignment horizontal="left" vertical="center"/>
    </xf>
    <xf numFmtId="0" fontId="1" fillId="3" borderId="11" xfId="0" applyFont="1" applyFill="1" applyBorder="1" applyAlignment="1">
      <alignment horizontal="left" vertical="center"/>
    </xf>
    <xf numFmtId="0" fontId="1" fillId="2" borderId="8" xfId="1" applyFont="1" applyFill="1" applyBorder="1" applyAlignment="1">
      <alignment horizontal="center" vertical="center" textRotation="90" wrapText="1"/>
    </xf>
    <xf numFmtId="0" fontId="1" fillId="2" borderId="8" xfId="1" applyFont="1" applyFill="1" applyBorder="1" applyAlignment="1">
      <alignment horizontal="left" vertical="center" wrapText="1"/>
    </xf>
    <xf numFmtId="0" fontId="21" fillId="2" borderId="8" xfId="0" applyFont="1" applyFill="1" applyBorder="1" applyAlignment="1">
      <alignment horizontal="center" vertical="center"/>
    </xf>
    <xf numFmtId="9" fontId="21" fillId="2" borderId="8" xfId="0" applyNumberFormat="1" applyFont="1" applyFill="1" applyBorder="1" applyAlignment="1">
      <alignment horizontal="center" vertical="center"/>
    </xf>
    <xf numFmtId="0" fontId="3" fillId="2" borderId="8" xfId="0" applyNumberFormat="1" applyFont="1" applyFill="1" applyBorder="1" applyAlignment="1">
      <alignment horizontal="center" vertical="center" wrapText="1"/>
    </xf>
    <xf numFmtId="0" fontId="1" fillId="3" borderId="8" xfId="1" applyFont="1" applyFill="1" applyBorder="1" applyAlignment="1">
      <alignment horizontal="left" vertical="center" wrapText="1"/>
    </xf>
    <xf numFmtId="0" fontId="1" fillId="3" borderId="1" xfId="1" applyFont="1" applyFill="1" applyBorder="1" applyAlignment="1">
      <alignment horizontal="left" vertical="center" wrapText="1"/>
    </xf>
    <xf numFmtId="0" fontId="1" fillId="3" borderId="7" xfId="1" applyFont="1" applyFill="1" applyBorder="1" applyAlignment="1">
      <alignment horizontal="left" vertical="center" wrapText="1"/>
    </xf>
    <xf numFmtId="0" fontId="1" fillId="2" borderId="1" xfId="1" applyFont="1" applyFill="1" applyBorder="1" applyAlignment="1">
      <alignment horizontal="left" vertical="center" wrapText="1"/>
    </xf>
    <xf numFmtId="0" fontId="1" fillId="2" borderId="7" xfId="1" applyFont="1" applyFill="1" applyBorder="1" applyAlignment="1">
      <alignment horizontal="left" vertical="center" wrapText="1"/>
    </xf>
  </cellXfs>
  <cellStyles count="30">
    <cellStyle name="Currency 3" xfId="2"/>
    <cellStyle name="Header1" xfId="3"/>
    <cellStyle name="Header2" xfId="4"/>
    <cellStyle name="Normal" xfId="0" builtinId="0"/>
    <cellStyle name="Normal 2" xfId="5"/>
    <cellStyle name="Normal 3" xfId="6"/>
    <cellStyle name="Normal 4" xfId="1"/>
    <cellStyle name="Normal 4 2" xfId="7"/>
    <cellStyle name="Normal 4 3" xfId="8"/>
    <cellStyle name="Normal 6" xfId="9"/>
    <cellStyle name="Percent 2" xfId="10"/>
    <cellStyle name="Percent 3" xfId="11"/>
    <cellStyle name="Percent 4" xfId="12"/>
    <cellStyle name="Percent 5" xfId="13"/>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0"/>
    <cellStyle name="콤마_1202" xfId="21"/>
    <cellStyle name="통화 [0]_1202" xfId="22"/>
    <cellStyle name="통화_1202" xfId="23"/>
    <cellStyle name="표준_(정보부문)월별인원계획" xfId="24"/>
    <cellStyle name="一般_Book1" xfId="25"/>
    <cellStyle name="千分位[0]_Book1" xfId="26"/>
    <cellStyle name="千分位_Book1" xfId="27"/>
    <cellStyle name="貨幣 [0]_Book1" xfId="28"/>
    <cellStyle name="貨幣_Book1" xfId="29"/>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CL358"/>
  <sheetViews>
    <sheetView tabSelected="1" zoomScale="70" zoomScaleNormal="70" workbookViewId="0">
      <pane xSplit="6" ySplit="7" topLeftCell="G351" activePane="bottomRight" state="frozen"/>
      <selection pane="topRight" activeCell="G1" sqref="G1"/>
      <selection pane="bottomLeft" activeCell="A7" sqref="A7"/>
      <selection pane="bottomRight" activeCell="H358" sqref="H358"/>
    </sheetView>
  </sheetViews>
  <sheetFormatPr defaultRowHeight="15.75"/>
  <cols>
    <col min="1" max="1" width="2.42578125" style="37" hidden="1" customWidth="1"/>
    <col min="2" max="2" width="6.140625" style="37" customWidth="1"/>
    <col min="3" max="3" width="21" style="38" customWidth="1"/>
    <col min="4" max="4" width="3.85546875" style="74" hidden="1" customWidth="1"/>
    <col min="5" max="5" width="22.85546875" style="38" hidden="1" customWidth="1"/>
    <col min="6" max="6" width="3.42578125" style="74" hidden="1" customWidth="1"/>
    <col min="7" max="7" width="22.5703125" style="36" customWidth="1"/>
    <col min="8" max="8" width="23.7109375" style="39" customWidth="1"/>
    <col min="9" max="9" width="10" style="36" hidden="1" customWidth="1"/>
    <col min="10" max="10" width="7.140625" style="36" hidden="1" customWidth="1"/>
    <col min="11" max="11" width="9.140625" style="36" hidden="1" customWidth="1"/>
    <col min="12" max="12" width="6.85546875" style="36" hidden="1" customWidth="1"/>
    <col min="13" max="13" width="6.85546875" style="36" customWidth="1"/>
    <col min="14" max="14" width="6.85546875" style="35" hidden="1" customWidth="1"/>
    <col min="15" max="15" width="6.85546875" style="36" hidden="1" customWidth="1"/>
    <col min="16" max="16" width="6.85546875" style="35" hidden="1" customWidth="1"/>
    <col min="17" max="20" width="6.85546875" style="36" hidden="1" customWidth="1"/>
    <col min="21" max="21" width="6.28515625" style="36" hidden="1" customWidth="1"/>
    <col min="22" max="22" width="10.7109375" style="36" hidden="1" customWidth="1"/>
    <col min="23" max="23" width="12.85546875" style="36" hidden="1" customWidth="1"/>
    <col min="24" max="24" width="13.85546875" style="36" hidden="1" customWidth="1"/>
    <col min="25" max="25" width="16.85546875" style="36" hidden="1" customWidth="1"/>
    <col min="26" max="26" width="10.7109375" style="36" hidden="1" customWidth="1"/>
    <col min="27" max="27" width="14" style="36" hidden="1" customWidth="1"/>
    <col min="28" max="28" width="12.85546875" style="36" hidden="1" customWidth="1"/>
    <col min="29" max="29" width="16.28515625" style="36" hidden="1" customWidth="1"/>
    <col min="30" max="30" width="12" style="36" customWidth="1"/>
    <col min="31" max="31" width="13.140625" style="36" customWidth="1"/>
    <col min="32" max="32" width="14.28515625" style="36" customWidth="1"/>
    <col min="33" max="33" width="15.42578125" style="36" customWidth="1"/>
    <col min="34" max="34" width="11.140625" style="36" hidden="1" customWidth="1"/>
    <col min="35" max="35" width="5.28515625" style="36" hidden="1" customWidth="1"/>
    <col min="36" max="38" width="3.42578125" style="36" hidden="1" customWidth="1"/>
    <col min="39" max="40" width="2.5703125" style="36" hidden="1" customWidth="1"/>
    <col min="41" max="41" width="20.7109375" style="36" hidden="1" customWidth="1"/>
    <col min="42" max="42" width="9.5703125" style="36" hidden="1" customWidth="1"/>
    <col min="43" max="44" width="3.42578125" style="36" hidden="1" customWidth="1"/>
    <col min="45" max="45" width="12.42578125" style="36" hidden="1" customWidth="1"/>
    <col min="46" max="46" width="5.28515625" style="36" hidden="1" customWidth="1"/>
    <col min="47" max="48" width="3.42578125" style="36" hidden="1" customWidth="1"/>
    <col min="49" max="49" width="5.28515625" style="36" hidden="1" customWidth="1"/>
    <col min="50" max="51" width="2.5703125" style="36" hidden="1" customWidth="1"/>
    <col min="52" max="52" width="5.28515625" style="36" hidden="1" customWidth="1"/>
    <col min="53" max="53" width="2.5703125" style="36" hidden="1" customWidth="1"/>
    <col min="54" max="54" width="12.5703125" style="36" hidden="1" customWidth="1"/>
    <col min="55" max="55" width="18.5703125" style="36" hidden="1" customWidth="1"/>
    <col min="56" max="56" width="20.28515625" style="36" hidden="1" customWidth="1"/>
    <col min="57" max="69" width="7.7109375" style="36" hidden="1" customWidth="1"/>
    <col min="70" max="70" width="7.28515625" style="36" hidden="1" customWidth="1"/>
    <col min="71" max="71" width="4.28515625" style="36" hidden="1" customWidth="1"/>
    <col min="72" max="72" width="7.28515625" style="36" hidden="1" customWidth="1"/>
    <col min="73" max="77" width="7.7109375" style="36" hidden="1" customWidth="1"/>
    <col min="78" max="79" width="7.28515625" style="36" hidden="1" customWidth="1"/>
    <col min="80" max="81" width="7.7109375" style="36" hidden="1" customWidth="1"/>
    <col min="82" max="82" width="10.28515625" style="36" hidden="1" customWidth="1"/>
    <col min="83" max="83" width="9.7109375" style="36" hidden="1" customWidth="1"/>
    <col min="84" max="84" width="10.28515625" style="36" hidden="1" customWidth="1"/>
    <col min="85" max="85" width="9.7109375" style="36" hidden="1" customWidth="1"/>
    <col min="86" max="86" width="10.28515625" style="36" hidden="1" customWidth="1"/>
    <col min="87" max="87" width="9.7109375" style="36" hidden="1" customWidth="1"/>
    <col min="88" max="88" width="14.28515625" style="36" hidden="1" customWidth="1"/>
    <col min="89" max="89" width="13.42578125" style="36" hidden="1" customWidth="1"/>
    <col min="90" max="90" width="2.5703125" style="36" bestFit="1" customWidth="1"/>
    <col min="91" max="197" width="9.140625" style="36"/>
    <col min="198" max="198" width="20.140625" style="36" customWidth="1"/>
    <col min="199" max="199" width="4.28515625" style="36" customWidth="1"/>
    <col min="200" max="200" width="39" style="36" customWidth="1"/>
    <col min="201" max="201" width="53.5703125" style="36" customWidth="1"/>
    <col min="202" max="205" width="7.7109375" style="36" customWidth="1"/>
    <col min="206" max="206" width="10" style="36" customWidth="1"/>
    <col min="207" max="208" width="9.28515625" style="36" customWidth="1"/>
    <col min="209" max="209" width="8" style="36" customWidth="1"/>
    <col min="210" max="453" width="9.140625" style="36"/>
    <col min="454" max="454" width="20.140625" style="36" customWidth="1"/>
    <col min="455" max="455" width="4.28515625" style="36" customWidth="1"/>
    <col min="456" max="456" width="39" style="36" customWidth="1"/>
    <col min="457" max="457" width="53.5703125" style="36" customWidth="1"/>
    <col min="458" max="461" width="7.7109375" style="36" customWidth="1"/>
    <col min="462" max="462" width="10" style="36" customWidth="1"/>
    <col min="463" max="464" width="9.28515625" style="36" customWidth="1"/>
    <col min="465" max="465" width="8" style="36" customWidth="1"/>
    <col min="466" max="709" width="9.140625" style="36"/>
    <col min="710" max="710" width="20.140625" style="36" customWidth="1"/>
    <col min="711" max="711" width="4.28515625" style="36" customWidth="1"/>
    <col min="712" max="712" width="39" style="36" customWidth="1"/>
    <col min="713" max="713" width="53.5703125" style="36" customWidth="1"/>
    <col min="714" max="717" width="7.7109375" style="36" customWidth="1"/>
    <col min="718" max="718" width="10" style="36" customWidth="1"/>
    <col min="719" max="720" width="9.28515625" style="36" customWidth="1"/>
    <col min="721" max="721" width="8" style="36" customWidth="1"/>
    <col min="722" max="965" width="9.140625" style="36"/>
    <col min="966" max="966" width="20.140625" style="36" customWidth="1"/>
    <col min="967" max="967" width="4.28515625" style="36" customWidth="1"/>
    <col min="968" max="968" width="39" style="36" customWidth="1"/>
    <col min="969" max="969" width="53.5703125" style="36" customWidth="1"/>
    <col min="970" max="973" width="7.7109375" style="36" customWidth="1"/>
    <col min="974" max="974" width="10" style="36" customWidth="1"/>
    <col min="975" max="976" width="9.28515625" style="36" customWidth="1"/>
    <col min="977" max="977" width="8" style="36" customWidth="1"/>
    <col min="978" max="1221" width="9.140625" style="36"/>
    <col min="1222" max="1222" width="20.140625" style="36" customWidth="1"/>
    <col min="1223" max="1223" width="4.28515625" style="36" customWidth="1"/>
    <col min="1224" max="1224" width="39" style="36" customWidth="1"/>
    <col min="1225" max="1225" width="53.5703125" style="36" customWidth="1"/>
    <col min="1226" max="1229" width="7.7109375" style="36" customWidth="1"/>
    <col min="1230" max="1230" width="10" style="36" customWidth="1"/>
    <col min="1231" max="1232" width="9.28515625" style="36" customWidth="1"/>
    <col min="1233" max="1233" width="8" style="36" customWidth="1"/>
    <col min="1234" max="1477" width="9.140625" style="36"/>
    <col min="1478" max="1478" width="20.140625" style="36" customWidth="1"/>
    <col min="1479" max="1479" width="4.28515625" style="36" customWidth="1"/>
    <col min="1480" max="1480" width="39" style="36" customWidth="1"/>
    <col min="1481" max="1481" width="53.5703125" style="36" customWidth="1"/>
    <col min="1482" max="1485" width="7.7109375" style="36" customWidth="1"/>
    <col min="1486" max="1486" width="10" style="36" customWidth="1"/>
    <col min="1487" max="1488" width="9.28515625" style="36" customWidth="1"/>
    <col min="1489" max="1489" width="8" style="36" customWidth="1"/>
    <col min="1490" max="1733" width="9.140625" style="36"/>
    <col min="1734" max="1734" width="20.140625" style="36" customWidth="1"/>
    <col min="1735" max="1735" width="4.28515625" style="36" customWidth="1"/>
    <col min="1736" max="1736" width="39" style="36" customWidth="1"/>
    <col min="1737" max="1737" width="53.5703125" style="36" customWidth="1"/>
    <col min="1738" max="1741" width="7.7109375" style="36" customWidth="1"/>
    <col min="1742" max="1742" width="10" style="36" customWidth="1"/>
    <col min="1743" max="1744" width="9.28515625" style="36" customWidth="1"/>
    <col min="1745" max="1745" width="8" style="36" customWidth="1"/>
    <col min="1746" max="1989" width="9.140625" style="36"/>
    <col min="1990" max="1990" width="20.140625" style="36" customWidth="1"/>
    <col min="1991" max="1991" width="4.28515625" style="36" customWidth="1"/>
    <col min="1992" max="1992" width="39" style="36" customWidth="1"/>
    <col min="1993" max="1993" width="53.5703125" style="36" customWidth="1"/>
    <col min="1994" max="1997" width="7.7109375" style="36" customWidth="1"/>
    <col min="1998" max="1998" width="10" style="36" customWidth="1"/>
    <col min="1999" max="2000" width="9.28515625" style="36" customWidth="1"/>
    <col min="2001" max="2001" width="8" style="36" customWidth="1"/>
    <col min="2002" max="2245" width="9.140625" style="36"/>
    <col min="2246" max="2246" width="20.140625" style="36" customWidth="1"/>
    <col min="2247" max="2247" width="4.28515625" style="36" customWidth="1"/>
    <col min="2248" max="2248" width="39" style="36" customWidth="1"/>
    <col min="2249" max="2249" width="53.5703125" style="36" customWidth="1"/>
    <col min="2250" max="2253" width="7.7109375" style="36" customWidth="1"/>
    <col min="2254" max="2254" width="10" style="36" customWidth="1"/>
    <col min="2255" max="2256" width="9.28515625" style="36" customWidth="1"/>
    <col min="2257" max="2257" width="8" style="36" customWidth="1"/>
    <col min="2258" max="2501" width="9.140625" style="36"/>
    <col min="2502" max="2502" width="20.140625" style="36" customWidth="1"/>
    <col min="2503" max="2503" width="4.28515625" style="36" customWidth="1"/>
    <col min="2504" max="2504" width="39" style="36" customWidth="1"/>
    <col min="2505" max="2505" width="53.5703125" style="36" customWidth="1"/>
    <col min="2506" max="2509" width="7.7109375" style="36" customWidth="1"/>
    <col min="2510" max="2510" width="10" style="36" customWidth="1"/>
    <col min="2511" max="2512" width="9.28515625" style="36" customWidth="1"/>
    <col min="2513" max="2513" width="8" style="36" customWidth="1"/>
    <col min="2514" max="2757" width="9.140625" style="36"/>
    <col min="2758" max="2758" width="20.140625" style="36" customWidth="1"/>
    <col min="2759" max="2759" width="4.28515625" style="36" customWidth="1"/>
    <col min="2760" max="2760" width="39" style="36" customWidth="1"/>
    <col min="2761" max="2761" width="53.5703125" style="36" customWidth="1"/>
    <col min="2762" max="2765" width="7.7109375" style="36" customWidth="1"/>
    <col min="2766" max="2766" width="10" style="36" customWidth="1"/>
    <col min="2767" max="2768" width="9.28515625" style="36" customWidth="1"/>
    <col min="2769" max="2769" width="8" style="36" customWidth="1"/>
    <col min="2770" max="3013" width="9.140625" style="36"/>
    <col min="3014" max="3014" width="20.140625" style="36" customWidth="1"/>
    <col min="3015" max="3015" width="4.28515625" style="36" customWidth="1"/>
    <col min="3016" max="3016" width="39" style="36" customWidth="1"/>
    <col min="3017" max="3017" width="53.5703125" style="36" customWidth="1"/>
    <col min="3018" max="3021" width="7.7109375" style="36" customWidth="1"/>
    <col min="3022" max="3022" width="10" style="36" customWidth="1"/>
    <col min="3023" max="3024" width="9.28515625" style="36" customWidth="1"/>
    <col min="3025" max="3025" width="8" style="36" customWidth="1"/>
    <col min="3026" max="3269" width="9.140625" style="36"/>
    <col min="3270" max="3270" width="20.140625" style="36" customWidth="1"/>
    <col min="3271" max="3271" width="4.28515625" style="36" customWidth="1"/>
    <col min="3272" max="3272" width="39" style="36" customWidth="1"/>
    <col min="3273" max="3273" width="53.5703125" style="36" customWidth="1"/>
    <col min="3274" max="3277" width="7.7109375" style="36" customWidth="1"/>
    <col min="3278" max="3278" width="10" style="36" customWidth="1"/>
    <col min="3279" max="3280" width="9.28515625" style="36" customWidth="1"/>
    <col min="3281" max="3281" width="8" style="36" customWidth="1"/>
    <col min="3282" max="3525" width="9.140625" style="36"/>
    <col min="3526" max="3526" width="20.140625" style="36" customWidth="1"/>
    <col min="3527" max="3527" width="4.28515625" style="36" customWidth="1"/>
    <col min="3528" max="3528" width="39" style="36" customWidth="1"/>
    <col min="3529" max="3529" width="53.5703125" style="36" customWidth="1"/>
    <col min="3530" max="3533" width="7.7109375" style="36" customWidth="1"/>
    <col min="3534" max="3534" width="10" style="36" customWidth="1"/>
    <col min="3535" max="3536" width="9.28515625" style="36" customWidth="1"/>
    <col min="3537" max="3537" width="8" style="36" customWidth="1"/>
    <col min="3538" max="3781" width="9.140625" style="36"/>
    <col min="3782" max="3782" width="20.140625" style="36" customWidth="1"/>
    <col min="3783" max="3783" width="4.28515625" style="36" customWidth="1"/>
    <col min="3784" max="3784" width="39" style="36" customWidth="1"/>
    <col min="3785" max="3785" width="53.5703125" style="36" customWidth="1"/>
    <col min="3786" max="3789" width="7.7109375" style="36" customWidth="1"/>
    <col min="3790" max="3790" width="10" style="36" customWidth="1"/>
    <col min="3791" max="3792" width="9.28515625" style="36" customWidth="1"/>
    <col min="3793" max="3793" width="8" style="36" customWidth="1"/>
    <col min="3794" max="4037" width="9.140625" style="36"/>
    <col min="4038" max="4038" width="20.140625" style="36" customWidth="1"/>
    <col min="4039" max="4039" width="4.28515625" style="36" customWidth="1"/>
    <col min="4040" max="4040" width="39" style="36" customWidth="1"/>
    <col min="4041" max="4041" width="53.5703125" style="36" customWidth="1"/>
    <col min="4042" max="4045" width="7.7109375" style="36" customWidth="1"/>
    <col min="4046" max="4046" width="10" style="36" customWidth="1"/>
    <col min="4047" max="4048" width="9.28515625" style="36" customWidth="1"/>
    <col min="4049" max="4049" width="8" style="36" customWidth="1"/>
    <col min="4050" max="4293" width="9.140625" style="36"/>
    <col min="4294" max="4294" width="20.140625" style="36" customWidth="1"/>
    <col min="4295" max="4295" width="4.28515625" style="36" customWidth="1"/>
    <col min="4296" max="4296" width="39" style="36" customWidth="1"/>
    <col min="4297" max="4297" width="53.5703125" style="36" customWidth="1"/>
    <col min="4298" max="4301" width="7.7109375" style="36" customWidth="1"/>
    <col min="4302" max="4302" width="10" style="36" customWidth="1"/>
    <col min="4303" max="4304" width="9.28515625" style="36" customWidth="1"/>
    <col min="4305" max="4305" width="8" style="36" customWidth="1"/>
    <col min="4306" max="4549" width="9.140625" style="36"/>
    <col min="4550" max="4550" width="20.140625" style="36" customWidth="1"/>
    <col min="4551" max="4551" width="4.28515625" style="36" customWidth="1"/>
    <col min="4552" max="4552" width="39" style="36" customWidth="1"/>
    <col min="4553" max="4553" width="53.5703125" style="36" customWidth="1"/>
    <col min="4554" max="4557" width="7.7109375" style="36" customWidth="1"/>
    <col min="4558" max="4558" width="10" style="36" customWidth="1"/>
    <col min="4559" max="4560" width="9.28515625" style="36" customWidth="1"/>
    <col min="4561" max="4561" width="8" style="36" customWidth="1"/>
    <col min="4562" max="4805" width="9.140625" style="36"/>
    <col min="4806" max="4806" width="20.140625" style="36" customWidth="1"/>
    <col min="4807" max="4807" width="4.28515625" style="36" customWidth="1"/>
    <col min="4808" max="4808" width="39" style="36" customWidth="1"/>
    <col min="4809" max="4809" width="53.5703125" style="36" customWidth="1"/>
    <col min="4810" max="4813" width="7.7109375" style="36" customWidth="1"/>
    <col min="4814" max="4814" width="10" style="36" customWidth="1"/>
    <col min="4815" max="4816" width="9.28515625" style="36" customWidth="1"/>
    <col min="4817" max="4817" width="8" style="36" customWidth="1"/>
    <col min="4818" max="5061" width="9.140625" style="36"/>
    <col min="5062" max="5062" width="20.140625" style="36" customWidth="1"/>
    <col min="5063" max="5063" width="4.28515625" style="36" customWidth="1"/>
    <col min="5064" max="5064" width="39" style="36" customWidth="1"/>
    <col min="5065" max="5065" width="53.5703125" style="36" customWidth="1"/>
    <col min="5066" max="5069" width="7.7109375" style="36" customWidth="1"/>
    <col min="5070" max="5070" width="10" style="36" customWidth="1"/>
    <col min="5071" max="5072" width="9.28515625" style="36" customWidth="1"/>
    <col min="5073" max="5073" width="8" style="36" customWidth="1"/>
    <col min="5074" max="5317" width="9.140625" style="36"/>
    <col min="5318" max="5318" width="20.140625" style="36" customWidth="1"/>
    <col min="5319" max="5319" width="4.28515625" style="36" customWidth="1"/>
    <col min="5320" max="5320" width="39" style="36" customWidth="1"/>
    <col min="5321" max="5321" width="53.5703125" style="36" customWidth="1"/>
    <col min="5322" max="5325" width="7.7109375" style="36" customWidth="1"/>
    <col min="5326" max="5326" width="10" style="36" customWidth="1"/>
    <col min="5327" max="5328" width="9.28515625" style="36" customWidth="1"/>
    <col min="5329" max="5329" width="8" style="36" customWidth="1"/>
    <col min="5330" max="5573" width="9.140625" style="36"/>
    <col min="5574" max="5574" width="20.140625" style="36" customWidth="1"/>
    <col min="5575" max="5575" width="4.28515625" style="36" customWidth="1"/>
    <col min="5576" max="5576" width="39" style="36" customWidth="1"/>
    <col min="5577" max="5577" width="53.5703125" style="36" customWidth="1"/>
    <col min="5578" max="5581" width="7.7109375" style="36" customWidth="1"/>
    <col min="5582" max="5582" width="10" style="36" customWidth="1"/>
    <col min="5583" max="5584" width="9.28515625" style="36" customWidth="1"/>
    <col min="5585" max="5585" width="8" style="36" customWidth="1"/>
    <col min="5586" max="5829" width="9.140625" style="36"/>
    <col min="5830" max="5830" width="20.140625" style="36" customWidth="1"/>
    <col min="5831" max="5831" width="4.28515625" style="36" customWidth="1"/>
    <col min="5832" max="5832" width="39" style="36" customWidth="1"/>
    <col min="5833" max="5833" width="53.5703125" style="36" customWidth="1"/>
    <col min="5834" max="5837" width="7.7109375" style="36" customWidth="1"/>
    <col min="5838" max="5838" width="10" style="36" customWidth="1"/>
    <col min="5839" max="5840" width="9.28515625" style="36" customWidth="1"/>
    <col min="5841" max="5841" width="8" style="36" customWidth="1"/>
    <col min="5842" max="6085" width="9.140625" style="36"/>
    <col min="6086" max="6086" width="20.140625" style="36" customWidth="1"/>
    <col min="6087" max="6087" width="4.28515625" style="36" customWidth="1"/>
    <col min="6088" max="6088" width="39" style="36" customWidth="1"/>
    <col min="6089" max="6089" width="53.5703125" style="36" customWidth="1"/>
    <col min="6090" max="6093" width="7.7109375" style="36" customWidth="1"/>
    <col min="6094" max="6094" width="10" style="36" customWidth="1"/>
    <col min="6095" max="6096" width="9.28515625" style="36" customWidth="1"/>
    <col min="6097" max="6097" width="8" style="36" customWidth="1"/>
    <col min="6098" max="6341" width="9.140625" style="36"/>
    <col min="6342" max="6342" width="20.140625" style="36" customWidth="1"/>
    <col min="6343" max="6343" width="4.28515625" style="36" customWidth="1"/>
    <col min="6344" max="6344" width="39" style="36" customWidth="1"/>
    <col min="6345" max="6345" width="53.5703125" style="36" customWidth="1"/>
    <col min="6346" max="6349" width="7.7109375" style="36" customWidth="1"/>
    <col min="6350" max="6350" width="10" style="36" customWidth="1"/>
    <col min="6351" max="6352" width="9.28515625" style="36" customWidth="1"/>
    <col min="6353" max="6353" width="8" style="36" customWidth="1"/>
    <col min="6354" max="6597" width="9.140625" style="36"/>
    <col min="6598" max="6598" width="20.140625" style="36" customWidth="1"/>
    <col min="6599" max="6599" width="4.28515625" style="36" customWidth="1"/>
    <col min="6600" max="6600" width="39" style="36" customWidth="1"/>
    <col min="6601" max="6601" width="53.5703125" style="36" customWidth="1"/>
    <col min="6602" max="6605" width="7.7109375" style="36" customWidth="1"/>
    <col min="6606" max="6606" width="10" style="36" customWidth="1"/>
    <col min="6607" max="6608" width="9.28515625" style="36" customWidth="1"/>
    <col min="6609" max="6609" width="8" style="36" customWidth="1"/>
    <col min="6610" max="6853" width="9.140625" style="36"/>
    <col min="6854" max="6854" width="20.140625" style="36" customWidth="1"/>
    <col min="6855" max="6855" width="4.28515625" style="36" customWidth="1"/>
    <col min="6856" max="6856" width="39" style="36" customWidth="1"/>
    <col min="6857" max="6857" width="53.5703125" style="36" customWidth="1"/>
    <col min="6858" max="6861" width="7.7109375" style="36" customWidth="1"/>
    <col min="6862" max="6862" width="10" style="36" customWidth="1"/>
    <col min="6863" max="6864" width="9.28515625" style="36" customWidth="1"/>
    <col min="6865" max="6865" width="8" style="36" customWidth="1"/>
    <col min="6866" max="7109" width="9.140625" style="36"/>
    <col min="7110" max="7110" width="20.140625" style="36" customWidth="1"/>
    <col min="7111" max="7111" width="4.28515625" style="36" customWidth="1"/>
    <col min="7112" max="7112" width="39" style="36" customWidth="1"/>
    <col min="7113" max="7113" width="53.5703125" style="36" customWidth="1"/>
    <col min="7114" max="7117" width="7.7109375" style="36" customWidth="1"/>
    <col min="7118" max="7118" width="10" style="36" customWidth="1"/>
    <col min="7119" max="7120" width="9.28515625" style="36" customWidth="1"/>
    <col min="7121" max="7121" width="8" style="36" customWidth="1"/>
    <col min="7122" max="7365" width="9.140625" style="36"/>
    <col min="7366" max="7366" width="20.140625" style="36" customWidth="1"/>
    <col min="7367" max="7367" width="4.28515625" style="36" customWidth="1"/>
    <col min="7368" max="7368" width="39" style="36" customWidth="1"/>
    <col min="7369" max="7369" width="53.5703125" style="36" customWidth="1"/>
    <col min="7370" max="7373" width="7.7109375" style="36" customWidth="1"/>
    <col min="7374" max="7374" width="10" style="36" customWidth="1"/>
    <col min="7375" max="7376" width="9.28515625" style="36" customWidth="1"/>
    <col min="7377" max="7377" width="8" style="36" customWidth="1"/>
    <col min="7378" max="7621" width="9.140625" style="36"/>
    <col min="7622" max="7622" width="20.140625" style="36" customWidth="1"/>
    <col min="7623" max="7623" width="4.28515625" style="36" customWidth="1"/>
    <col min="7624" max="7624" width="39" style="36" customWidth="1"/>
    <col min="7625" max="7625" width="53.5703125" style="36" customWidth="1"/>
    <col min="7626" max="7629" width="7.7109375" style="36" customWidth="1"/>
    <col min="7630" max="7630" width="10" style="36" customWidth="1"/>
    <col min="7631" max="7632" width="9.28515625" style="36" customWidth="1"/>
    <col min="7633" max="7633" width="8" style="36" customWidth="1"/>
    <col min="7634" max="7877" width="9.140625" style="36"/>
    <col min="7878" max="7878" width="20.140625" style="36" customWidth="1"/>
    <col min="7879" max="7879" width="4.28515625" style="36" customWidth="1"/>
    <col min="7880" max="7880" width="39" style="36" customWidth="1"/>
    <col min="7881" max="7881" width="53.5703125" style="36" customWidth="1"/>
    <col min="7882" max="7885" width="7.7109375" style="36" customWidth="1"/>
    <col min="7886" max="7886" width="10" style="36" customWidth="1"/>
    <col min="7887" max="7888" width="9.28515625" style="36" customWidth="1"/>
    <col min="7889" max="7889" width="8" style="36" customWidth="1"/>
    <col min="7890" max="8133" width="9.140625" style="36"/>
    <col min="8134" max="8134" width="20.140625" style="36" customWidth="1"/>
    <col min="8135" max="8135" width="4.28515625" style="36" customWidth="1"/>
    <col min="8136" max="8136" width="39" style="36" customWidth="1"/>
    <col min="8137" max="8137" width="53.5703125" style="36" customWidth="1"/>
    <col min="8138" max="8141" width="7.7109375" style="36" customWidth="1"/>
    <col min="8142" max="8142" width="10" style="36" customWidth="1"/>
    <col min="8143" max="8144" width="9.28515625" style="36" customWidth="1"/>
    <col min="8145" max="8145" width="8" style="36" customWidth="1"/>
    <col min="8146" max="8389" width="9.140625" style="36"/>
    <col min="8390" max="8390" width="20.140625" style="36" customWidth="1"/>
    <col min="8391" max="8391" width="4.28515625" style="36" customWidth="1"/>
    <col min="8392" max="8392" width="39" style="36" customWidth="1"/>
    <col min="8393" max="8393" width="53.5703125" style="36" customWidth="1"/>
    <col min="8394" max="8397" width="7.7109375" style="36" customWidth="1"/>
    <col min="8398" max="8398" width="10" style="36" customWidth="1"/>
    <col min="8399" max="8400" width="9.28515625" style="36" customWidth="1"/>
    <col min="8401" max="8401" width="8" style="36" customWidth="1"/>
    <col min="8402" max="8645" width="9.140625" style="36"/>
    <col min="8646" max="8646" width="20.140625" style="36" customWidth="1"/>
    <col min="8647" max="8647" width="4.28515625" style="36" customWidth="1"/>
    <col min="8648" max="8648" width="39" style="36" customWidth="1"/>
    <col min="8649" max="8649" width="53.5703125" style="36" customWidth="1"/>
    <col min="8650" max="8653" width="7.7109375" style="36" customWidth="1"/>
    <col min="8654" max="8654" width="10" style="36" customWidth="1"/>
    <col min="8655" max="8656" width="9.28515625" style="36" customWidth="1"/>
    <col min="8657" max="8657" width="8" style="36" customWidth="1"/>
    <col min="8658" max="8901" width="9.140625" style="36"/>
    <col min="8902" max="8902" width="20.140625" style="36" customWidth="1"/>
    <col min="8903" max="8903" width="4.28515625" style="36" customWidth="1"/>
    <col min="8904" max="8904" width="39" style="36" customWidth="1"/>
    <col min="8905" max="8905" width="53.5703125" style="36" customWidth="1"/>
    <col min="8906" max="8909" width="7.7109375" style="36" customWidth="1"/>
    <col min="8910" max="8910" width="10" style="36" customWidth="1"/>
    <col min="8911" max="8912" width="9.28515625" style="36" customWidth="1"/>
    <col min="8913" max="8913" width="8" style="36" customWidth="1"/>
    <col min="8914" max="9157" width="9.140625" style="36"/>
    <col min="9158" max="9158" width="20.140625" style="36" customWidth="1"/>
    <col min="9159" max="9159" width="4.28515625" style="36" customWidth="1"/>
    <col min="9160" max="9160" width="39" style="36" customWidth="1"/>
    <col min="9161" max="9161" width="53.5703125" style="36" customWidth="1"/>
    <col min="9162" max="9165" width="7.7109375" style="36" customWidth="1"/>
    <col min="9166" max="9166" width="10" style="36" customWidth="1"/>
    <col min="9167" max="9168" width="9.28515625" style="36" customWidth="1"/>
    <col min="9169" max="9169" width="8" style="36" customWidth="1"/>
    <col min="9170" max="9413" width="9.140625" style="36"/>
    <col min="9414" max="9414" width="20.140625" style="36" customWidth="1"/>
    <col min="9415" max="9415" width="4.28515625" style="36" customWidth="1"/>
    <col min="9416" max="9416" width="39" style="36" customWidth="1"/>
    <col min="9417" max="9417" width="53.5703125" style="36" customWidth="1"/>
    <col min="9418" max="9421" width="7.7109375" style="36" customWidth="1"/>
    <col min="9422" max="9422" width="10" style="36" customWidth="1"/>
    <col min="9423" max="9424" width="9.28515625" style="36" customWidth="1"/>
    <col min="9425" max="9425" width="8" style="36" customWidth="1"/>
    <col min="9426" max="9669" width="9.140625" style="36"/>
    <col min="9670" max="9670" width="20.140625" style="36" customWidth="1"/>
    <col min="9671" max="9671" width="4.28515625" style="36" customWidth="1"/>
    <col min="9672" max="9672" width="39" style="36" customWidth="1"/>
    <col min="9673" max="9673" width="53.5703125" style="36" customWidth="1"/>
    <col min="9674" max="9677" width="7.7109375" style="36" customWidth="1"/>
    <col min="9678" max="9678" width="10" style="36" customWidth="1"/>
    <col min="9679" max="9680" width="9.28515625" style="36" customWidth="1"/>
    <col min="9681" max="9681" width="8" style="36" customWidth="1"/>
    <col min="9682" max="9925" width="9.140625" style="36"/>
    <col min="9926" max="9926" width="20.140625" style="36" customWidth="1"/>
    <col min="9927" max="9927" width="4.28515625" style="36" customWidth="1"/>
    <col min="9928" max="9928" width="39" style="36" customWidth="1"/>
    <col min="9929" max="9929" width="53.5703125" style="36" customWidth="1"/>
    <col min="9930" max="9933" width="7.7109375" style="36" customWidth="1"/>
    <col min="9934" max="9934" width="10" style="36" customWidth="1"/>
    <col min="9935" max="9936" width="9.28515625" style="36" customWidth="1"/>
    <col min="9937" max="9937" width="8" style="36" customWidth="1"/>
    <col min="9938" max="10181" width="9.140625" style="36"/>
    <col min="10182" max="10182" width="20.140625" style="36" customWidth="1"/>
    <col min="10183" max="10183" width="4.28515625" style="36" customWidth="1"/>
    <col min="10184" max="10184" width="39" style="36" customWidth="1"/>
    <col min="10185" max="10185" width="53.5703125" style="36" customWidth="1"/>
    <col min="10186" max="10189" width="7.7109375" style="36" customWidth="1"/>
    <col min="10190" max="10190" width="10" style="36" customWidth="1"/>
    <col min="10191" max="10192" width="9.28515625" style="36" customWidth="1"/>
    <col min="10193" max="10193" width="8" style="36" customWidth="1"/>
    <col min="10194" max="10437" width="9.140625" style="36"/>
    <col min="10438" max="10438" width="20.140625" style="36" customWidth="1"/>
    <col min="10439" max="10439" width="4.28515625" style="36" customWidth="1"/>
    <col min="10440" max="10440" width="39" style="36" customWidth="1"/>
    <col min="10441" max="10441" width="53.5703125" style="36" customWidth="1"/>
    <col min="10442" max="10445" width="7.7109375" style="36" customWidth="1"/>
    <col min="10446" max="10446" width="10" style="36" customWidth="1"/>
    <col min="10447" max="10448" width="9.28515625" style="36" customWidth="1"/>
    <col min="10449" max="10449" width="8" style="36" customWidth="1"/>
    <col min="10450" max="10693" width="9.140625" style="36"/>
    <col min="10694" max="10694" width="20.140625" style="36" customWidth="1"/>
    <col min="10695" max="10695" width="4.28515625" style="36" customWidth="1"/>
    <col min="10696" max="10696" width="39" style="36" customWidth="1"/>
    <col min="10697" max="10697" width="53.5703125" style="36" customWidth="1"/>
    <col min="10698" max="10701" width="7.7109375" style="36" customWidth="1"/>
    <col min="10702" max="10702" width="10" style="36" customWidth="1"/>
    <col min="10703" max="10704" width="9.28515625" style="36" customWidth="1"/>
    <col min="10705" max="10705" width="8" style="36" customWidth="1"/>
    <col min="10706" max="10949" width="9.140625" style="36"/>
    <col min="10950" max="10950" width="20.140625" style="36" customWidth="1"/>
    <col min="10951" max="10951" width="4.28515625" style="36" customWidth="1"/>
    <col min="10952" max="10952" width="39" style="36" customWidth="1"/>
    <col min="10953" max="10953" width="53.5703125" style="36" customWidth="1"/>
    <col min="10954" max="10957" width="7.7109375" style="36" customWidth="1"/>
    <col min="10958" max="10958" width="10" style="36" customWidth="1"/>
    <col min="10959" max="10960" width="9.28515625" style="36" customWidth="1"/>
    <col min="10961" max="10961" width="8" style="36" customWidth="1"/>
    <col min="10962" max="11205" width="9.140625" style="36"/>
    <col min="11206" max="11206" width="20.140625" style="36" customWidth="1"/>
    <col min="11207" max="11207" width="4.28515625" style="36" customWidth="1"/>
    <col min="11208" max="11208" width="39" style="36" customWidth="1"/>
    <col min="11209" max="11209" width="53.5703125" style="36" customWidth="1"/>
    <col min="11210" max="11213" width="7.7109375" style="36" customWidth="1"/>
    <col min="11214" max="11214" width="10" style="36" customWidth="1"/>
    <col min="11215" max="11216" width="9.28515625" style="36" customWidth="1"/>
    <col min="11217" max="11217" width="8" style="36" customWidth="1"/>
    <col min="11218" max="11461" width="9.140625" style="36"/>
    <col min="11462" max="11462" width="20.140625" style="36" customWidth="1"/>
    <col min="11463" max="11463" width="4.28515625" style="36" customWidth="1"/>
    <col min="11464" max="11464" width="39" style="36" customWidth="1"/>
    <col min="11465" max="11465" width="53.5703125" style="36" customWidth="1"/>
    <col min="11466" max="11469" width="7.7109375" style="36" customWidth="1"/>
    <col min="11470" max="11470" width="10" style="36" customWidth="1"/>
    <col min="11471" max="11472" width="9.28515625" style="36" customWidth="1"/>
    <col min="11473" max="11473" width="8" style="36" customWidth="1"/>
    <col min="11474" max="11717" width="9.140625" style="36"/>
    <col min="11718" max="11718" width="20.140625" style="36" customWidth="1"/>
    <col min="11719" max="11719" width="4.28515625" style="36" customWidth="1"/>
    <col min="11720" max="11720" width="39" style="36" customWidth="1"/>
    <col min="11721" max="11721" width="53.5703125" style="36" customWidth="1"/>
    <col min="11722" max="11725" width="7.7109375" style="36" customWidth="1"/>
    <col min="11726" max="11726" width="10" style="36" customWidth="1"/>
    <col min="11727" max="11728" width="9.28515625" style="36" customWidth="1"/>
    <col min="11729" max="11729" width="8" style="36" customWidth="1"/>
    <col min="11730" max="11973" width="9.140625" style="36"/>
    <col min="11974" max="11974" width="20.140625" style="36" customWidth="1"/>
    <col min="11975" max="11975" width="4.28515625" style="36" customWidth="1"/>
    <col min="11976" max="11976" width="39" style="36" customWidth="1"/>
    <col min="11977" max="11977" width="53.5703125" style="36" customWidth="1"/>
    <col min="11978" max="11981" width="7.7109375" style="36" customWidth="1"/>
    <col min="11982" max="11982" width="10" style="36" customWidth="1"/>
    <col min="11983" max="11984" width="9.28515625" style="36" customWidth="1"/>
    <col min="11985" max="11985" width="8" style="36" customWidth="1"/>
    <col min="11986" max="12229" width="9.140625" style="36"/>
    <col min="12230" max="12230" width="20.140625" style="36" customWidth="1"/>
    <col min="12231" max="12231" width="4.28515625" style="36" customWidth="1"/>
    <col min="12232" max="12232" width="39" style="36" customWidth="1"/>
    <col min="12233" max="12233" width="53.5703125" style="36" customWidth="1"/>
    <col min="12234" max="12237" width="7.7109375" style="36" customWidth="1"/>
    <col min="12238" max="12238" width="10" style="36" customWidth="1"/>
    <col min="12239" max="12240" width="9.28515625" style="36" customWidth="1"/>
    <col min="12241" max="12241" width="8" style="36" customWidth="1"/>
    <col min="12242" max="12485" width="9.140625" style="36"/>
    <col min="12486" max="12486" width="20.140625" style="36" customWidth="1"/>
    <col min="12487" max="12487" width="4.28515625" style="36" customWidth="1"/>
    <col min="12488" max="12488" width="39" style="36" customWidth="1"/>
    <col min="12489" max="12489" width="53.5703125" style="36" customWidth="1"/>
    <col min="12490" max="12493" width="7.7109375" style="36" customWidth="1"/>
    <col min="12494" max="12494" width="10" style="36" customWidth="1"/>
    <col min="12495" max="12496" width="9.28515625" style="36" customWidth="1"/>
    <col min="12497" max="12497" width="8" style="36" customWidth="1"/>
    <col min="12498" max="12741" width="9.140625" style="36"/>
    <col min="12742" max="12742" width="20.140625" style="36" customWidth="1"/>
    <col min="12743" max="12743" width="4.28515625" style="36" customWidth="1"/>
    <col min="12744" max="12744" width="39" style="36" customWidth="1"/>
    <col min="12745" max="12745" width="53.5703125" style="36" customWidth="1"/>
    <col min="12746" max="12749" width="7.7109375" style="36" customWidth="1"/>
    <col min="12750" max="12750" width="10" style="36" customWidth="1"/>
    <col min="12751" max="12752" width="9.28515625" style="36" customWidth="1"/>
    <col min="12753" max="12753" width="8" style="36" customWidth="1"/>
    <col min="12754" max="12997" width="9.140625" style="36"/>
    <col min="12998" max="12998" width="20.140625" style="36" customWidth="1"/>
    <col min="12999" max="12999" width="4.28515625" style="36" customWidth="1"/>
    <col min="13000" max="13000" width="39" style="36" customWidth="1"/>
    <col min="13001" max="13001" width="53.5703125" style="36" customWidth="1"/>
    <col min="13002" max="13005" width="7.7109375" style="36" customWidth="1"/>
    <col min="13006" max="13006" width="10" style="36" customWidth="1"/>
    <col min="13007" max="13008" width="9.28515625" style="36" customWidth="1"/>
    <col min="13009" max="13009" width="8" style="36" customWidth="1"/>
    <col min="13010" max="13253" width="9.140625" style="36"/>
    <col min="13254" max="13254" width="20.140625" style="36" customWidth="1"/>
    <col min="13255" max="13255" width="4.28515625" style="36" customWidth="1"/>
    <col min="13256" max="13256" width="39" style="36" customWidth="1"/>
    <col min="13257" max="13257" width="53.5703125" style="36" customWidth="1"/>
    <col min="13258" max="13261" width="7.7109375" style="36" customWidth="1"/>
    <col min="13262" max="13262" width="10" style="36" customWidth="1"/>
    <col min="13263" max="13264" width="9.28515625" style="36" customWidth="1"/>
    <col min="13265" max="13265" width="8" style="36" customWidth="1"/>
    <col min="13266" max="13509" width="9.140625" style="36"/>
    <col min="13510" max="13510" width="20.140625" style="36" customWidth="1"/>
    <col min="13511" max="13511" width="4.28515625" style="36" customWidth="1"/>
    <col min="13512" max="13512" width="39" style="36" customWidth="1"/>
    <col min="13513" max="13513" width="53.5703125" style="36" customWidth="1"/>
    <col min="13514" max="13517" width="7.7109375" style="36" customWidth="1"/>
    <col min="13518" max="13518" width="10" style="36" customWidth="1"/>
    <col min="13519" max="13520" width="9.28515625" style="36" customWidth="1"/>
    <col min="13521" max="13521" width="8" style="36" customWidth="1"/>
    <col min="13522" max="13765" width="9.140625" style="36"/>
    <col min="13766" max="13766" width="20.140625" style="36" customWidth="1"/>
    <col min="13767" max="13767" width="4.28515625" style="36" customWidth="1"/>
    <col min="13768" max="13768" width="39" style="36" customWidth="1"/>
    <col min="13769" max="13769" width="53.5703125" style="36" customWidth="1"/>
    <col min="13770" max="13773" width="7.7109375" style="36" customWidth="1"/>
    <col min="13774" max="13774" width="10" style="36" customWidth="1"/>
    <col min="13775" max="13776" width="9.28515625" style="36" customWidth="1"/>
    <col min="13777" max="13777" width="8" style="36" customWidth="1"/>
    <col min="13778" max="14021" width="9.140625" style="36"/>
    <col min="14022" max="14022" width="20.140625" style="36" customWidth="1"/>
    <col min="14023" max="14023" width="4.28515625" style="36" customWidth="1"/>
    <col min="14024" max="14024" width="39" style="36" customWidth="1"/>
    <col min="14025" max="14025" width="53.5703125" style="36" customWidth="1"/>
    <col min="14026" max="14029" width="7.7109375" style="36" customWidth="1"/>
    <col min="14030" max="14030" width="10" style="36" customWidth="1"/>
    <col min="14031" max="14032" width="9.28515625" style="36" customWidth="1"/>
    <col min="14033" max="14033" width="8" style="36" customWidth="1"/>
    <col min="14034" max="14277" width="9.140625" style="36"/>
    <col min="14278" max="14278" width="20.140625" style="36" customWidth="1"/>
    <col min="14279" max="14279" width="4.28515625" style="36" customWidth="1"/>
    <col min="14280" max="14280" width="39" style="36" customWidth="1"/>
    <col min="14281" max="14281" width="53.5703125" style="36" customWidth="1"/>
    <col min="14282" max="14285" width="7.7109375" style="36" customWidth="1"/>
    <col min="14286" max="14286" width="10" style="36" customWidth="1"/>
    <col min="14287" max="14288" width="9.28515625" style="36" customWidth="1"/>
    <col min="14289" max="14289" width="8" style="36" customWidth="1"/>
    <col min="14290" max="14533" width="9.140625" style="36"/>
    <col min="14534" max="14534" width="20.140625" style="36" customWidth="1"/>
    <col min="14535" max="14535" width="4.28515625" style="36" customWidth="1"/>
    <col min="14536" max="14536" width="39" style="36" customWidth="1"/>
    <col min="14537" max="14537" width="53.5703125" style="36" customWidth="1"/>
    <col min="14538" max="14541" width="7.7109375" style="36" customWidth="1"/>
    <col min="14542" max="14542" width="10" style="36" customWidth="1"/>
    <col min="14543" max="14544" width="9.28515625" style="36" customWidth="1"/>
    <col min="14545" max="14545" width="8" style="36" customWidth="1"/>
    <col min="14546" max="14789" width="9.140625" style="36"/>
    <col min="14790" max="14790" width="20.140625" style="36" customWidth="1"/>
    <col min="14791" max="14791" width="4.28515625" style="36" customWidth="1"/>
    <col min="14792" max="14792" width="39" style="36" customWidth="1"/>
    <col min="14793" max="14793" width="53.5703125" style="36" customWidth="1"/>
    <col min="14794" max="14797" width="7.7109375" style="36" customWidth="1"/>
    <col min="14798" max="14798" width="10" style="36" customWidth="1"/>
    <col min="14799" max="14800" width="9.28515625" style="36" customWidth="1"/>
    <col min="14801" max="14801" width="8" style="36" customWidth="1"/>
    <col min="14802" max="15045" width="9.140625" style="36"/>
    <col min="15046" max="15046" width="20.140625" style="36" customWidth="1"/>
    <col min="15047" max="15047" width="4.28515625" style="36" customWidth="1"/>
    <col min="15048" max="15048" width="39" style="36" customWidth="1"/>
    <col min="15049" max="15049" width="53.5703125" style="36" customWidth="1"/>
    <col min="15050" max="15053" width="7.7109375" style="36" customWidth="1"/>
    <col min="15054" max="15054" width="10" style="36" customWidth="1"/>
    <col min="15055" max="15056" width="9.28515625" style="36" customWidth="1"/>
    <col min="15057" max="15057" width="8" style="36" customWidth="1"/>
    <col min="15058" max="15301" width="9.140625" style="36"/>
    <col min="15302" max="15302" width="20.140625" style="36" customWidth="1"/>
    <col min="15303" max="15303" width="4.28515625" style="36" customWidth="1"/>
    <col min="15304" max="15304" width="39" style="36" customWidth="1"/>
    <col min="15305" max="15305" width="53.5703125" style="36" customWidth="1"/>
    <col min="15306" max="15309" width="7.7109375" style="36" customWidth="1"/>
    <col min="15310" max="15310" width="10" style="36" customWidth="1"/>
    <col min="15311" max="15312" width="9.28515625" style="36" customWidth="1"/>
    <col min="15313" max="15313" width="8" style="36" customWidth="1"/>
    <col min="15314" max="15557" width="9.140625" style="36"/>
    <col min="15558" max="15558" width="20.140625" style="36" customWidth="1"/>
    <col min="15559" max="15559" width="4.28515625" style="36" customWidth="1"/>
    <col min="15560" max="15560" width="39" style="36" customWidth="1"/>
    <col min="15561" max="15561" width="53.5703125" style="36" customWidth="1"/>
    <col min="15562" max="15565" width="7.7109375" style="36" customWidth="1"/>
    <col min="15566" max="15566" width="10" style="36" customWidth="1"/>
    <col min="15567" max="15568" width="9.28515625" style="36" customWidth="1"/>
    <col min="15569" max="15569" width="8" style="36" customWidth="1"/>
    <col min="15570" max="15813" width="9.140625" style="36"/>
    <col min="15814" max="15814" width="20.140625" style="36" customWidth="1"/>
    <col min="15815" max="15815" width="4.28515625" style="36" customWidth="1"/>
    <col min="15816" max="15816" width="39" style="36" customWidth="1"/>
    <col min="15817" max="15817" width="53.5703125" style="36" customWidth="1"/>
    <col min="15818" max="15821" width="7.7109375" style="36" customWidth="1"/>
    <col min="15822" max="15822" width="10" style="36" customWidth="1"/>
    <col min="15823" max="15824" width="9.28515625" style="36" customWidth="1"/>
    <col min="15825" max="15825" width="8" style="36" customWidth="1"/>
    <col min="15826" max="16069" width="9.140625" style="36"/>
    <col min="16070" max="16070" width="20.140625" style="36" customWidth="1"/>
    <col min="16071" max="16071" width="4.28515625" style="36" customWidth="1"/>
    <col min="16072" max="16072" width="39" style="36" customWidth="1"/>
    <col min="16073" max="16073" width="53.5703125" style="36" customWidth="1"/>
    <col min="16074" max="16077" width="7.7109375" style="36" customWidth="1"/>
    <col min="16078" max="16078" width="10" style="36" customWidth="1"/>
    <col min="16079" max="16080" width="9.28515625" style="36" customWidth="1"/>
    <col min="16081" max="16081" width="8" style="36" customWidth="1"/>
    <col min="16082" max="16384" width="9.140625" style="36"/>
  </cols>
  <sheetData>
    <row r="1" spans="1:89" ht="46.5" customHeight="1">
      <c r="A1" s="1"/>
      <c r="B1" s="1"/>
      <c r="C1" s="115" t="s">
        <v>706</v>
      </c>
      <c r="D1" s="115"/>
      <c r="E1" s="115"/>
      <c r="F1" s="115"/>
      <c r="G1" s="115"/>
      <c r="H1" s="115"/>
      <c r="I1" s="115"/>
      <c r="J1" s="115"/>
      <c r="K1" s="115"/>
      <c r="L1" s="115"/>
      <c r="M1" s="115"/>
      <c r="N1" s="115"/>
      <c r="O1" s="115"/>
      <c r="P1" s="115"/>
      <c r="Q1" s="115"/>
      <c r="R1" s="115"/>
      <c r="S1" s="115"/>
      <c r="T1" s="115"/>
      <c r="U1" s="115"/>
      <c r="BE1" s="36">
        <v>1</v>
      </c>
      <c r="BF1" s="36">
        <f>SUM(BE1+1)</f>
        <v>2</v>
      </c>
      <c r="BG1" s="36">
        <f t="shared" ref="BG1:CC1" si="0">SUM(BF1+1)</f>
        <v>3</v>
      </c>
      <c r="BH1" s="36">
        <f t="shared" si="0"/>
        <v>4</v>
      </c>
      <c r="BI1" s="36">
        <f t="shared" si="0"/>
        <v>5</v>
      </c>
      <c r="BJ1" s="36">
        <f t="shared" si="0"/>
        <v>6</v>
      </c>
      <c r="BK1" s="36">
        <f t="shared" si="0"/>
        <v>7</v>
      </c>
      <c r="BL1" s="36">
        <f t="shared" si="0"/>
        <v>8</v>
      </c>
      <c r="BM1" s="36">
        <f t="shared" si="0"/>
        <v>9</v>
      </c>
      <c r="BN1" s="36">
        <f t="shared" si="0"/>
        <v>10</v>
      </c>
      <c r="BO1" s="36">
        <f t="shared" si="0"/>
        <v>11</v>
      </c>
      <c r="BP1" s="36">
        <f t="shared" si="0"/>
        <v>12</v>
      </c>
      <c r="BQ1" s="36">
        <f t="shared" si="0"/>
        <v>13</v>
      </c>
      <c r="BR1" s="36">
        <f t="shared" si="0"/>
        <v>14</v>
      </c>
      <c r="BS1" s="36">
        <f t="shared" si="0"/>
        <v>15</v>
      </c>
      <c r="BT1" s="36">
        <f t="shared" si="0"/>
        <v>16</v>
      </c>
      <c r="BU1" s="36">
        <f t="shared" si="0"/>
        <v>17</v>
      </c>
      <c r="BV1" s="36">
        <f t="shared" si="0"/>
        <v>18</v>
      </c>
      <c r="BW1" s="36">
        <f t="shared" si="0"/>
        <v>19</v>
      </c>
      <c r="BX1" s="36">
        <f t="shared" si="0"/>
        <v>20</v>
      </c>
      <c r="BY1" s="36">
        <f t="shared" si="0"/>
        <v>21</v>
      </c>
      <c r="BZ1" s="36">
        <f t="shared" si="0"/>
        <v>22</v>
      </c>
      <c r="CA1" s="36">
        <f t="shared" si="0"/>
        <v>23</v>
      </c>
      <c r="CB1" s="36">
        <f t="shared" si="0"/>
        <v>24</v>
      </c>
      <c r="CC1" s="36">
        <f t="shared" si="0"/>
        <v>25</v>
      </c>
    </row>
    <row r="2" spans="1:89" ht="1.5" customHeight="1">
      <c r="D2" s="37"/>
      <c r="F2" s="37"/>
      <c r="J2" s="37"/>
    </row>
    <row r="3" spans="1:89" s="37" customFormat="1" ht="22.5" customHeight="1">
      <c r="A3" s="116" t="s">
        <v>0</v>
      </c>
      <c r="B3" s="116" t="s">
        <v>0</v>
      </c>
      <c r="C3" s="116" t="s">
        <v>362</v>
      </c>
      <c r="D3" s="116"/>
      <c r="E3" s="116" t="s">
        <v>1</v>
      </c>
      <c r="F3" s="116"/>
      <c r="G3" s="116" t="s">
        <v>43</v>
      </c>
      <c r="H3" s="116" t="s">
        <v>44</v>
      </c>
      <c r="I3" s="116" t="s">
        <v>125</v>
      </c>
      <c r="J3" s="117" t="s">
        <v>2</v>
      </c>
      <c r="K3" s="118" t="s">
        <v>45</v>
      </c>
      <c r="L3" s="118"/>
      <c r="M3" s="118"/>
      <c r="N3" s="118"/>
      <c r="O3" s="118"/>
      <c r="P3" s="118"/>
      <c r="Q3" s="118"/>
      <c r="R3" s="118"/>
      <c r="S3" s="118"/>
      <c r="T3" s="118"/>
      <c r="U3" s="40"/>
      <c r="V3" s="120" t="s">
        <v>452</v>
      </c>
      <c r="W3" s="133"/>
      <c r="X3" s="133"/>
      <c r="Y3" s="121"/>
      <c r="Z3" s="120" t="s">
        <v>453</v>
      </c>
      <c r="AA3" s="133"/>
      <c r="AB3" s="133"/>
      <c r="AC3" s="121"/>
      <c r="AD3" s="119" t="s">
        <v>454</v>
      </c>
      <c r="AE3" s="119"/>
      <c r="AF3" s="119"/>
      <c r="AG3" s="119"/>
      <c r="AH3" s="119" t="s">
        <v>455</v>
      </c>
      <c r="AI3" s="119"/>
      <c r="AJ3" s="119"/>
      <c r="AK3" s="119"/>
      <c r="AL3" s="119"/>
      <c r="AM3" s="120" t="s">
        <v>456</v>
      </c>
      <c r="AN3" s="133"/>
      <c r="AO3" s="121"/>
      <c r="AP3" s="119" t="s">
        <v>457</v>
      </c>
      <c r="AQ3" s="119"/>
      <c r="AR3" s="119"/>
      <c r="AS3" s="119"/>
      <c r="AT3" s="119" t="s">
        <v>458</v>
      </c>
      <c r="AU3" s="119"/>
      <c r="AV3" s="119"/>
      <c r="AW3" s="119"/>
      <c r="AX3" s="120" t="s">
        <v>459</v>
      </c>
      <c r="AY3" s="121"/>
      <c r="AZ3" s="119" t="s">
        <v>460</v>
      </c>
      <c r="BA3" s="119"/>
      <c r="BB3" s="119"/>
      <c r="BC3" s="120" t="s">
        <v>461</v>
      </c>
      <c r="BD3" s="121"/>
      <c r="BE3" s="124" t="s">
        <v>46</v>
      </c>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6"/>
      <c r="CD3" s="117" t="s">
        <v>47</v>
      </c>
      <c r="CE3" s="117"/>
      <c r="CF3" s="117"/>
      <c r="CG3" s="117"/>
      <c r="CH3" s="117"/>
      <c r="CI3" s="117"/>
      <c r="CJ3" s="117" t="s">
        <v>48</v>
      </c>
      <c r="CK3" s="117"/>
    </row>
    <row r="4" spans="1:89" s="37" customFormat="1" ht="43.5" customHeight="1">
      <c r="A4" s="116"/>
      <c r="B4" s="116"/>
      <c r="C4" s="116"/>
      <c r="D4" s="116"/>
      <c r="E4" s="116"/>
      <c r="F4" s="116"/>
      <c r="G4" s="116"/>
      <c r="H4" s="116"/>
      <c r="I4" s="116"/>
      <c r="J4" s="117"/>
      <c r="K4" s="111" t="s">
        <v>375</v>
      </c>
      <c r="L4" s="111" t="s">
        <v>434</v>
      </c>
      <c r="M4" s="111" t="s">
        <v>435</v>
      </c>
      <c r="N4" s="111" t="s">
        <v>436</v>
      </c>
      <c r="O4" s="111" t="s">
        <v>438</v>
      </c>
      <c r="P4" s="111" t="s">
        <v>437</v>
      </c>
      <c r="Q4" s="111" t="s">
        <v>439</v>
      </c>
      <c r="R4" s="24" t="s">
        <v>440</v>
      </c>
      <c r="S4" s="111" t="s">
        <v>441</v>
      </c>
      <c r="T4" s="111" t="s">
        <v>690</v>
      </c>
      <c r="U4" s="41"/>
      <c r="V4" s="122"/>
      <c r="W4" s="134"/>
      <c r="X4" s="134"/>
      <c r="Y4" s="123"/>
      <c r="Z4" s="122"/>
      <c r="AA4" s="134"/>
      <c r="AB4" s="134"/>
      <c r="AC4" s="123"/>
      <c r="AD4" s="119"/>
      <c r="AE4" s="119"/>
      <c r="AF4" s="119"/>
      <c r="AG4" s="119"/>
      <c r="AH4" s="119"/>
      <c r="AI4" s="119"/>
      <c r="AJ4" s="119"/>
      <c r="AK4" s="119"/>
      <c r="AL4" s="119"/>
      <c r="AM4" s="122"/>
      <c r="AN4" s="134"/>
      <c r="AO4" s="123"/>
      <c r="AP4" s="119"/>
      <c r="AQ4" s="119"/>
      <c r="AR4" s="119"/>
      <c r="AS4" s="119"/>
      <c r="AT4" s="119"/>
      <c r="AU4" s="119"/>
      <c r="AV4" s="119"/>
      <c r="AW4" s="119"/>
      <c r="AX4" s="122"/>
      <c r="AY4" s="123"/>
      <c r="AZ4" s="119"/>
      <c r="BA4" s="119"/>
      <c r="BB4" s="119"/>
      <c r="BC4" s="122"/>
      <c r="BD4" s="123"/>
      <c r="BE4" s="127" t="s">
        <v>409</v>
      </c>
      <c r="BF4" s="130" t="s">
        <v>410</v>
      </c>
      <c r="BG4" s="127" t="s">
        <v>411</v>
      </c>
      <c r="BH4" s="127" t="s">
        <v>412</v>
      </c>
      <c r="BI4" s="127" t="s">
        <v>413</v>
      </c>
      <c r="BJ4" s="127" t="s">
        <v>414</v>
      </c>
      <c r="BK4" s="127" t="s">
        <v>415</v>
      </c>
      <c r="BL4" s="127" t="s">
        <v>416</v>
      </c>
      <c r="BM4" s="127" t="s">
        <v>417</v>
      </c>
      <c r="BN4" s="127" t="s">
        <v>418</v>
      </c>
      <c r="BO4" s="130" t="s">
        <v>419</v>
      </c>
      <c r="BP4" s="130" t="s">
        <v>420</v>
      </c>
      <c r="BQ4" s="130" t="s">
        <v>421</v>
      </c>
      <c r="BR4" s="130" t="s">
        <v>422</v>
      </c>
      <c r="BS4" s="130" t="s">
        <v>423</v>
      </c>
      <c r="BT4" s="130" t="s">
        <v>424</v>
      </c>
      <c r="BU4" s="130" t="s">
        <v>425</v>
      </c>
      <c r="BV4" s="130" t="s">
        <v>426</v>
      </c>
      <c r="BW4" s="130" t="s">
        <v>427</v>
      </c>
      <c r="BX4" s="130" t="s">
        <v>428</v>
      </c>
      <c r="BY4" s="130" t="s">
        <v>429</v>
      </c>
      <c r="BZ4" s="127" t="s">
        <v>430</v>
      </c>
      <c r="CA4" s="127" t="s">
        <v>431</v>
      </c>
      <c r="CB4" s="130" t="s">
        <v>432</v>
      </c>
      <c r="CC4" s="130" t="s">
        <v>433</v>
      </c>
      <c r="CD4" s="117" t="s">
        <v>49</v>
      </c>
      <c r="CE4" s="117"/>
      <c r="CF4" s="117" t="s">
        <v>50</v>
      </c>
      <c r="CG4" s="117"/>
      <c r="CH4" s="117" t="s">
        <v>51</v>
      </c>
      <c r="CI4" s="117"/>
      <c r="CJ4" s="135" t="s">
        <v>52</v>
      </c>
      <c r="CK4" s="137" t="s">
        <v>53</v>
      </c>
    </row>
    <row r="5" spans="1:89" s="37" customFormat="1" ht="26.25" customHeight="1">
      <c r="A5" s="116"/>
      <c r="B5" s="116"/>
      <c r="C5" s="116"/>
      <c r="D5" s="116"/>
      <c r="E5" s="116"/>
      <c r="F5" s="116"/>
      <c r="G5" s="116"/>
      <c r="H5" s="116"/>
      <c r="I5" s="116"/>
      <c r="J5" s="117"/>
      <c r="K5" s="110" t="s">
        <v>54</v>
      </c>
      <c r="L5" s="110" t="s">
        <v>54</v>
      </c>
      <c r="M5" s="110" t="s">
        <v>54</v>
      </c>
      <c r="N5" s="110" t="s">
        <v>121</v>
      </c>
      <c r="O5" s="110" t="s">
        <v>55</v>
      </c>
      <c r="P5" s="110" t="s">
        <v>54</v>
      </c>
      <c r="Q5" s="110" t="s">
        <v>54</v>
      </c>
      <c r="R5" s="110" t="s">
        <v>120</v>
      </c>
      <c r="S5" s="110" t="s">
        <v>55</v>
      </c>
      <c r="T5" s="110" t="s">
        <v>120</v>
      </c>
      <c r="U5" s="107" t="s">
        <v>126</v>
      </c>
      <c r="V5" s="139" t="s">
        <v>56</v>
      </c>
      <c r="W5" s="140"/>
      <c r="X5" s="139" t="s">
        <v>57</v>
      </c>
      <c r="Y5" s="140"/>
      <c r="Z5" s="139" t="s">
        <v>56</v>
      </c>
      <c r="AA5" s="140"/>
      <c r="AB5" s="139" t="s">
        <v>107</v>
      </c>
      <c r="AC5" s="140"/>
      <c r="AD5" s="139" t="s">
        <v>110</v>
      </c>
      <c r="AE5" s="140"/>
      <c r="AF5" s="110" t="s">
        <v>462</v>
      </c>
      <c r="AG5" s="110" t="s">
        <v>58</v>
      </c>
      <c r="AH5" s="26" t="s">
        <v>56</v>
      </c>
      <c r="AI5" s="139" t="s">
        <v>57</v>
      </c>
      <c r="AJ5" s="140"/>
      <c r="AK5" s="139" t="s">
        <v>58</v>
      </c>
      <c r="AL5" s="140"/>
      <c r="AM5" s="139" t="s">
        <v>56</v>
      </c>
      <c r="AN5" s="140"/>
      <c r="AO5" s="107" t="s">
        <v>57</v>
      </c>
      <c r="AP5" s="26" t="s">
        <v>56</v>
      </c>
      <c r="AQ5" s="139" t="s">
        <v>57</v>
      </c>
      <c r="AR5" s="140"/>
      <c r="AS5" s="26" t="s">
        <v>58</v>
      </c>
      <c r="AT5" s="139" t="s">
        <v>56</v>
      </c>
      <c r="AU5" s="140"/>
      <c r="AV5" s="139" t="s">
        <v>57</v>
      </c>
      <c r="AW5" s="140"/>
      <c r="AX5" s="139" t="s">
        <v>56</v>
      </c>
      <c r="AY5" s="140"/>
      <c r="AZ5" s="139" t="s">
        <v>56</v>
      </c>
      <c r="BA5" s="140"/>
      <c r="BB5" s="110" t="s">
        <v>57</v>
      </c>
      <c r="BC5" s="110" t="s">
        <v>56</v>
      </c>
      <c r="BD5" s="110" t="s">
        <v>57</v>
      </c>
      <c r="BE5" s="128"/>
      <c r="BF5" s="131"/>
      <c r="BG5" s="128"/>
      <c r="BH5" s="128"/>
      <c r="BI5" s="128"/>
      <c r="BJ5" s="128"/>
      <c r="BK5" s="128"/>
      <c r="BL5" s="128"/>
      <c r="BM5" s="128"/>
      <c r="BN5" s="128"/>
      <c r="BO5" s="131"/>
      <c r="BP5" s="131"/>
      <c r="BQ5" s="131"/>
      <c r="BR5" s="131"/>
      <c r="BS5" s="131"/>
      <c r="BT5" s="131"/>
      <c r="BU5" s="131"/>
      <c r="BV5" s="131"/>
      <c r="BW5" s="131"/>
      <c r="BX5" s="131"/>
      <c r="BY5" s="131"/>
      <c r="BZ5" s="128"/>
      <c r="CA5" s="128"/>
      <c r="CB5" s="131"/>
      <c r="CC5" s="131"/>
      <c r="CD5" s="135"/>
      <c r="CE5" s="135"/>
      <c r="CF5" s="135"/>
      <c r="CG5" s="135"/>
      <c r="CH5" s="135"/>
      <c r="CI5" s="135"/>
      <c r="CJ5" s="136"/>
      <c r="CK5" s="138"/>
    </row>
    <row r="6" spans="1:89" ht="30" customHeight="1">
      <c r="A6" s="42"/>
      <c r="B6" s="141"/>
      <c r="C6" s="141"/>
      <c r="D6" s="141"/>
      <c r="E6" s="141"/>
      <c r="F6" s="141"/>
      <c r="G6" s="142" t="s">
        <v>65</v>
      </c>
      <c r="H6" s="142"/>
      <c r="I6" s="43"/>
      <c r="J6" s="44">
        <f>SUM(J7:J11)</f>
        <v>0</v>
      </c>
      <c r="K6" s="94">
        <f t="shared" ref="K6:T6" si="1">COUNTIF(K11:K247,"x")</f>
        <v>21</v>
      </c>
      <c r="L6" s="94">
        <f t="shared" si="1"/>
        <v>21</v>
      </c>
      <c r="M6" s="94">
        <f t="shared" si="1"/>
        <v>22</v>
      </c>
      <c r="N6" s="94">
        <f t="shared" si="1"/>
        <v>26</v>
      </c>
      <c r="O6" s="94">
        <f t="shared" si="1"/>
        <v>17</v>
      </c>
      <c r="P6" s="94">
        <f t="shared" si="1"/>
        <v>26</v>
      </c>
      <c r="Q6" s="94">
        <f t="shared" si="1"/>
        <v>22</v>
      </c>
      <c r="R6" s="94">
        <f t="shared" si="1"/>
        <v>18</v>
      </c>
      <c r="S6" s="94">
        <f t="shared" si="1"/>
        <v>18</v>
      </c>
      <c r="T6" s="94">
        <f t="shared" si="1"/>
        <v>15</v>
      </c>
      <c r="U6" s="94">
        <f>SUM(K6:T6)</f>
        <v>206</v>
      </c>
      <c r="V6" s="44">
        <v>0</v>
      </c>
      <c r="W6" s="44">
        <v>0</v>
      </c>
      <c r="X6" s="44">
        <f t="shared" ref="X6:BD6" si="2">SUM(X7:X11)</f>
        <v>0</v>
      </c>
      <c r="Y6" s="44">
        <f t="shared" si="2"/>
        <v>0</v>
      </c>
      <c r="Z6" s="44">
        <f t="shared" si="2"/>
        <v>0</v>
      </c>
      <c r="AA6" s="44">
        <f t="shared" si="2"/>
        <v>0</v>
      </c>
      <c r="AB6" s="44">
        <f t="shared" si="2"/>
        <v>0</v>
      </c>
      <c r="AC6" s="44">
        <f t="shared" si="2"/>
        <v>0</v>
      </c>
      <c r="AD6" s="44">
        <f t="shared" si="2"/>
        <v>0</v>
      </c>
      <c r="AE6" s="44">
        <f t="shared" si="2"/>
        <v>0</v>
      </c>
      <c r="AF6" s="44">
        <f t="shared" si="2"/>
        <v>0</v>
      </c>
      <c r="AG6" s="44">
        <f t="shared" si="2"/>
        <v>0</v>
      </c>
      <c r="AH6" s="44">
        <f t="shared" si="2"/>
        <v>0</v>
      </c>
      <c r="AI6" s="44">
        <f>SUM(AI7:AI11)</f>
        <v>0</v>
      </c>
      <c r="AJ6" s="44">
        <f t="shared" si="2"/>
        <v>0</v>
      </c>
      <c r="AK6" s="44">
        <f>SUM(AK7:AK11)</f>
        <v>0</v>
      </c>
      <c r="AL6" s="44">
        <f t="shared" si="2"/>
        <v>0</v>
      </c>
      <c r="AM6" s="44">
        <f t="shared" si="2"/>
        <v>0</v>
      </c>
      <c r="AN6" s="44">
        <f t="shared" si="2"/>
        <v>0</v>
      </c>
      <c r="AO6" s="44">
        <f t="shared" si="2"/>
        <v>0</v>
      </c>
      <c r="AP6" s="44">
        <f t="shared" si="2"/>
        <v>0</v>
      </c>
      <c r="AQ6" s="44">
        <f t="shared" si="2"/>
        <v>0</v>
      </c>
      <c r="AR6" s="44">
        <f t="shared" si="2"/>
        <v>0</v>
      </c>
      <c r="AS6" s="44">
        <f t="shared" si="2"/>
        <v>0</v>
      </c>
      <c r="AT6" s="44">
        <f t="shared" si="2"/>
        <v>0</v>
      </c>
      <c r="AU6" s="44">
        <f t="shared" si="2"/>
        <v>0</v>
      </c>
      <c r="AV6" s="44">
        <f t="shared" si="2"/>
        <v>0</v>
      </c>
      <c r="AW6" s="44">
        <f t="shared" si="2"/>
        <v>0</v>
      </c>
      <c r="AX6" s="44">
        <f t="shared" si="2"/>
        <v>0</v>
      </c>
      <c r="AY6" s="44">
        <f t="shared" si="2"/>
        <v>0</v>
      </c>
      <c r="AZ6" s="44">
        <f t="shared" si="2"/>
        <v>0</v>
      </c>
      <c r="BA6" s="44">
        <f t="shared" si="2"/>
        <v>0</v>
      </c>
      <c r="BB6" s="44">
        <f t="shared" si="2"/>
        <v>0</v>
      </c>
      <c r="BC6" s="44"/>
      <c r="BD6" s="44">
        <f t="shared" si="2"/>
        <v>0</v>
      </c>
      <c r="BE6" s="128"/>
      <c r="BF6" s="131"/>
      <c r="BG6" s="128"/>
      <c r="BH6" s="128"/>
      <c r="BI6" s="128"/>
      <c r="BJ6" s="128"/>
      <c r="BK6" s="128"/>
      <c r="BL6" s="128"/>
      <c r="BM6" s="128"/>
      <c r="BN6" s="128"/>
      <c r="BO6" s="131"/>
      <c r="BP6" s="131"/>
      <c r="BQ6" s="131"/>
      <c r="BR6" s="131"/>
      <c r="BS6" s="131"/>
      <c r="BT6" s="131"/>
      <c r="BU6" s="131"/>
      <c r="BV6" s="131"/>
      <c r="BW6" s="131"/>
      <c r="BX6" s="131"/>
      <c r="BY6" s="131"/>
      <c r="BZ6" s="128"/>
      <c r="CA6" s="128"/>
      <c r="CB6" s="131"/>
      <c r="CC6" s="131"/>
      <c r="CD6" s="100"/>
      <c r="CE6" s="100"/>
      <c r="CF6" s="100"/>
      <c r="CG6" s="100"/>
      <c r="CH6" s="100"/>
      <c r="CI6" s="100"/>
      <c r="CJ6" s="100"/>
      <c r="CK6" s="100"/>
    </row>
    <row r="7" spans="1:89" s="37" customFormat="1" ht="37.5" customHeight="1">
      <c r="A7" s="100"/>
      <c r="B7" s="100"/>
      <c r="C7" s="100" t="s">
        <v>3</v>
      </c>
      <c r="D7" s="46" t="s">
        <v>4</v>
      </c>
      <c r="E7" s="100" t="s">
        <v>5</v>
      </c>
      <c r="F7" s="46" t="s">
        <v>4</v>
      </c>
      <c r="G7" s="47"/>
      <c r="H7" s="48"/>
      <c r="I7" s="47"/>
      <c r="J7" s="109"/>
      <c r="K7" s="28" t="s">
        <v>442</v>
      </c>
      <c r="L7" s="28" t="s">
        <v>443</v>
      </c>
      <c r="M7" s="28" t="s">
        <v>444</v>
      </c>
      <c r="N7" s="28" t="s">
        <v>445</v>
      </c>
      <c r="O7" s="28" t="s">
        <v>446</v>
      </c>
      <c r="P7" s="28" t="s">
        <v>447</v>
      </c>
      <c r="Q7" s="28" t="s">
        <v>448</v>
      </c>
      <c r="R7" s="28" t="s">
        <v>449</v>
      </c>
      <c r="S7" s="28" t="s">
        <v>450</v>
      </c>
      <c r="T7" s="28" t="s">
        <v>451</v>
      </c>
      <c r="U7" s="107"/>
      <c r="V7" s="139" t="s">
        <v>105</v>
      </c>
      <c r="W7" s="140"/>
      <c r="X7" s="139" t="s">
        <v>106</v>
      </c>
      <c r="Y7" s="140"/>
      <c r="Z7" s="139" t="s">
        <v>108</v>
      </c>
      <c r="AA7" s="140"/>
      <c r="AB7" s="139" t="s">
        <v>109</v>
      </c>
      <c r="AC7" s="140"/>
      <c r="AD7" s="139" t="s">
        <v>405</v>
      </c>
      <c r="AE7" s="140"/>
      <c r="AF7" s="110" t="s">
        <v>377</v>
      </c>
      <c r="AG7" s="110" t="s">
        <v>376</v>
      </c>
      <c r="AH7" s="26" t="s">
        <v>379</v>
      </c>
      <c r="AI7" s="139" t="s">
        <v>111</v>
      </c>
      <c r="AJ7" s="140"/>
      <c r="AK7" s="139" t="s">
        <v>378</v>
      </c>
      <c r="AL7" s="140"/>
      <c r="AM7" s="139" t="s">
        <v>361</v>
      </c>
      <c r="AN7" s="140"/>
      <c r="AO7" s="107" t="s">
        <v>382</v>
      </c>
      <c r="AP7" s="26" t="s">
        <v>406</v>
      </c>
      <c r="AQ7" s="139" t="s">
        <v>112</v>
      </c>
      <c r="AR7" s="140"/>
      <c r="AS7" s="26" t="s">
        <v>113</v>
      </c>
      <c r="AT7" s="139" t="s">
        <v>115</v>
      </c>
      <c r="AU7" s="140"/>
      <c r="AV7" s="139" t="s">
        <v>114</v>
      </c>
      <c r="AW7" s="140"/>
      <c r="AX7" s="139" t="s">
        <v>381</v>
      </c>
      <c r="AY7" s="140"/>
      <c r="AZ7" s="139" t="s">
        <v>116</v>
      </c>
      <c r="BA7" s="140"/>
      <c r="BB7" s="26" t="s">
        <v>380</v>
      </c>
      <c r="BC7" s="108" t="s">
        <v>407</v>
      </c>
      <c r="BD7" s="110" t="s">
        <v>408</v>
      </c>
      <c r="BE7" s="129"/>
      <c r="BF7" s="132"/>
      <c r="BG7" s="129"/>
      <c r="BH7" s="129"/>
      <c r="BI7" s="129"/>
      <c r="BJ7" s="129"/>
      <c r="BK7" s="129"/>
      <c r="BL7" s="129"/>
      <c r="BM7" s="129"/>
      <c r="BN7" s="129"/>
      <c r="BO7" s="132"/>
      <c r="BP7" s="132"/>
      <c r="BQ7" s="132"/>
      <c r="BR7" s="132"/>
      <c r="BS7" s="132"/>
      <c r="BT7" s="132"/>
      <c r="BU7" s="132"/>
      <c r="BV7" s="132"/>
      <c r="BW7" s="132"/>
      <c r="BX7" s="132"/>
      <c r="BY7" s="132"/>
      <c r="BZ7" s="129"/>
      <c r="CA7" s="129"/>
      <c r="CB7" s="132"/>
      <c r="CC7" s="132"/>
      <c r="CD7" s="49" t="s">
        <v>59</v>
      </c>
      <c r="CE7" s="49" t="s">
        <v>60</v>
      </c>
      <c r="CF7" s="49" t="s">
        <v>59</v>
      </c>
      <c r="CG7" s="49" t="s">
        <v>60</v>
      </c>
      <c r="CH7" s="49" t="s">
        <v>59</v>
      </c>
      <c r="CI7" s="49" t="s">
        <v>60</v>
      </c>
      <c r="CJ7" s="50"/>
      <c r="CK7" s="51"/>
    </row>
    <row r="8" spans="1:89" ht="45" hidden="1" customHeight="1">
      <c r="A8" s="98">
        <v>1</v>
      </c>
      <c r="B8" s="93">
        <v>1</v>
      </c>
      <c r="C8" s="146" t="s">
        <v>6</v>
      </c>
      <c r="D8" s="146"/>
      <c r="E8" s="146"/>
      <c r="F8" s="52" t="s">
        <v>141</v>
      </c>
      <c r="G8" s="52" t="s">
        <v>141</v>
      </c>
      <c r="H8" s="52" t="s">
        <v>141</v>
      </c>
      <c r="I8" s="52" t="s">
        <v>141</v>
      </c>
      <c r="J8" s="52" t="s">
        <v>141</v>
      </c>
      <c r="K8" s="52" t="s">
        <v>141</v>
      </c>
      <c r="L8" s="52" t="s">
        <v>141</v>
      </c>
      <c r="M8" s="52" t="s">
        <v>141</v>
      </c>
      <c r="N8" s="52" t="s">
        <v>141</v>
      </c>
      <c r="O8" s="52" t="s">
        <v>141</v>
      </c>
      <c r="P8" s="52" t="s">
        <v>141</v>
      </c>
      <c r="Q8" s="52" t="s">
        <v>141</v>
      </c>
      <c r="R8" s="52" t="s">
        <v>141</v>
      </c>
      <c r="S8" s="52" t="s">
        <v>141</v>
      </c>
      <c r="T8" s="52" t="s">
        <v>141</v>
      </c>
      <c r="U8" s="52" t="s">
        <v>141</v>
      </c>
      <c r="V8" s="52" t="s">
        <v>141</v>
      </c>
      <c r="W8" s="52" t="s">
        <v>141</v>
      </c>
      <c r="X8" s="52" t="s">
        <v>141</v>
      </c>
      <c r="Y8" s="52" t="s">
        <v>141</v>
      </c>
      <c r="Z8" s="52" t="s">
        <v>141</v>
      </c>
      <c r="AA8" s="52" t="s">
        <v>141</v>
      </c>
      <c r="AB8" s="52" t="s">
        <v>141</v>
      </c>
      <c r="AC8" s="52" t="s">
        <v>141</v>
      </c>
      <c r="AD8" s="52" t="s">
        <v>141</v>
      </c>
      <c r="AE8" s="52" t="s">
        <v>141</v>
      </c>
      <c r="AF8" s="52" t="s">
        <v>141</v>
      </c>
      <c r="AG8" s="52" t="s">
        <v>141</v>
      </c>
      <c r="AH8" s="52" t="s">
        <v>141</v>
      </c>
      <c r="AI8" s="52" t="s">
        <v>141</v>
      </c>
      <c r="AJ8" s="52" t="s">
        <v>141</v>
      </c>
      <c r="AK8" s="52" t="s">
        <v>141</v>
      </c>
      <c r="AL8" s="52" t="s">
        <v>141</v>
      </c>
      <c r="AM8" s="52"/>
      <c r="AN8" s="52"/>
      <c r="AO8" s="52" t="s">
        <v>141</v>
      </c>
      <c r="AP8" s="52" t="s">
        <v>141</v>
      </c>
      <c r="AQ8" s="52" t="s">
        <v>141</v>
      </c>
      <c r="AR8" s="52" t="s">
        <v>141</v>
      </c>
      <c r="AS8" s="52" t="s">
        <v>141</v>
      </c>
      <c r="AT8" s="52" t="s">
        <v>141</v>
      </c>
      <c r="AU8" s="52" t="s">
        <v>141</v>
      </c>
      <c r="AV8" s="52" t="s">
        <v>141</v>
      </c>
      <c r="AW8" s="52" t="s">
        <v>141</v>
      </c>
      <c r="AX8" s="52"/>
      <c r="AY8" s="52"/>
      <c r="AZ8" s="52" t="s">
        <v>141</v>
      </c>
      <c r="BA8" s="52"/>
      <c r="BB8" s="52" t="s">
        <v>141</v>
      </c>
      <c r="BC8" s="52"/>
      <c r="BD8" s="52" t="s">
        <v>141</v>
      </c>
      <c r="BE8" s="52" t="s">
        <v>141</v>
      </c>
      <c r="BF8" s="52" t="s">
        <v>141</v>
      </c>
      <c r="BG8" s="52" t="s">
        <v>141</v>
      </c>
      <c r="BH8" s="52" t="s">
        <v>141</v>
      </c>
      <c r="BI8" s="52" t="s">
        <v>141</v>
      </c>
      <c r="BJ8" s="52" t="s">
        <v>141</v>
      </c>
      <c r="BK8" s="52" t="s">
        <v>141</v>
      </c>
      <c r="BL8" s="52" t="s">
        <v>141</v>
      </c>
      <c r="BM8" s="52" t="s">
        <v>141</v>
      </c>
      <c r="BN8" s="52" t="s">
        <v>141</v>
      </c>
      <c r="BO8" s="52" t="s">
        <v>141</v>
      </c>
      <c r="BP8" s="52" t="s">
        <v>141</v>
      </c>
      <c r="BQ8" s="52" t="s">
        <v>141</v>
      </c>
      <c r="BR8" s="52" t="s">
        <v>141</v>
      </c>
      <c r="BS8" s="52" t="s">
        <v>141</v>
      </c>
      <c r="BT8" s="52" t="s">
        <v>141</v>
      </c>
      <c r="BU8" s="52" t="s">
        <v>141</v>
      </c>
      <c r="BV8" s="52" t="s">
        <v>141</v>
      </c>
      <c r="BW8" s="52" t="s">
        <v>141</v>
      </c>
      <c r="BX8" s="52" t="s">
        <v>141</v>
      </c>
      <c r="BY8" s="52" t="s">
        <v>141</v>
      </c>
      <c r="BZ8" s="52"/>
      <c r="CA8" s="52"/>
      <c r="CB8" s="52" t="s">
        <v>141</v>
      </c>
      <c r="CC8" s="52" t="s">
        <v>141</v>
      </c>
      <c r="CD8" s="52" t="s">
        <v>141</v>
      </c>
      <c r="CE8" s="52" t="s">
        <v>141</v>
      </c>
      <c r="CF8" s="52" t="s">
        <v>141</v>
      </c>
      <c r="CG8" s="52" t="s">
        <v>141</v>
      </c>
      <c r="CH8" s="52" t="s">
        <v>141</v>
      </c>
      <c r="CI8" s="52" t="s">
        <v>141</v>
      </c>
      <c r="CJ8" s="52" t="s">
        <v>141</v>
      </c>
      <c r="CK8" s="52" t="s">
        <v>141</v>
      </c>
    </row>
    <row r="9" spans="1:89" ht="45" hidden="1" customHeight="1">
      <c r="A9" s="98">
        <v>2</v>
      </c>
      <c r="B9" s="93">
        <v>2</v>
      </c>
      <c r="C9" s="146" t="s">
        <v>9</v>
      </c>
      <c r="D9" s="146"/>
      <c r="E9" s="146"/>
      <c r="F9" s="52" t="s">
        <v>141</v>
      </c>
      <c r="G9" s="52" t="s">
        <v>141</v>
      </c>
      <c r="H9" s="52" t="s">
        <v>141</v>
      </c>
      <c r="I9" s="52" t="s">
        <v>141</v>
      </c>
      <c r="J9" s="52" t="s">
        <v>141</v>
      </c>
      <c r="K9" s="52" t="s">
        <v>141</v>
      </c>
      <c r="L9" s="52" t="s">
        <v>141</v>
      </c>
      <c r="M9" s="52" t="s">
        <v>141</v>
      </c>
      <c r="N9" s="52" t="s">
        <v>141</v>
      </c>
      <c r="O9" s="52" t="s">
        <v>141</v>
      </c>
      <c r="P9" s="52" t="s">
        <v>141</v>
      </c>
      <c r="Q9" s="52" t="s">
        <v>141</v>
      </c>
      <c r="R9" s="52" t="s">
        <v>141</v>
      </c>
      <c r="S9" s="52" t="s">
        <v>141</v>
      </c>
      <c r="T9" s="52" t="s">
        <v>141</v>
      </c>
      <c r="U9" s="52" t="s">
        <v>141</v>
      </c>
      <c r="V9" s="52" t="s">
        <v>141</v>
      </c>
      <c r="W9" s="52" t="s">
        <v>141</v>
      </c>
      <c r="X9" s="52" t="s">
        <v>141</v>
      </c>
      <c r="Y9" s="52" t="s">
        <v>141</v>
      </c>
      <c r="Z9" s="52" t="s">
        <v>141</v>
      </c>
      <c r="AA9" s="52" t="s">
        <v>141</v>
      </c>
      <c r="AB9" s="52" t="s">
        <v>141</v>
      </c>
      <c r="AC9" s="52" t="s">
        <v>141</v>
      </c>
      <c r="AD9" s="52" t="s">
        <v>141</v>
      </c>
      <c r="AE9" s="52" t="s">
        <v>141</v>
      </c>
      <c r="AF9" s="52" t="s">
        <v>141</v>
      </c>
      <c r="AG9" s="52" t="s">
        <v>141</v>
      </c>
      <c r="AH9" s="52" t="s">
        <v>141</v>
      </c>
      <c r="AI9" s="52" t="s">
        <v>141</v>
      </c>
      <c r="AJ9" s="52" t="s">
        <v>141</v>
      </c>
      <c r="AK9" s="52" t="s">
        <v>141</v>
      </c>
      <c r="AL9" s="52" t="s">
        <v>141</v>
      </c>
      <c r="AM9" s="52"/>
      <c r="AN9" s="52"/>
      <c r="AO9" s="52" t="s">
        <v>141</v>
      </c>
      <c r="AP9" s="52" t="s">
        <v>141</v>
      </c>
      <c r="AQ9" s="52" t="s">
        <v>141</v>
      </c>
      <c r="AR9" s="52" t="s">
        <v>141</v>
      </c>
      <c r="AS9" s="52" t="s">
        <v>141</v>
      </c>
      <c r="AT9" s="52" t="s">
        <v>141</v>
      </c>
      <c r="AU9" s="52" t="s">
        <v>141</v>
      </c>
      <c r="AV9" s="52" t="s">
        <v>141</v>
      </c>
      <c r="AW9" s="52" t="s">
        <v>141</v>
      </c>
      <c r="AX9" s="52"/>
      <c r="AY9" s="52"/>
      <c r="AZ9" s="52" t="s">
        <v>141</v>
      </c>
      <c r="BA9" s="52"/>
      <c r="BB9" s="52" t="s">
        <v>141</v>
      </c>
      <c r="BC9" s="52"/>
      <c r="BD9" s="52" t="s">
        <v>141</v>
      </c>
      <c r="BE9" s="52" t="s">
        <v>141</v>
      </c>
      <c r="BF9" s="52" t="s">
        <v>141</v>
      </c>
      <c r="BG9" s="52" t="s">
        <v>141</v>
      </c>
      <c r="BH9" s="52" t="s">
        <v>141</v>
      </c>
      <c r="BI9" s="52" t="s">
        <v>141</v>
      </c>
      <c r="BJ9" s="52" t="s">
        <v>141</v>
      </c>
      <c r="BK9" s="52" t="s">
        <v>141</v>
      </c>
      <c r="BL9" s="52" t="s">
        <v>141</v>
      </c>
      <c r="BM9" s="52" t="s">
        <v>141</v>
      </c>
      <c r="BN9" s="52" t="s">
        <v>141</v>
      </c>
      <c r="BO9" s="52" t="s">
        <v>141</v>
      </c>
      <c r="BP9" s="52" t="s">
        <v>141</v>
      </c>
      <c r="BQ9" s="52" t="s">
        <v>141</v>
      </c>
      <c r="BR9" s="52" t="s">
        <v>141</v>
      </c>
      <c r="BS9" s="52" t="s">
        <v>141</v>
      </c>
      <c r="BT9" s="52" t="s">
        <v>141</v>
      </c>
      <c r="BU9" s="52" t="s">
        <v>141</v>
      </c>
      <c r="BV9" s="52" t="s">
        <v>141</v>
      </c>
      <c r="BW9" s="52" t="s">
        <v>141</v>
      </c>
      <c r="BX9" s="52" t="s">
        <v>141</v>
      </c>
      <c r="BY9" s="52" t="s">
        <v>141</v>
      </c>
      <c r="BZ9" s="52"/>
      <c r="CA9" s="52"/>
      <c r="CB9" s="52" t="s">
        <v>141</v>
      </c>
      <c r="CC9" s="52" t="s">
        <v>141</v>
      </c>
      <c r="CD9" s="52" t="s">
        <v>141</v>
      </c>
      <c r="CE9" s="52" t="s">
        <v>141</v>
      </c>
      <c r="CF9" s="52" t="s">
        <v>141</v>
      </c>
      <c r="CG9" s="52" t="s">
        <v>141</v>
      </c>
      <c r="CH9" s="52" t="s">
        <v>141</v>
      </c>
      <c r="CI9" s="52" t="s">
        <v>141</v>
      </c>
      <c r="CJ9" s="52" t="s">
        <v>141</v>
      </c>
      <c r="CK9" s="52" t="s">
        <v>141</v>
      </c>
    </row>
    <row r="10" spans="1:89" ht="45" hidden="1" customHeight="1">
      <c r="A10" s="98">
        <v>3</v>
      </c>
      <c r="B10" s="93">
        <v>3</v>
      </c>
      <c r="C10" s="146" t="s">
        <v>10</v>
      </c>
      <c r="D10" s="146"/>
      <c r="E10" s="146"/>
      <c r="F10" s="52" t="s">
        <v>141</v>
      </c>
      <c r="G10" s="52" t="s">
        <v>141</v>
      </c>
      <c r="H10" s="52" t="s">
        <v>141</v>
      </c>
      <c r="I10" s="52" t="s">
        <v>141</v>
      </c>
      <c r="J10" s="52" t="s">
        <v>141</v>
      </c>
      <c r="K10" s="52" t="s">
        <v>141</v>
      </c>
      <c r="L10" s="52" t="s">
        <v>141</v>
      </c>
      <c r="M10" s="52" t="s">
        <v>141</v>
      </c>
      <c r="N10" s="52" t="s">
        <v>141</v>
      </c>
      <c r="O10" s="52" t="s">
        <v>141</v>
      </c>
      <c r="P10" s="52" t="s">
        <v>141</v>
      </c>
      <c r="Q10" s="52" t="s">
        <v>141</v>
      </c>
      <c r="R10" s="52" t="s">
        <v>141</v>
      </c>
      <c r="S10" s="52" t="s">
        <v>141</v>
      </c>
      <c r="T10" s="52" t="s">
        <v>141</v>
      </c>
      <c r="U10" s="52" t="s">
        <v>141</v>
      </c>
      <c r="V10" s="52" t="s">
        <v>141</v>
      </c>
      <c r="W10" s="52" t="s">
        <v>141</v>
      </c>
      <c r="X10" s="52" t="s">
        <v>141</v>
      </c>
      <c r="Y10" s="52" t="s">
        <v>141</v>
      </c>
      <c r="Z10" s="52" t="s">
        <v>141</v>
      </c>
      <c r="AA10" s="52" t="s">
        <v>141</v>
      </c>
      <c r="AB10" s="52" t="s">
        <v>141</v>
      </c>
      <c r="AC10" s="52" t="s">
        <v>141</v>
      </c>
      <c r="AD10" s="52" t="s">
        <v>141</v>
      </c>
      <c r="AE10" s="52" t="s">
        <v>141</v>
      </c>
      <c r="AF10" s="52" t="s">
        <v>141</v>
      </c>
      <c r="AG10" s="52" t="s">
        <v>141</v>
      </c>
      <c r="AH10" s="52" t="s">
        <v>141</v>
      </c>
      <c r="AI10" s="52" t="s">
        <v>141</v>
      </c>
      <c r="AJ10" s="52" t="s">
        <v>141</v>
      </c>
      <c r="AK10" s="52" t="s">
        <v>141</v>
      </c>
      <c r="AL10" s="52" t="s">
        <v>141</v>
      </c>
      <c r="AM10" s="52"/>
      <c r="AN10" s="52"/>
      <c r="AO10" s="52" t="s">
        <v>141</v>
      </c>
      <c r="AP10" s="52" t="s">
        <v>141</v>
      </c>
      <c r="AQ10" s="52" t="s">
        <v>141</v>
      </c>
      <c r="AR10" s="52" t="s">
        <v>141</v>
      </c>
      <c r="AS10" s="52" t="s">
        <v>141</v>
      </c>
      <c r="AT10" s="52" t="s">
        <v>141</v>
      </c>
      <c r="AU10" s="52" t="s">
        <v>141</v>
      </c>
      <c r="AV10" s="52" t="s">
        <v>141</v>
      </c>
      <c r="AW10" s="52" t="s">
        <v>141</v>
      </c>
      <c r="AX10" s="52"/>
      <c r="AY10" s="52"/>
      <c r="AZ10" s="52" t="s">
        <v>141</v>
      </c>
      <c r="BA10" s="52"/>
      <c r="BB10" s="52" t="s">
        <v>141</v>
      </c>
      <c r="BC10" s="52"/>
      <c r="BD10" s="52" t="s">
        <v>141</v>
      </c>
      <c r="BE10" s="52" t="s">
        <v>141</v>
      </c>
      <c r="BF10" s="52" t="s">
        <v>141</v>
      </c>
      <c r="BG10" s="52" t="s">
        <v>141</v>
      </c>
      <c r="BH10" s="52" t="s">
        <v>141</v>
      </c>
      <c r="BI10" s="52" t="s">
        <v>141</v>
      </c>
      <c r="BJ10" s="52" t="s">
        <v>141</v>
      </c>
      <c r="BK10" s="52" t="s">
        <v>141</v>
      </c>
      <c r="BL10" s="52" t="s">
        <v>141</v>
      </c>
      <c r="BM10" s="52" t="s">
        <v>141</v>
      </c>
      <c r="BN10" s="52" t="s">
        <v>141</v>
      </c>
      <c r="BO10" s="52" t="s">
        <v>141</v>
      </c>
      <c r="BP10" s="52" t="s">
        <v>141</v>
      </c>
      <c r="BQ10" s="52" t="s">
        <v>141</v>
      </c>
      <c r="BR10" s="52" t="s">
        <v>141</v>
      </c>
      <c r="BS10" s="52" t="s">
        <v>141</v>
      </c>
      <c r="BT10" s="52" t="s">
        <v>141</v>
      </c>
      <c r="BU10" s="52" t="s">
        <v>141</v>
      </c>
      <c r="BV10" s="52" t="s">
        <v>141</v>
      </c>
      <c r="BW10" s="52" t="s">
        <v>141</v>
      </c>
      <c r="BX10" s="52" t="s">
        <v>141</v>
      </c>
      <c r="BY10" s="52" t="s">
        <v>141</v>
      </c>
      <c r="BZ10" s="52"/>
      <c r="CA10" s="52"/>
      <c r="CB10" s="52" t="s">
        <v>141</v>
      </c>
      <c r="CC10" s="52" t="s">
        <v>141</v>
      </c>
      <c r="CD10" s="52" t="s">
        <v>141</v>
      </c>
      <c r="CE10" s="52" t="s">
        <v>141</v>
      </c>
      <c r="CF10" s="52" t="s">
        <v>141</v>
      </c>
      <c r="CG10" s="52" t="s">
        <v>141</v>
      </c>
      <c r="CH10" s="52" t="s">
        <v>141</v>
      </c>
      <c r="CI10" s="52" t="s">
        <v>141</v>
      </c>
      <c r="CJ10" s="52" t="s">
        <v>141</v>
      </c>
      <c r="CK10" s="52" t="s">
        <v>141</v>
      </c>
    </row>
    <row r="11" spans="1:89" s="35" customFormat="1" ht="138" hidden="1" customHeight="1">
      <c r="A11" s="98">
        <v>4</v>
      </c>
      <c r="B11" s="93">
        <v>4</v>
      </c>
      <c r="C11" s="8" t="s">
        <v>463</v>
      </c>
      <c r="D11" s="9" t="s">
        <v>11</v>
      </c>
      <c r="E11" s="10" t="s">
        <v>117</v>
      </c>
      <c r="F11" s="2" t="s">
        <v>14</v>
      </c>
      <c r="G11" s="10" t="s">
        <v>127</v>
      </c>
      <c r="H11" s="8" t="s">
        <v>691</v>
      </c>
      <c r="I11" s="22" t="s">
        <v>118</v>
      </c>
      <c r="J11" s="3" t="s">
        <v>8</v>
      </c>
      <c r="K11" s="21" t="s">
        <v>13</v>
      </c>
      <c r="L11" s="22"/>
      <c r="M11" s="21"/>
      <c r="N11" s="21"/>
      <c r="O11" s="21"/>
      <c r="P11" s="21"/>
      <c r="Q11" s="21"/>
      <c r="R11" s="21"/>
      <c r="S11" s="21"/>
      <c r="T11" s="21"/>
      <c r="U11" s="23">
        <f t="shared" ref="U11:U16" si="3">COUNTIF(K11:T11,"x")</f>
        <v>1</v>
      </c>
      <c r="V11" s="11" t="s">
        <v>62</v>
      </c>
      <c r="W11" s="11" t="s">
        <v>62</v>
      </c>
      <c r="X11" s="11" t="s">
        <v>62</v>
      </c>
      <c r="Y11" s="11" t="s">
        <v>62</v>
      </c>
      <c r="Z11" s="21"/>
      <c r="AA11" s="21"/>
      <c r="AB11" s="21"/>
      <c r="AC11" s="21"/>
      <c r="AD11" s="21"/>
      <c r="AE11" s="21"/>
      <c r="AF11" s="1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row>
    <row r="12" spans="1:89" s="35" customFormat="1" ht="101.25" hidden="1" customHeight="1">
      <c r="A12" s="98">
        <v>5</v>
      </c>
      <c r="B12" s="93">
        <v>5</v>
      </c>
      <c r="C12" s="8" t="s">
        <v>22</v>
      </c>
      <c r="D12" s="9" t="s">
        <v>11</v>
      </c>
      <c r="E12" s="10" t="s">
        <v>117</v>
      </c>
      <c r="F12" s="2" t="s">
        <v>14</v>
      </c>
      <c r="G12" s="10" t="s">
        <v>128</v>
      </c>
      <c r="H12" s="8" t="s">
        <v>692</v>
      </c>
      <c r="I12" s="6" t="s">
        <v>61</v>
      </c>
      <c r="J12" s="3" t="s">
        <v>8</v>
      </c>
      <c r="K12" s="21"/>
      <c r="L12" s="21" t="s">
        <v>13</v>
      </c>
      <c r="M12" s="21"/>
      <c r="N12" s="21"/>
      <c r="O12" s="21"/>
      <c r="P12" s="21"/>
      <c r="Q12" s="21"/>
      <c r="R12" s="21"/>
      <c r="S12" s="21"/>
      <c r="T12" s="21"/>
      <c r="U12" s="23">
        <f t="shared" si="3"/>
        <v>1</v>
      </c>
      <c r="V12" s="21"/>
      <c r="W12" s="21"/>
      <c r="X12" s="21"/>
      <c r="Y12" s="21"/>
      <c r="Z12" s="21" t="s">
        <v>62</v>
      </c>
      <c r="AA12" s="21" t="s">
        <v>62</v>
      </c>
      <c r="AB12" s="21" t="s">
        <v>62</v>
      </c>
      <c r="AC12" s="21" t="s">
        <v>62</v>
      </c>
      <c r="AD12" s="21"/>
      <c r="AE12" s="21"/>
      <c r="AF12" s="1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89" s="35" customFormat="1" ht="132.75" customHeight="1">
      <c r="A13" s="98">
        <v>6</v>
      </c>
      <c r="B13" s="93">
        <v>6</v>
      </c>
      <c r="C13" s="8" t="s">
        <v>22</v>
      </c>
      <c r="D13" s="9" t="s">
        <v>11</v>
      </c>
      <c r="E13" s="10" t="s">
        <v>117</v>
      </c>
      <c r="F13" s="2" t="s">
        <v>14</v>
      </c>
      <c r="G13" s="10" t="s">
        <v>129</v>
      </c>
      <c r="H13" s="8" t="s">
        <v>693</v>
      </c>
      <c r="I13" s="6" t="s">
        <v>61</v>
      </c>
      <c r="J13" s="3" t="s">
        <v>8</v>
      </c>
      <c r="K13" s="21"/>
      <c r="L13" s="21"/>
      <c r="M13" s="21" t="s">
        <v>13</v>
      </c>
      <c r="N13" s="21"/>
      <c r="O13" s="21"/>
      <c r="P13" s="21"/>
      <c r="Q13" s="21"/>
      <c r="R13" s="21"/>
      <c r="S13" s="21"/>
      <c r="T13" s="21"/>
      <c r="U13" s="23">
        <f t="shared" si="3"/>
        <v>1</v>
      </c>
      <c r="V13" s="21"/>
      <c r="W13" s="21"/>
      <c r="X13" s="21"/>
      <c r="Y13" s="21"/>
      <c r="Z13" s="21"/>
      <c r="AA13" s="21"/>
      <c r="AB13" s="21"/>
      <c r="AC13" s="21"/>
      <c r="AD13" s="21" t="s">
        <v>62</v>
      </c>
      <c r="AE13" s="21" t="s">
        <v>62</v>
      </c>
      <c r="AF13" s="21" t="s">
        <v>62</v>
      </c>
      <c r="AG13" s="21" t="s">
        <v>62</v>
      </c>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row>
    <row r="14" spans="1:89" s="35" customFormat="1" ht="181.5" hidden="1" customHeight="1">
      <c r="A14" s="98">
        <v>7</v>
      </c>
      <c r="B14" s="93">
        <v>7</v>
      </c>
      <c r="C14" s="8" t="s">
        <v>22</v>
      </c>
      <c r="D14" s="9" t="s">
        <v>11</v>
      </c>
      <c r="E14" s="10" t="s">
        <v>117</v>
      </c>
      <c r="F14" s="2" t="s">
        <v>14</v>
      </c>
      <c r="G14" s="10" t="s">
        <v>130</v>
      </c>
      <c r="H14" s="8" t="s">
        <v>625</v>
      </c>
      <c r="I14" s="6" t="s">
        <v>61</v>
      </c>
      <c r="J14" s="3" t="s">
        <v>8</v>
      </c>
      <c r="K14" s="21"/>
      <c r="L14" s="21"/>
      <c r="M14" s="21"/>
      <c r="N14" s="21" t="s">
        <v>13</v>
      </c>
      <c r="O14" s="21"/>
      <c r="P14" s="21"/>
      <c r="Q14" s="21"/>
      <c r="R14" s="21"/>
      <c r="S14" s="21"/>
      <c r="T14" s="21"/>
      <c r="U14" s="23">
        <f t="shared" si="3"/>
        <v>1</v>
      </c>
      <c r="V14" s="21"/>
      <c r="W14" s="21"/>
      <c r="X14" s="21"/>
      <c r="Y14" s="21"/>
      <c r="Z14" s="21"/>
      <c r="AA14" s="21"/>
      <c r="AB14" s="21"/>
      <c r="AC14" s="21"/>
      <c r="AD14" s="21"/>
      <c r="AE14" s="21"/>
      <c r="AF14" s="1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row>
    <row r="15" spans="1:89" s="35" customFormat="1" ht="134.25" hidden="1" customHeight="1">
      <c r="A15" s="98">
        <v>8</v>
      </c>
      <c r="B15" s="93">
        <v>8</v>
      </c>
      <c r="C15" s="8" t="s">
        <v>22</v>
      </c>
      <c r="D15" s="9" t="s">
        <v>11</v>
      </c>
      <c r="E15" s="10" t="s">
        <v>117</v>
      </c>
      <c r="F15" s="2" t="s">
        <v>14</v>
      </c>
      <c r="G15" s="10" t="s">
        <v>131</v>
      </c>
      <c r="H15" s="8" t="s">
        <v>633</v>
      </c>
      <c r="I15" s="6" t="s">
        <v>61</v>
      </c>
      <c r="J15" s="3" t="s">
        <v>8</v>
      </c>
      <c r="K15" s="21"/>
      <c r="L15" s="21"/>
      <c r="M15" s="21"/>
      <c r="N15" s="21"/>
      <c r="O15" s="21" t="s">
        <v>13</v>
      </c>
      <c r="P15" s="21"/>
      <c r="Q15" s="21"/>
      <c r="R15" s="21"/>
      <c r="S15" s="21"/>
      <c r="T15" s="21"/>
      <c r="U15" s="23">
        <f t="shared" si="3"/>
        <v>1</v>
      </c>
      <c r="V15" s="21"/>
      <c r="W15" s="21"/>
      <c r="X15" s="21"/>
      <c r="Y15" s="21"/>
      <c r="Z15" s="21"/>
      <c r="AA15" s="21"/>
      <c r="AB15" s="21"/>
      <c r="AC15" s="21"/>
      <c r="AD15" s="21"/>
      <c r="AE15" s="21"/>
      <c r="AF15" s="1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row>
    <row r="16" spans="1:89" s="35" customFormat="1" ht="158.25" hidden="1" customHeight="1">
      <c r="A16" s="98">
        <v>9</v>
      </c>
      <c r="B16" s="93">
        <v>9</v>
      </c>
      <c r="C16" s="8" t="s">
        <v>22</v>
      </c>
      <c r="D16" s="9" t="s">
        <v>11</v>
      </c>
      <c r="E16" s="10" t="s">
        <v>117</v>
      </c>
      <c r="F16" s="2" t="s">
        <v>14</v>
      </c>
      <c r="G16" s="10" t="s">
        <v>132</v>
      </c>
      <c r="H16" s="8" t="s">
        <v>643</v>
      </c>
      <c r="I16" s="6" t="s">
        <v>61</v>
      </c>
      <c r="J16" s="3" t="s">
        <v>8</v>
      </c>
      <c r="K16" s="21"/>
      <c r="L16" s="21"/>
      <c r="M16" s="21"/>
      <c r="N16" s="21"/>
      <c r="O16" s="21"/>
      <c r="P16" s="21" t="s">
        <v>13</v>
      </c>
      <c r="Q16" s="21"/>
      <c r="R16" s="21"/>
      <c r="S16" s="21"/>
      <c r="T16" s="21"/>
      <c r="U16" s="23">
        <f t="shared" si="3"/>
        <v>1</v>
      </c>
      <c r="V16" s="21"/>
      <c r="W16" s="21"/>
      <c r="X16" s="21"/>
      <c r="Y16" s="21"/>
      <c r="Z16" s="21"/>
      <c r="AA16" s="21"/>
      <c r="AB16" s="21"/>
      <c r="AC16" s="21"/>
      <c r="AD16" s="21"/>
      <c r="AE16" s="21"/>
      <c r="AF16" s="1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row>
    <row r="17" spans="1:90" s="35" customFormat="1" ht="105.75" hidden="1" customHeight="1">
      <c r="A17" s="98">
        <v>10</v>
      </c>
      <c r="B17" s="93">
        <v>10</v>
      </c>
      <c r="C17" s="8" t="s">
        <v>22</v>
      </c>
      <c r="D17" s="9" t="s">
        <v>11</v>
      </c>
      <c r="E17" s="8" t="s">
        <v>22</v>
      </c>
      <c r="F17" s="2"/>
      <c r="G17" s="10" t="s">
        <v>133</v>
      </c>
      <c r="H17" s="8" t="s">
        <v>653</v>
      </c>
      <c r="I17" s="6" t="s">
        <v>118</v>
      </c>
      <c r="J17" s="3" t="s">
        <v>8</v>
      </c>
      <c r="K17" s="21"/>
      <c r="L17" s="21"/>
      <c r="M17" s="21"/>
      <c r="N17" s="21"/>
      <c r="O17" s="21"/>
      <c r="P17" s="21"/>
      <c r="Q17" s="21" t="s">
        <v>13</v>
      </c>
      <c r="R17" s="21"/>
      <c r="S17" s="21"/>
      <c r="T17" s="21"/>
      <c r="U17" s="23"/>
      <c r="V17" s="21"/>
      <c r="W17" s="21"/>
      <c r="X17" s="21"/>
      <c r="Y17" s="21"/>
      <c r="Z17" s="21"/>
      <c r="AA17" s="21"/>
      <c r="AB17" s="21"/>
      <c r="AC17" s="21"/>
      <c r="AD17" s="21"/>
      <c r="AE17" s="21"/>
      <c r="AF17" s="1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row>
    <row r="18" spans="1:90" s="35" customFormat="1" ht="152.25" hidden="1" customHeight="1">
      <c r="A18" s="98">
        <v>10</v>
      </c>
      <c r="B18" s="93">
        <v>11</v>
      </c>
      <c r="C18" s="8" t="s">
        <v>22</v>
      </c>
      <c r="D18" s="9" t="s">
        <v>11</v>
      </c>
      <c r="E18" s="8" t="s">
        <v>22</v>
      </c>
      <c r="F18" s="2" t="s">
        <v>14</v>
      </c>
      <c r="G18" s="10" t="s">
        <v>133</v>
      </c>
      <c r="H18" s="8" t="s">
        <v>666</v>
      </c>
      <c r="I18" s="6" t="s">
        <v>61</v>
      </c>
      <c r="J18" s="3" t="s">
        <v>8</v>
      </c>
      <c r="K18" s="21"/>
      <c r="L18" s="21"/>
      <c r="M18" s="21"/>
      <c r="N18" s="21"/>
      <c r="O18" s="21"/>
      <c r="P18" s="21"/>
      <c r="Q18" s="21"/>
      <c r="R18" s="21" t="s">
        <v>13</v>
      </c>
      <c r="S18" s="21"/>
      <c r="T18" s="21"/>
      <c r="U18" s="23">
        <f>COUNTIF(K18:T18,"x")</f>
        <v>1</v>
      </c>
      <c r="V18" s="21"/>
      <c r="W18" s="21"/>
      <c r="X18" s="21"/>
      <c r="Y18" s="21"/>
      <c r="Z18" s="21"/>
      <c r="AA18" s="21"/>
      <c r="AB18" s="21"/>
      <c r="AC18" s="21"/>
      <c r="AD18" s="21"/>
      <c r="AE18" s="21"/>
      <c r="AF18" s="1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row>
    <row r="19" spans="1:90" s="35" customFormat="1" ht="138.75" hidden="1" customHeight="1">
      <c r="A19" s="98">
        <v>11</v>
      </c>
      <c r="B19" s="93">
        <v>12</v>
      </c>
      <c r="C19" s="8" t="s">
        <v>22</v>
      </c>
      <c r="D19" s="9" t="s">
        <v>11</v>
      </c>
      <c r="E19" s="8" t="s">
        <v>22</v>
      </c>
      <c r="F19" s="2" t="s">
        <v>14</v>
      </c>
      <c r="G19" s="10" t="s">
        <v>134</v>
      </c>
      <c r="H19" s="8" t="s">
        <v>675</v>
      </c>
      <c r="I19" s="6" t="s">
        <v>61</v>
      </c>
      <c r="J19" s="3" t="s">
        <v>8</v>
      </c>
      <c r="K19" s="21"/>
      <c r="L19" s="21"/>
      <c r="M19" s="21"/>
      <c r="N19" s="21"/>
      <c r="O19" s="21"/>
      <c r="P19" s="21"/>
      <c r="Q19" s="21"/>
      <c r="R19" s="21"/>
      <c r="S19" s="21" t="s">
        <v>13</v>
      </c>
      <c r="T19" s="21"/>
      <c r="U19" s="23">
        <f>COUNTIF(K19:T19,"x")</f>
        <v>1</v>
      </c>
      <c r="V19" s="21"/>
      <c r="W19" s="21"/>
      <c r="X19" s="21"/>
      <c r="Y19" s="21"/>
      <c r="Z19" s="21"/>
      <c r="AA19" s="21"/>
      <c r="AB19" s="21"/>
      <c r="AC19" s="21"/>
      <c r="AD19" s="21"/>
      <c r="AE19" s="21"/>
      <c r="AF19" s="1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row>
    <row r="20" spans="1:90" s="35" customFormat="1" ht="140.25" hidden="1" customHeight="1">
      <c r="A20" s="98">
        <v>12</v>
      </c>
      <c r="B20" s="93">
        <v>13</v>
      </c>
      <c r="C20" s="8" t="s">
        <v>22</v>
      </c>
      <c r="D20" s="9" t="s">
        <v>11</v>
      </c>
      <c r="E20" s="8" t="s">
        <v>22</v>
      </c>
      <c r="F20" s="2" t="s">
        <v>14</v>
      </c>
      <c r="G20" s="10" t="s">
        <v>135</v>
      </c>
      <c r="H20" s="8" t="s">
        <v>686</v>
      </c>
      <c r="I20" s="6" t="s">
        <v>61</v>
      </c>
      <c r="J20" s="3" t="s">
        <v>8</v>
      </c>
      <c r="K20" s="21"/>
      <c r="L20" s="21"/>
      <c r="M20" s="21"/>
      <c r="N20" s="21"/>
      <c r="O20" s="21"/>
      <c r="P20" s="21"/>
      <c r="Q20" s="21"/>
      <c r="R20" s="21"/>
      <c r="S20" s="21"/>
      <c r="T20" s="21" t="s">
        <v>13</v>
      </c>
      <c r="U20" s="23">
        <f>COUNTIF(K20:T20,"x")</f>
        <v>1</v>
      </c>
      <c r="V20" s="21"/>
      <c r="W20" s="21"/>
      <c r="X20" s="21"/>
      <c r="Y20" s="21"/>
      <c r="Z20" s="21"/>
      <c r="AA20" s="21"/>
      <c r="AB20" s="21"/>
      <c r="AC20" s="21"/>
      <c r="AD20" s="21"/>
      <c r="AE20" s="21"/>
      <c r="AF20" s="1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row>
    <row r="21" spans="1:90" ht="32.25" hidden="1" customHeight="1">
      <c r="A21" s="98">
        <v>13</v>
      </c>
      <c r="B21" s="93">
        <v>14</v>
      </c>
      <c r="C21" s="143" t="s">
        <v>23</v>
      </c>
      <c r="D21" s="144"/>
      <c r="E21" s="145"/>
      <c r="F21" s="52" t="s">
        <v>141</v>
      </c>
      <c r="G21" s="52" t="s">
        <v>141</v>
      </c>
      <c r="H21" s="52" t="s">
        <v>141</v>
      </c>
      <c r="I21" s="52" t="s">
        <v>141</v>
      </c>
      <c r="J21" s="52" t="s">
        <v>141</v>
      </c>
      <c r="K21" s="52" t="s">
        <v>141</v>
      </c>
      <c r="L21" s="52" t="s">
        <v>141</v>
      </c>
      <c r="M21" s="52" t="s">
        <v>141</v>
      </c>
      <c r="N21" s="52" t="s">
        <v>141</v>
      </c>
      <c r="O21" s="52" t="s">
        <v>141</v>
      </c>
      <c r="P21" s="52" t="s">
        <v>141</v>
      </c>
      <c r="Q21" s="52" t="s">
        <v>141</v>
      </c>
      <c r="R21" s="52" t="s">
        <v>141</v>
      </c>
      <c r="S21" s="52" t="s">
        <v>141</v>
      </c>
      <c r="T21" s="52" t="s">
        <v>141</v>
      </c>
      <c r="U21" s="52" t="s">
        <v>141</v>
      </c>
      <c r="V21" s="52" t="s">
        <v>141</v>
      </c>
      <c r="W21" s="52" t="s">
        <v>141</v>
      </c>
      <c r="X21" s="52" t="s">
        <v>141</v>
      </c>
      <c r="Y21" s="52" t="s">
        <v>141</v>
      </c>
      <c r="Z21" s="52" t="s">
        <v>141</v>
      </c>
      <c r="AA21" s="52" t="s">
        <v>141</v>
      </c>
      <c r="AB21" s="52" t="s">
        <v>141</v>
      </c>
      <c r="AC21" s="52" t="s">
        <v>141</v>
      </c>
      <c r="AD21" s="52" t="s">
        <v>141</v>
      </c>
      <c r="AE21" s="52" t="s">
        <v>141</v>
      </c>
      <c r="AF21" s="52" t="s">
        <v>141</v>
      </c>
      <c r="AG21" s="52" t="s">
        <v>141</v>
      </c>
      <c r="AH21" s="52" t="s">
        <v>141</v>
      </c>
      <c r="AI21" s="52" t="s">
        <v>141</v>
      </c>
      <c r="AJ21" s="52" t="s">
        <v>141</v>
      </c>
      <c r="AK21" s="52" t="s">
        <v>141</v>
      </c>
      <c r="AL21" s="52" t="s">
        <v>141</v>
      </c>
      <c r="AM21" s="52"/>
      <c r="AN21" s="52"/>
      <c r="AO21" s="52" t="s">
        <v>141</v>
      </c>
      <c r="AP21" s="52" t="s">
        <v>141</v>
      </c>
      <c r="AQ21" s="52" t="s">
        <v>141</v>
      </c>
      <c r="AR21" s="52" t="s">
        <v>141</v>
      </c>
      <c r="AS21" s="52" t="s">
        <v>141</v>
      </c>
      <c r="AT21" s="52" t="s">
        <v>141</v>
      </c>
      <c r="AU21" s="52" t="s">
        <v>141</v>
      </c>
      <c r="AV21" s="52" t="s">
        <v>141</v>
      </c>
      <c r="AW21" s="52" t="s">
        <v>141</v>
      </c>
      <c r="AX21" s="52"/>
      <c r="AY21" s="52"/>
      <c r="AZ21" s="52" t="s">
        <v>141</v>
      </c>
      <c r="BA21" s="52"/>
      <c r="BB21" s="52" t="s">
        <v>141</v>
      </c>
      <c r="BC21" s="52"/>
      <c r="BD21" s="52" t="s">
        <v>141</v>
      </c>
      <c r="BE21" s="52" t="s">
        <v>141</v>
      </c>
      <c r="BF21" s="52" t="s">
        <v>141</v>
      </c>
      <c r="BG21" s="52" t="s">
        <v>141</v>
      </c>
      <c r="BH21" s="52" t="s">
        <v>141</v>
      </c>
      <c r="BI21" s="52" t="s">
        <v>141</v>
      </c>
      <c r="BJ21" s="52" t="s">
        <v>141</v>
      </c>
      <c r="BK21" s="52" t="s">
        <v>141</v>
      </c>
      <c r="BL21" s="52" t="s">
        <v>141</v>
      </c>
      <c r="BM21" s="52" t="s">
        <v>141</v>
      </c>
      <c r="BN21" s="52" t="s">
        <v>141</v>
      </c>
      <c r="BO21" s="52" t="s">
        <v>141</v>
      </c>
      <c r="BP21" s="52" t="s">
        <v>141</v>
      </c>
      <c r="BQ21" s="52" t="s">
        <v>141</v>
      </c>
      <c r="BR21" s="52" t="s">
        <v>141</v>
      </c>
      <c r="BS21" s="52" t="s">
        <v>141</v>
      </c>
      <c r="BT21" s="52" t="s">
        <v>141</v>
      </c>
      <c r="BU21" s="52" t="s">
        <v>141</v>
      </c>
      <c r="BV21" s="52" t="s">
        <v>141</v>
      </c>
      <c r="BW21" s="52" t="s">
        <v>141</v>
      </c>
      <c r="BX21" s="52" t="s">
        <v>141</v>
      </c>
      <c r="BY21" s="52" t="s">
        <v>141</v>
      </c>
      <c r="BZ21" s="52"/>
      <c r="CA21" s="52"/>
      <c r="CB21" s="52" t="s">
        <v>141</v>
      </c>
      <c r="CC21" s="52" t="s">
        <v>141</v>
      </c>
      <c r="CD21" s="52" t="s">
        <v>141</v>
      </c>
      <c r="CE21" s="52" t="s">
        <v>141</v>
      </c>
      <c r="CF21" s="52" t="s">
        <v>141</v>
      </c>
      <c r="CG21" s="52" t="s">
        <v>141</v>
      </c>
      <c r="CH21" s="52" t="s">
        <v>141</v>
      </c>
      <c r="CI21" s="52" t="s">
        <v>141</v>
      </c>
      <c r="CJ21" s="52" t="s">
        <v>141</v>
      </c>
      <c r="CK21" s="52" t="s">
        <v>141</v>
      </c>
    </row>
    <row r="22" spans="1:90" ht="40.5" hidden="1" customHeight="1">
      <c r="A22" s="98">
        <v>14</v>
      </c>
      <c r="B22" s="93">
        <v>15</v>
      </c>
      <c r="C22" s="143" t="s">
        <v>24</v>
      </c>
      <c r="D22" s="144"/>
      <c r="E22" s="145"/>
      <c r="F22" s="52" t="s">
        <v>141</v>
      </c>
      <c r="G22" s="52" t="s">
        <v>141</v>
      </c>
      <c r="H22" s="52" t="s">
        <v>141</v>
      </c>
      <c r="I22" s="52" t="s">
        <v>141</v>
      </c>
      <c r="J22" s="52" t="s">
        <v>141</v>
      </c>
      <c r="K22" s="52" t="s">
        <v>141</v>
      </c>
      <c r="L22" s="52" t="s">
        <v>141</v>
      </c>
      <c r="M22" s="52" t="s">
        <v>141</v>
      </c>
      <c r="N22" s="52" t="s">
        <v>141</v>
      </c>
      <c r="O22" s="52" t="s">
        <v>141</v>
      </c>
      <c r="P22" s="52" t="s">
        <v>141</v>
      </c>
      <c r="Q22" s="52" t="s">
        <v>141</v>
      </c>
      <c r="R22" s="52" t="s">
        <v>141</v>
      </c>
      <c r="S22" s="52" t="s">
        <v>141</v>
      </c>
      <c r="T22" s="52" t="s">
        <v>141</v>
      </c>
      <c r="U22" s="52" t="s">
        <v>141</v>
      </c>
      <c r="V22" s="52" t="s">
        <v>141</v>
      </c>
      <c r="W22" s="52" t="s">
        <v>141</v>
      </c>
      <c r="X22" s="52" t="s">
        <v>141</v>
      </c>
      <c r="Y22" s="52" t="s">
        <v>141</v>
      </c>
      <c r="Z22" s="52" t="s">
        <v>141</v>
      </c>
      <c r="AA22" s="52" t="s">
        <v>141</v>
      </c>
      <c r="AB22" s="52" t="s">
        <v>141</v>
      </c>
      <c r="AC22" s="52" t="s">
        <v>141</v>
      </c>
      <c r="AD22" s="52" t="s">
        <v>141</v>
      </c>
      <c r="AE22" s="52" t="s">
        <v>141</v>
      </c>
      <c r="AF22" s="52" t="s">
        <v>141</v>
      </c>
      <c r="AG22" s="52" t="s">
        <v>141</v>
      </c>
      <c r="AH22" s="52" t="s">
        <v>141</v>
      </c>
      <c r="AI22" s="52" t="s">
        <v>141</v>
      </c>
      <c r="AJ22" s="52" t="s">
        <v>141</v>
      </c>
      <c r="AK22" s="52" t="s">
        <v>141</v>
      </c>
      <c r="AL22" s="52" t="s">
        <v>141</v>
      </c>
      <c r="AM22" s="52"/>
      <c r="AN22" s="52"/>
      <c r="AO22" s="52" t="s">
        <v>141</v>
      </c>
      <c r="AP22" s="52" t="s">
        <v>141</v>
      </c>
      <c r="AQ22" s="52" t="s">
        <v>141</v>
      </c>
      <c r="AR22" s="52" t="s">
        <v>141</v>
      </c>
      <c r="AS22" s="52" t="s">
        <v>141</v>
      </c>
      <c r="AT22" s="52" t="s">
        <v>141</v>
      </c>
      <c r="AU22" s="52" t="s">
        <v>141</v>
      </c>
      <c r="AV22" s="52" t="s">
        <v>141</v>
      </c>
      <c r="AW22" s="52" t="s">
        <v>141</v>
      </c>
      <c r="AX22" s="52"/>
      <c r="AY22" s="52"/>
      <c r="AZ22" s="52" t="s">
        <v>141</v>
      </c>
      <c r="BA22" s="52"/>
      <c r="BB22" s="52" t="s">
        <v>141</v>
      </c>
      <c r="BC22" s="52"/>
      <c r="BD22" s="52" t="s">
        <v>141</v>
      </c>
      <c r="BE22" s="52" t="s">
        <v>141</v>
      </c>
      <c r="BF22" s="52" t="s">
        <v>141</v>
      </c>
      <c r="BG22" s="52" t="s">
        <v>141</v>
      </c>
      <c r="BH22" s="52" t="s">
        <v>141</v>
      </c>
      <c r="BI22" s="52" t="s">
        <v>141</v>
      </c>
      <c r="BJ22" s="52" t="s">
        <v>141</v>
      </c>
      <c r="BK22" s="52" t="s">
        <v>141</v>
      </c>
      <c r="BL22" s="52" t="s">
        <v>141</v>
      </c>
      <c r="BM22" s="52" t="s">
        <v>141</v>
      </c>
      <c r="BN22" s="52" t="s">
        <v>141</v>
      </c>
      <c r="BO22" s="52" t="s">
        <v>141</v>
      </c>
      <c r="BP22" s="52" t="s">
        <v>141</v>
      </c>
      <c r="BQ22" s="52" t="s">
        <v>141</v>
      </c>
      <c r="BR22" s="52" t="s">
        <v>141</v>
      </c>
      <c r="BS22" s="52" t="s">
        <v>141</v>
      </c>
      <c r="BT22" s="52" t="s">
        <v>141</v>
      </c>
      <c r="BU22" s="52" t="s">
        <v>141</v>
      </c>
      <c r="BV22" s="52" t="s">
        <v>141</v>
      </c>
      <c r="BW22" s="52" t="s">
        <v>141</v>
      </c>
      <c r="BX22" s="52" t="s">
        <v>141</v>
      </c>
      <c r="BY22" s="52" t="s">
        <v>141</v>
      </c>
      <c r="BZ22" s="52"/>
      <c r="CA22" s="52"/>
      <c r="CB22" s="52" t="s">
        <v>141</v>
      </c>
      <c r="CC22" s="52" t="s">
        <v>141</v>
      </c>
      <c r="CD22" s="52" t="s">
        <v>141</v>
      </c>
      <c r="CE22" s="52" t="s">
        <v>141</v>
      </c>
      <c r="CF22" s="52" t="s">
        <v>141</v>
      </c>
      <c r="CG22" s="52" t="s">
        <v>141</v>
      </c>
      <c r="CH22" s="52" t="s">
        <v>141</v>
      </c>
      <c r="CI22" s="52" t="s">
        <v>141</v>
      </c>
      <c r="CJ22" s="52" t="s">
        <v>141</v>
      </c>
      <c r="CK22" s="52" t="s">
        <v>141</v>
      </c>
    </row>
    <row r="23" spans="1:90" s="35" customFormat="1" ht="98.25" hidden="1" customHeight="1">
      <c r="A23" s="98">
        <v>15</v>
      </c>
      <c r="B23" s="93">
        <v>16</v>
      </c>
      <c r="C23" s="29" t="s">
        <v>574</v>
      </c>
      <c r="D23" s="2" t="s">
        <v>12</v>
      </c>
      <c r="E23" s="31" t="s">
        <v>465</v>
      </c>
      <c r="F23" s="2" t="s">
        <v>12</v>
      </c>
      <c r="G23" s="31" t="s">
        <v>464</v>
      </c>
      <c r="H23" s="8" t="s">
        <v>308</v>
      </c>
      <c r="I23" s="6" t="s">
        <v>61</v>
      </c>
      <c r="J23" s="3" t="s">
        <v>8</v>
      </c>
      <c r="K23" s="21" t="s">
        <v>13</v>
      </c>
      <c r="L23" s="21"/>
      <c r="M23" s="21"/>
      <c r="N23" s="21"/>
      <c r="O23" s="21"/>
      <c r="P23" s="21"/>
      <c r="Q23" s="21"/>
      <c r="R23" s="21"/>
      <c r="S23" s="21"/>
      <c r="T23" s="21"/>
      <c r="U23" s="23">
        <f>COUNTIF(K23:T23,"x")</f>
        <v>1</v>
      </c>
      <c r="V23" s="11" t="s">
        <v>364</v>
      </c>
      <c r="W23" s="11" t="s">
        <v>363</v>
      </c>
      <c r="X23" s="11" t="s">
        <v>364</v>
      </c>
      <c r="Y23" s="11" t="s">
        <v>365</v>
      </c>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row>
    <row r="24" spans="1:90" s="35" customFormat="1" ht="98.25" hidden="1" customHeight="1">
      <c r="A24" s="98">
        <v>16</v>
      </c>
      <c r="B24" s="93">
        <v>17</v>
      </c>
      <c r="C24" s="29" t="s">
        <v>574</v>
      </c>
      <c r="D24" s="2" t="s">
        <v>11</v>
      </c>
      <c r="E24" s="31" t="s">
        <v>464</v>
      </c>
      <c r="F24" s="2" t="s">
        <v>14</v>
      </c>
      <c r="G24" s="31" t="s">
        <v>464</v>
      </c>
      <c r="H24" s="8" t="s">
        <v>467</v>
      </c>
      <c r="I24" s="6" t="s">
        <v>118</v>
      </c>
      <c r="J24" s="3" t="s">
        <v>8</v>
      </c>
      <c r="K24" s="21"/>
      <c r="L24" s="21"/>
      <c r="M24" s="21"/>
      <c r="N24" s="21" t="s">
        <v>13</v>
      </c>
      <c r="O24" s="21"/>
      <c r="P24" s="21"/>
      <c r="Q24" s="21"/>
      <c r="R24" s="21"/>
      <c r="S24" s="21"/>
      <c r="T24" s="21"/>
      <c r="U24" s="23">
        <f>COUNTIF(K24:T24,"x")</f>
        <v>1</v>
      </c>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35" t="s">
        <v>13</v>
      </c>
    </row>
    <row r="25" spans="1:90" s="35" customFormat="1" ht="98.25" hidden="1" customHeight="1">
      <c r="A25" s="98">
        <v>17</v>
      </c>
      <c r="B25" s="93">
        <v>18</v>
      </c>
      <c r="C25" s="29" t="s">
        <v>574</v>
      </c>
      <c r="D25" s="2" t="s">
        <v>12</v>
      </c>
      <c r="E25" s="31" t="s">
        <v>307</v>
      </c>
      <c r="F25" s="2" t="s">
        <v>14</v>
      </c>
      <c r="G25" s="31" t="s">
        <v>307</v>
      </c>
      <c r="H25" s="8" t="s">
        <v>309</v>
      </c>
      <c r="I25" s="6" t="s">
        <v>118</v>
      </c>
      <c r="J25" s="3" t="s">
        <v>8</v>
      </c>
      <c r="K25" s="21"/>
      <c r="L25" s="21"/>
      <c r="M25" s="21"/>
      <c r="N25" s="21" t="s">
        <v>13</v>
      </c>
      <c r="O25" s="21"/>
      <c r="P25" s="21"/>
      <c r="Q25" s="21"/>
      <c r="R25" s="21"/>
      <c r="S25" s="21"/>
      <c r="T25" s="21"/>
      <c r="U25" s="23">
        <f>COUNTIF(K25:T25,"x")</f>
        <v>1</v>
      </c>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35" t="s">
        <v>13</v>
      </c>
    </row>
    <row r="26" spans="1:90" s="35" customFormat="1" ht="98.25" hidden="1" customHeight="1">
      <c r="A26" s="98"/>
      <c r="B26" s="93">
        <v>19</v>
      </c>
      <c r="C26" s="29" t="s">
        <v>574</v>
      </c>
      <c r="D26" s="2" t="s">
        <v>11</v>
      </c>
      <c r="E26" s="31" t="s">
        <v>307</v>
      </c>
      <c r="F26" s="2"/>
      <c r="G26" s="31" t="s">
        <v>307</v>
      </c>
      <c r="H26" s="31" t="s">
        <v>668</v>
      </c>
      <c r="I26" s="22" t="s">
        <v>118</v>
      </c>
      <c r="J26" s="3" t="s">
        <v>8</v>
      </c>
      <c r="K26" s="21"/>
      <c r="L26" s="21"/>
      <c r="M26" s="21"/>
      <c r="N26" s="21"/>
      <c r="O26" s="21"/>
      <c r="P26" s="21"/>
      <c r="Q26" s="21"/>
      <c r="R26" s="21" t="s">
        <v>13</v>
      </c>
      <c r="S26" s="21"/>
      <c r="T26" s="21"/>
      <c r="U26" s="23"/>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row>
    <row r="27" spans="1:90" s="35" customFormat="1" ht="98.25" hidden="1" customHeight="1">
      <c r="A27" s="98">
        <v>18</v>
      </c>
      <c r="B27" s="93">
        <v>20</v>
      </c>
      <c r="C27" s="29" t="s">
        <v>466</v>
      </c>
      <c r="D27" s="2" t="s">
        <v>12</v>
      </c>
      <c r="E27" s="31" t="s">
        <v>572</v>
      </c>
      <c r="F27" s="2" t="s">
        <v>14</v>
      </c>
      <c r="G27" s="31" t="s">
        <v>572</v>
      </c>
      <c r="H27" s="8" t="s">
        <v>468</v>
      </c>
      <c r="I27" s="6" t="s">
        <v>118</v>
      </c>
      <c r="J27" s="3" t="s">
        <v>8</v>
      </c>
      <c r="K27" s="21"/>
      <c r="L27" s="21"/>
      <c r="M27" s="21"/>
      <c r="N27" s="21" t="s">
        <v>13</v>
      </c>
      <c r="O27" s="21"/>
      <c r="P27" s="21"/>
      <c r="Q27" s="21"/>
      <c r="R27" s="21"/>
      <c r="S27" s="21"/>
      <c r="T27" s="21"/>
      <c r="U27" s="23">
        <f>COUNTIF(K27:T27,"x")</f>
        <v>1</v>
      </c>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35" t="s">
        <v>13</v>
      </c>
    </row>
    <row r="28" spans="1:90" s="35" customFormat="1" ht="69.75" hidden="1" customHeight="1">
      <c r="A28" s="98">
        <v>19</v>
      </c>
      <c r="B28" s="93">
        <v>21</v>
      </c>
      <c r="C28" s="29" t="s">
        <v>473</v>
      </c>
      <c r="D28" s="2" t="s">
        <v>12</v>
      </c>
      <c r="E28" s="53" t="s">
        <v>573</v>
      </c>
      <c r="F28" s="2" t="s">
        <v>14</v>
      </c>
      <c r="G28" s="53" t="s">
        <v>573</v>
      </c>
      <c r="H28" s="8" t="s">
        <v>687</v>
      </c>
      <c r="I28" s="6" t="s">
        <v>118</v>
      </c>
      <c r="J28" s="3" t="s">
        <v>8</v>
      </c>
      <c r="K28" s="21"/>
      <c r="L28" s="21"/>
      <c r="M28" s="21"/>
      <c r="N28" s="21"/>
      <c r="O28" s="21"/>
      <c r="P28" s="21"/>
      <c r="Q28" s="21"/>
      <c r="R28" s="21"/>
      <c r="S28" s="21"/>
      <c r="T28" s="21" t="s">
        <v>13</v>
      </c>
      <c r="U28" s="23">
        <f>COUNTIF(K28:T28,"x")</f>
        <v>1</v>
      </c>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row>
    <row r="29" spans="1:90" ht="33" hidden="1" customHeight="1">
      <c r="A29" s="98">
        <v>20</v>
      </c>
      <c r="B29" s="93">
        <v>22</v>
      </c>
      <c r="C29" s="143" t="s">
        <v>25</v>
      </c>
      <c r="D29" s="144"/>
      <c r="E29" s="145"/>
      <c r="F29" s="52" t="s">
        <v>141</v>
      </c>
      <c r="G29" s="52" t="s">
        <v>141</v>
      </c>
      <c r="H29" s="52" t="s">
        <v>141</v>
      </c>
      <c r="I29" s="52" t="s">
        <v>141</v>
      </c>
      <c r="J29" s="52" t="s">
        <v>141</v>
      </c>
      <c r="K29" s="52" t="s">
        <v>141</v>
      </c>
      <c r="L29" s="52" t="s">
        <v>141</v>
      </c>
      <c r="M29" s="52" t="s">
        <v>141</v>
      </c>
      <c r="N29" s="52" t="s">
        <v>141</v>
      </c>
      <c r="O29" s="52" t="s">
        <v>141</v>
      </c>
      <c r="P29" s="52" t="s">
        <v>141</v>
      </c>
      <c r="Q29" s="52" t="s">
        <v>141</v>
      </c>
      <c r="R29" s="52" t="s">
        <v>141</v>
      </c>
      <c r="S29" s="52" t="s">
        <v>141</v>
      </c>
      <c r="T29" s="52" t="s">
        <v>141</v>
      </c>
      <c r="U29" s="52" t="s">
        <v>141</v>
      </c>
      <c r="V29" s="52" t="s">
        <v>141</v>
      </c>
      <c r="W29" s="52" t="s">
        <v>141</v>
      </c>
      <c r="X29" s="52" t="s">
        <v>141</v>
      </c>
      <c r="Y29" s="52" t="s">
        <v>141</v>
      </c>
      <c r="Z29" s="52" t="s">
        <v>141</v>
      </c>
      <c r="AA29" s="52" t="s">
        <v>141</v>
      </c>
      <c r="AB29" s="52" t="s">
        <v>141</v>
      </c>
      <c r="AC29" s="52" t="s">
        <v>141</v>
      </c>
      <c r="AD29" s="52" t="s">
        <v>141</v>
      </c>
      <c r="AE29" s="52" t="s">
        <v>141</v>
      </c>
      <c r="AF29" s="52" t="s">
        <v>141</v>
      </c>
      <c r="AG29" s="52" t="s">
        <v>141</v>
      </c>
      <c r="AH29" s="52" t="s">
        <v>141</v>
      </c>
      <c r="AI29" s="52" t="s">
        <v>141</v>
      </c>
      <c r="AJ29" s="52" t="s">
        <v>141</v>
      </c>
      <c r="AK29" s="52" t="s">
        <v>141</v>
      </c>
      <c r="AL29" s="52" t="s">
        <v>141</v>
      </c>
      <c r="AM29" s="52"/>
      <c r="AN29" s="52"/>
      <c r="AO29" s="52" t="s">
        <v>141</v>
      </c>
      <c r="AP29" s="52" t="s">
        <v>141</v>
      </c>
      <c r="AQ29" s="52" t="s">
        <v>141</v>
      </c>
      <c r="AR29" s="52" t="s">
        <v>141</v>
      </c>
      <c r="AS29" s="52" t="s">
        <v>141</v>
      </c>
      <c r="AT29" s="52" t="s">
        <v>141</v>
      </c>
      <c r="AU29" s="52" t="s">
        <v>141</v>
      </c>
      <c r="AV29" s="52" t="s">
        <v>141</v>
      </c>
      <c r="AW29" s="52" t="s">
        <v>141</v>
      </c>
      <c r="AX29" s="52"/>
      <c r="AY29" s="52"/>
      <c r="AZ29" s="52" t="s">
        <v>141</v>
      </c>
      <c r="BA29" s="52"/>
      <c r="BB29" s="52" t="s">
        <v>141</v>
      </c>
      <c r="BC29" s="52"/>
      <c r="BD29" s="52" t="s">
        <v>141</v>
      </c>
      <c r="BE29" s="52" t="s">
        <v>141</v>
      </c>
      <c r="BF29" s="52" t="s">
        <v>141</v>
      </c>
      <c r="BG29" s="52" t="s">
        <v>141</v>
      </c>
      <c r="BH29" s="52" t="s">
        <v>141</v>
      </c>
      <c r="BI29" s="52" t="s">
        <v>141</v>
      </c>
      <c r="BJ29" s="52" t="s">
        <v>141</v>
      </c>
      <c r="BK29" s="52" t="s">
        <v>141</v>
      </c>
      <c r="BL29" s="52" t="s">
        <v>141</v>
      </c>
      <c r="BM29" s="52" t="s">
        <v>141</v>
      </c>
      <c r="BN29" s="52" t="s">
        <v>141</v>
      </c>
      <c r="BO29" s="52" t="s">
        <v>141</v>
      </c>
      <c r="BP29" s="52" t="s">
        <v>141</v>
      </c>
      <c r="BQ29" s="52" t="s">
        <v>141</v>
      </c>
      <c r="BR29" s="52" t="s">
        <v>141</v>
      </c>
      <c r="BS29" s="52" t="s">
        <v>141</v>
      </c>
      <c r="BT29" s="52" t="s">
        <v>141</v>
      </c>
      <c r="BU29" s="52" t="s">
        <v>141</v>
      </c>
      <c r="BV29" s="52" t="s">
        <v>141</v>
      </c>
      <c r="BW29" s="52" t="s">
        <v>141</v>
      </c>
      <c r="BX29" s="52" t="s">
        <v>141</v>
      </c>
      <c r="BY29" s="52" t="s">
        <v>141</v>
      </c>
      <c r="BZ29" s="52"/>
      <c r="CA29" s="52"/>
      <c r="CB29" s="52" t="s">
        <v>141</v>
      </c>
      <c r="CC29" s="52" t="s">
        <v>141</v>
      </c>
      <c r="CD29" s="52" t="s">
        <v>141</v>
      </c>
      <c r="CE29" s="52" t="s">
        <v>141</v>
      </c>
      <c r="CF29" s="52" t="s">
        <v>141</v>
      </c>
      <c r="CG29" s="52" t="s">
        <v>141</v>
      </c>
      <c r="CH29" s="52" t="s">
        <v>141</v>
      </c>
      <c r="CI29" s="52" t="s">
        <v>141</v>
      </c>
      <c r="CJ29" s="52" t="s">
        <v>141</v>
      </c>
      <c r="CK29" s="52" t="s">
        <v>141</v>
      </c>
    </row>
    <row r="30" spans="1:90" s="35" customFormat="1" ht="114" hidden="1" customHeight="1">
      <c r="A30" s="98">
        <v>21</v>
      </c>
      <c r="B30" s="93">
        <v>23</v>
      </c>
      <c r="C30" s="29" t="s">
        <v>475</v>
      </c>
      <c r="D30" s="9" t="s">
        <v>11</v>
      </c>
      <c r="E30" s="11" t="s">
        <v>562</v>
      </c>
      <c r="F30" s="9" t="s">
        <v>14</v>
      </c>
      <c r="G30" s="11" t="s">
        <v>310</v>
      </c>
      <c r="H30" s="20" t="s">
        <v>469</v>
      </c>
      <c r="I30" s="6" t="s">
        <v>118</v>
      </c>
      <c r="J30" s="3" t="s">
        <v>8</v>
      </c>
      <c r="K30" s="21"/>
      <c r="L30" s="21" t="s">
        <v>13</v>
      </c>
      <c r="M30" s="21"/>
      <c r="N30" s="21"/>
      <c r="O30" s="21"/>
      <c r="P30" s="21"/>
      <c r="Q30" s="21"/>
      <c r="R30" s="21"/>
      <c r="S30" s="21"/>
      <c r="T30" s="21"/>
      <c r="U30" s="23">
        <f>COUNTIF(K30:T30,"x")</f>
        <v>1</v>
      </c>
      <c r="V30" s="21"/>
      <c r="W30" s="54"/>
      <c r="X30" s="21"/>
      <c r="Y30" s="21"/>
      <c r="Z30" s="21"/>
      <c r="AA30" s="21" t="s">
        <v>366</v>
      </c>
      <c r="AB30" s="21" t="s">
        <v>367</v>
      </c>
      <c r="AC30" s="21" t="s">
        <v>367</v>
      </c>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90" s="35" customFormat="1" ht="114" hidden="1" customHeight="1">
      <c r="A31" s="98">
        <v>22</v>
      </c>
      <c r="B31" s="93">
        <v>24</v>
      </c>
      <c r="C31" s="29" t="s">
        <v>475</v>
      </c>
      <c r="D31" s="9" t="s">
        <v>11</v>
      </c>
      <c r="E31" s="11" t="s">
        <v>562</v>
      </c>
      <c r="F31" s="9" t="s">
        <v>14</v>
      </c>
      <c r="G31" s="11" t="s">
        <v>563</v>
      </c>
      <c r="H31" s="8" t="s">
        <v>694</v>
      </c>
      <c r="I31" s="6" t="s">
        <v>118</v>
      </c>
      <c r="J31" s="3" t="s">
        <v>8</v>
      </c>
      <c r="K31" s="21" t="s">
        <v>13</v>
      </c>
      <c r="L31" s="21"/>
      <c r="M31" s="21"/>
      <c r="N31" s="21"/>
      <c r="O31" s="21"/>
      <c r="P31" s="21"/>
      <c r="Q31" s="21"/>
      <c r="R31" s="21"/>
      <c r="S31" s="21"/>
      <c r="T31" s="21"/>
      <c r="U31" s="23">
        <f>COUNTIF(K31:T31,"x")</f>
        <v>1</v>
      </c>
      <c r="V31" s="16" t="s">
        <v>366</v>
      </c>
      <c r="W31" s="16" t="s">
        <v>367</v>
      </c>
      <c r="X31" s="11" t="s">
        <v>367</v>
      </c>
      <c r="Y31" s="11" t="s">
        <v>366</v>
      </c>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row>
    <row r="32" spans="1:90" s="35" customFormat="1" ht="114" hidden="1" customHeight="1">
      <c r="A32" s="98">
        <v>23</v>
      </c>
      <c r="B32" s="93">
        <v>25</v>
      </c>
      <c r="C32" s="29" t="s">
        <v>474</v>
      </c>
      <c r="D32" s="9" t="s">
        <v>14</v>
      </c>
      <c r="E32" s="17" t="s">
        <v>471</v>
      </c>
      <c r="F32" s="9" t="s">
        <v>14</v>
      </c>
      <c r="G32" s="17" t="s">
        <v>471</v>
      </c>
      <c r="H32" s="20" t="s">
        <v>564</v>
      </c>
      <c r="I32" s="6" t="s">
        <v>118</v>
      </c>
      <c r="J32" s="3" t="s">
        <v>8</v>
      </c>
      <c r="K32" s="21"/>
      <c r="L32" s="21"/>
      <c r="M32" s="21"/>
      <c r="N32" s="21"/>
      <c r="O32" s="21"/>
      <c r="P32" s="21"/>
      <c r="Q32" s="21" t="s">
        <v>13</v>
      </c>
      <c r="R32" s="21"/>
      <c r="S32" s="21"/>
      <c r="T32" s="21"/>
      <c r="U32" s="23">
        <f>COUNTIF(K32:T32,"x")</f>
        <v>1</v>
      </c>
      <c r="V32" s="21"/>
      <c r="W32" s="54"/>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row>
    <row r="33" spans="1:90" ht="43.5" hidden="1" customHeight="1">
      <c r="A33" s="98">
        <v>25</v>
      </c>
      <c r="B33" s="93">
        <v>26</v>
      </c>
      <c r="C33" s="143" t="s">
        <v>472</v>
      </c>
      <c r="D33" s="144"/>
      <c r="E33" s="145"/>
      <c r="F33" s="52" t="s">
        <v>141</v>
      </c>
      <c r="G33" s="52" t="s">
        <v>141</v>
      </c>
      <c r="H33" s="52" t="s">
        <v>141</v>
      </c>
      <c r="I33" s="52" t="s">
        <v>141</v>
      </c>
      <c r="J33" s="52" t="s">
        <v>141</v>
      </c>
      <c r="K33" s="52" t="s">
        <v>141</v>
      </c>
      <c r="L33" s="52" t="s">
        <v>141</v>
      </c>
      <c r="M33" s="52" t="s">
        <v>141</v>
      </c>
      <c r="N33" s="52" t="s">
        <v>141</v>
      </c>
      <c r="O33" s="52" t="s">
        <v>141</v>
      </c>
      <c r="P33" s="52" t="s">
        <v>141</v>
      </c>
      <c r="Q33" s="52" t="s">
        <v>141</v>
      </c>
      <c r="R33" s="52" t="s">
        <v>141</v>
      </c>
      <c r="S33" s="52" t="s">
        <v>141</v>
      </c>
      <c r="T33" s="52" t="s">
        <v>141</v>
      </c>
      <c r="U33" s="52" t="s">
        <v>141</v>
      </c>
      <c r="V33" s="52" t="s">
        <v>141</v>
      </c>
      <c r="W33" s="52" t="s">
        <v>141</v>
      </c>
      <c r="X33" s="52" t="s">
        <v>141</v>
      </c>
      <c r="Y33" s="52" t="s">
        <v>141</v>
      </c>
      <c r="Z33" s="52" t="s">
        <v>141</v>
      </c>
      <c r="AA33" s="52" t="s">
        <v>141</v>
      </c>
      <c r="AB33" s="52" t="s">
        <v>141</v>
      </c>
      <c r="AC33" s="52" t="s">
        <v>141</v>
      </c>
      <c r="AD33" s="52" t="s">
        <v>141</v>
      </c>
      <c r="AE33" s="52" t="s">
        <v>141</v>
      </c>
      <c r="AF33" s="52" t="s">
        <v>141</v>
      </c>
      <c r="AG33" s="52" t="s">
        <v>141</v>
      </c>
      <c r="AH33" s="52" t="s">
        <v>141</v>
      </c>
      <c r="AI33" s="52" t="s">
        <v>141</v>
      </c>
      <c r="AJ33" s="52" t="s">
        <v>141</v>
      </c>
      <c r="AK33" s="52" t="s">
        <v>141</v>
      </c>
      <c r="AL33" s="52" t="s">
        <v>141</v>
      </c>
      <c r="AM33" s="52"/>
      <c r="AN33" s="52"/>
      <c r="AO33" s="52" t="s">
        <v>141</v>
      </c>
      <c r="AP33" s="52" t="s">
        <v>141</v>
      </c>
      <c r="AQ33" s="52" t="s">
        <v>141</v>
      </c>
      <c r="AR33" s="52" t="s">
        <v>141</v>
      </c>
      <c r="AS33" s="52" t="s">
        <v>141</v>
      </c>
      <c r="AT33" s="52" t="s">
        <v>141</v>
      </c>
      <c r="AU33" s="52" t="s">
        <v>141</v>
      </c>
      <c r="AV33" s="52" t="s">
        <v>141</v>
      </c>
      <c r="AW33" s="52" t="s">
        <v>141</v>
      </c>
      <c r="AX33" s="52"/>
      <c r="AY33" s="52"/>
      <c r="AZ33" s="52" t="s">
        <v>141</v>
      </c>
      <c r="BA33" s="52"/>
      <c r="BB33" s="52" t="s">
        <v>141</v>
      </c>
      <c r="BC33" s="52"/>
      <c r="BD33" s="52" t="s">
        <v>141</v>
      </c>
      <c r="BE33" s="52" t="s">
        <v>141</v>
      </c>
      <c r="BF33" s="52" t="s">
        <v>141</v>
      </c>
      <c r="BG33" s="52" t="s">
        <v>141</v>
      </c>
      <c r="BH33" s="52" t="s">
        <v>141</v>
      </c>
      <c r="BI33" s="52" t="s">
        <v>141</v>
      </c>
      <c r="BJ33" s="52" t="s">
        <v>141</v>
      </c>
      <c r="BK33" s="52" t="s">
        <v>141</v>
      </c>
      <c r="BL33" s="52" t="s">
        <v>141</v>
      </c>
      <c r="BM33" s="52" t="s">
        <v>141</v>
      </c>
      <c r="BN33" s="52" t="s">
        <v>141</v>
      </c>
      <c r="BO33" s="52" t="s">
        <v>141</v>
      </c>
      <c r="BP33" s="52" t="s">
        <v>141</v>
      </c>
      <c r="BQ33" s="52" t="s">
        <v>141</v>
      </c>
      <c r="BR33" s="52" t="s">
        <v>141</v>
      </c>
      <c r="BS33" s="52" t="s">
        <v>141</v>
      </c>
      <c r="BT33" s="52" t="s">
        <v>141</v>
      </c>
      <c r="BU33" s="52" t="s">
        <v>141</v>
      </c>
      <c r="BV33" s="52" t="s">
        <v>141</v>
      </c>
      <c r="BW33" s="52" t="s">
        <v>141</v>
      </c>
      <c r="BX33" s="52" t="s">
        <v>141</v>
      </c>
      <c r="BY33" s="52" t="s">
        <v>141</v>
      </c>
      <c r="BZ33" s="52"/>
      <c r="CA33" s="52"/>
      <c r="CB33" s="52" t="s">
        <v>141</v>
      </c>
      <c r="CC33" s="52" t="s">
        <v>141</v>
      </c>
      <c r="CD33" s="52" t="s">
        <v>141</v>
      </c>
      <c r="CE33" s="52" t="s">
        <v>141</v>
      </c>
      <c r="CF33" s="52" t="s">
        <v>141</v>
      </c>
      <c r="CG33" s="52" t="s">
        <v>141</v>
      </c>
      <c r="CH33" s="52" t="s">
        <v>141</v>
      </c>
      <c r="CI33" s="52" t="s">
        <v>141</v>
      </c>
      <c r="CJ33" s="52" t="s">
        <v>141</v>
      </c>
      <c r="CK33" s="52" t="s">
        <v>141</v>
      </c>
    </row>
    <row r="34" spans="1:90" s="35" customFormat="1" ht="97.5" hidden="1" customHeight="1">
      <c r="A34" s="98">
        <v>24</v>
      </c>
      <c r="B34" s="93">
        <v>27</v>
      </c>
      <c r="C34" s="29" t="s">
        <v>565</v>
      </c>
      <c r="D34" s="9" t="s">
        <v>14</v>
      </c>
      <c r="E34" s="17" t="s">
        <v>566</v>
      </c>
      <c r="F34" s="9" t="s">
        <v>14</v>
      </c>
      <c r="G34" s="17" t="s">
        <v>470</v>
      </c>
      <c r="H34" s="20" t="s">
        <v>567</v>
      </c>
      <c r="I34" s="22" t="s">
        <v>118</v>
      </c>
      <c r="J34" s="3" t="s">
        <v>8</v>
      </c>
      <c r="K34" s="22"/>
      <c r="L34" s="22"/>
      <c r="M34" s="22"/>
      <c r="N34" s="22"/>
      <c r="O34" s="22"/>
      <c r="P34" s="22"/>
      <c r="Q34" s="21" t="s">
        <v>13</v>
      </c>
      <c r="R34" s="21"/>
      <c r="S34" s="22"/>
      <c r="T34" s="22"/>
      <c r="U34" s="23">
        <f>COUNTIF(K34:T34,"x")</f>
        <v>1</v>
      </c>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v>2</v>
      </c>
      <c r="BF34" s="22">
        <v>1</v>
      </c>
      <c r="BG34" s="22">
        <v>2</v>
      </c>
      <c r="BH34" s="22">
        <v>2</v>
      </c>
      <c r="BI34" s="22">
        <v>1</v>
      </c>
      <c r="BJ34" s="22">
        <v>2</v>
      </c>
      <c r="BK34" s="22">
        <v>2</v>
      </c>
      <c r="BL34" s="22">
        <v>2</v>
      </c>
      <c r="BM34" s="22">
        <v>1</v>
      </c>
      <c r="BN34" s="22">
        <v>2</v>
      </c>
      <c r="BO34" s="22">
        <v>2</v>
      </c>
      <c r="BP34" s="22">
        <v>1</v>
      </c>
      <c r="BQ34" s="22">
        <v>2</v>
      </c>
      <c r="BR34" s="22">
        <v>2</v>
      </c>
      <c r="BS34" s="22">
        <v>2</v>
      </c>
      <c r="BT34" s="22">
        <v>2</v>
      </c>
      <c r="BU34" s="22">
        <v>1</v>
      </c>
      <c r="BV34" s="22">
        <v>2</v>
      </c>
      <c r="BW34" s="22">
        <v>1</v>
      </c>
      <c r="BX34" s="22">
        <v>2</v>
      </c>
      <c r="BY34" s="22">
        <v>1</v>
      </c>
      <c r="BZ34" s="22"/>
      <c r="CA34" s="22"/>
      <c r="CB34" s="22">
        <v>1</v>
      </c>
      <c r="CC34" s="22">
        <v>2</v>
      </c>
      <c r="CD34" s="22">
        <f>COUNTIF($BE34:$CC34,2)</f>
        <v>15</v>
      </c>
      <c r="CE34" s="55">
        <f>CD34/COUNTA($BE34:$CC34)</f>
        <v>0.65217391304347827</v>
      </c>
      <c r="CF34" s="22">
        <f>COUNTIF($BE34:$CC34,1)</f>
        <v>8</v>
      </c>
      <c r="CG34" s="55">
        <f>CF34/COUNTA($BE34:$CC34)</f>
        <v>0.34782608695652173</v>
      </c>
      <c r="CH34" s="22">
        <f>COUNTIF($BE34:$CC34,0)</f>
        <v>0</v>
      </c>
      <c r="CI34" s="55">
        <f>CH34/COUNTA($BE34:$CC34)</f>
        <v>0</v>
      </c>
      <c r="CJ34" s="22">
        <f>(((CD34*2)+(CF34*1)+(CH34*0)))/COUNTA($BE34:$CC34)</f>
        <v>1.6521739130434783</v>
      </c>
      <c r="CK34" s="22" t="str">
        <f>IF(CJ34&gt;=1.6,"Đạt mục tiêu",IF(CJ34&gt;=1,"Cần cố gắng","Chưa đạt"))</f>
        <v>Đạt mục tiêu</v>
      </c>
    </row>
    <row r="35" spans="1:90" s="35" customFormat="1" ht="97.5" hidden="1" customHeight="1">
      <c r="A35" s="98">
        <v>26</v>
      </c>
      <c r="B35" s="93">
        <v>28</v>
      </c>
      <c r="C35" s="29" t="s">
        <v>565</v>
      </c>
      <c r="D35" s="9" t="s">
        <v>14</v>
      </c>
      <c r="E35" s="17" t="s">
        <v>566</v>
      </c>
      <c r="F35" s="9" t="s">
        <v>14</v>
      </c>
      <c r="G35" s="17" t="s">
        <v>470</v>
      </c>
      <c r="H35" s="20" t="s">
        <v>568</v>
      </c>
      <c r="I35" s="22" t="s">
        <v>118</v>
      </c>
      <c r="J35" s="3" t="s">
        <v>8</v>
      </c>
      <c r="K35" s="22"/>
      <c r="L35" s="22"/>
      <c r="M35" s="22"/>
      <c r="N35" s="23" t="s">
        <v>13</v>
      </c>
      <c r="O35" s="22"/>
      <c r="P35" s="22"/>
      <c r="Q35" s="22"/>
      <c r="R35" s="22"/>
      <c r="S35" s="22"/>
      <c r="T35" s="22"/>
      <c r="U35" s="23">
        <f>COUNTIF(K35:T35,"x")</f>
        <v>1</v>
      </c>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55"/>
      <c r="CF35" s="22"/>
      <c r="CG35" s="55"/>
      <c r="CH35" s="22"/>
      <c r="CI35" s="55"/>
      <c r="CJ35" s="22"/>
      <c r="CK35" s="22"/>
      <c r="CL35" s="35" t="s">
        <v>13</v>
      </c>
    </row>
    <row r="36" spans="1:90" s="35" customFormat="1" ht="97.5" hidden="1" customHeight="1">
      <c r="A36" s="98">
        <v>27</v>
      </c>
      <c r="B36" s="93">
        <v>29</v>
      </c>
      <c r="C36" s="29" t="s">
        <v>476</v>
      </c>
      <c r="D36" s="9" t="s">
        <v>14</v>
      </c>
      <c r="E36" s="31" t="s">
        <v>569</v>
      </c>
      <c r="F36" s="9" t="s">
        <v>14</v>
      </c>
      <c r="G36" s="31" t="s">
        <v>570</v>
      </c>
      <c r="H36" s="20" t="s">
        <v>627</v>
      </c>
      <c r="I36" s="22" t="s">
        <v>118</v>
      </c>
      <c r="J36" s="3" t="s">
        <v>8</v>
      </c>
      <c r="K36" s="22"/>
      <c r="L36" s="22"/>
      <c r="M36" s="22"/>
      <c r="N36" s="23" t="s">
        <v>13</v>
      </c>
      <c r="O36" s="22"/>
      <c r="P36" s="22"/>
      <c r="Q36" s="22"/>
      <c r="R36" s="22"/>
      <c r="S36" s="22"/>
      <c r="T36" s="22"/>
      <c r="U36" s="23">
        <f>COUNTIF(K36:T36,"x")</f>
        <v>1</v>
      </c>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55"/>
      <c r="CF36" s="22"/>
      <c r="CG36" s="55"/>
      <c r="CH36" s="22"/>
      <c r="CI36" s="55"/>
      <c r="CJ36" s="22"/>
      <c r="CK36" s="22"/>
    </row>
    <row r="37" spans="1:90" s="35" customFormat="1" ht="97.5" hidden="1" customHeight="1">
      <c r="A37" s="98">
        <v>28</v>
      </c>
      <c r="B37" s="93">
        <v>30</v>
      </c>
      <c r="C37" s="29" t="s">
        <v>476</v>
      </c>
      <c r="D37" s="9" t="s">
        <v>14</v>
      </c>
      <c r="E37" s="31" t="s">
        <v>571</v>
      </c>
      <c r="F37" s="9" t="s">
        <v>14</v>
      </c>
      <c r="G37" s="31" t="s">
        <v>477</v>
      </c>
      <c r="H37" s="20" t="s">
        <v>575</v>
      </c>
      <c r="I37" s="22" t="s">
        <v>118</v>
      </c>
      <c r="J37" s="3" t="s">
        <v>8</v>
      </c>
      <c r="K37" s="22"/>
      <c r="L37" s="22"/>
      <c r="M37" s="22"/>
      <c r="N37" s="23"/>
      <c r="O37" s="23" t="s">
        <v>13</v>
      </c>
      <c r="P37" s="22"/>
      <c r="Q37" s="22"/>
      <c r="R37" s="22"/>
      <c r="S37" s="22"/>
      <c r="T37" s="22"/>
      <c r="U37" s="23">
        <f>COUNTIF(K37:T37,"x")</f>
        <v>1</v>
      </c>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55"/>
      <c r="CF37" s="22"/>
      <c r="CG37" s="55"/>
      <c r="CH37" s="22"/>
      <c r="CI37" s="55"/>
      <c r="CJ37" s="22"/>
      <c r="CK37" s="22"/>
    </row>
    <row r="38" spans="1:90" hidden="1">
      <c r="A38" s="98">
        <v>29</v>
      </c>
      <c r="B38" s="93">
        <v>31</v>
      </c>
      <c r="C38" s="143" t="s">
        <v>16</v>
      </c>
      <c r="D38" s="144"/>
      <c r="E38" s="145"/>
      <c r="F38" s="52" t="s">
        <v>141</v>
      </c>
      <c r="G38" s="52" t="s">
        <v>141</v>
      </c>
      <c r="H38" s="52" t="s">
        <v>141</v>
      </c>
      <c r="I38" s="52" t="s">
        <v>141</v>
      </c>
      <c r="J38" s="52" t="s">
        <v>141</v>
      </c>
      <c r="K38" s="52" t="s">
        <v>141</v>
      </c>
      <c r="L38" s="52" t="s">
        <v>141</v>
      </c>
      <c r="M38" s="52" t="s">
        <v>141</v>
      </c>
      <c r="N38" s="52" t="s">
        <v>141</v>
      </c>
      <c r="O38" s="52" t="s">
        <v>141</v>
      </c>
      <c r="P38" s="52" t="s">
        <v>141</v>
      </c>
      <c r="Q38" s="52" t="s">
        <v>141</v>
      </c>
      <c r="R38" s="52"/>
      <c r="S38" s="52" t="s">
        <v>141</v>
      </c>
      <c r="T38" s="52" t="s">
        <v>141</v>
      </c>
      <c r="U38" s="52" t="s">
        <v>141</v>
      </c>
      <c r="V38" s="52" t="s">
        <v>141</v>
      </c>
      <c r="W38" s="52" t="s">
        <v>141</v>
      </c>
      <c r="X38" s="52" t="s">
        <v>141</v>
      </c>
      <c r="Y38" s="52" t="s">
        <v>141</v>
      </c>
      <c r="Z38" s="52" t="s">
        <v>141</v>
      </c>
      <c r="AA38" s="52" t="s">
        <v>141</v>
      </c>
      <c r="AB38" s="52" t="s">
        <v>141</v>
      </c>
      <c r="AC38" s="52" t="s">
        <v>141</v>
      </c>
      <c r="AD38" s="52" t="s">
        <v>141</v>
      </c>
      <c r="AE38" s="52" t="s">
        <v>141</v>
      </c>
      <c r="AF38" s="52" t="s">
        <v>141</v>
      </c>
      <c r="AG38" s="52" t="s">
        <v>141</v>
      </c>
      <c r="AH38" s="52" t="s">
        <v>141</v>
      </c>
      <c r="AI38" s="52" t="s">
        <v>141</v>
      </c>
      <c r="AJ38" s="52" t="s">
        <v>141</v>
      </c>
      <c r="AK38" s="52" t="s">
        <v>141</v>
      </c>
      <c r="AL38" s="52" t="s">
        <v>141</v>
      </c>
      <c r="AM38" s="52"/>
      <c r="AN38" s="52"/>
      <c r="AO38" s="52" t="s">
        <v>141</v>
      </c>
      <c r="AP38" s="52" t="s">
        <v>141</v>
      </c>
      <c r="AQ38" s="52" t="s">
        <v>141</v>
      </c>
      <c r="AR38" s="52" t="s">
        <v>141</v>
      </c>
      <c r="AS38" s="52" t="s">
        <v>141</v>
      </c>
      <c r="AT38" s="52" t="s">
        <v>141</v>
      </c>
      <c r="AU38" s="52" t="s">
        <v>141</v>
      </c>
      <c r="AV38" s="52" t="s">
        <v>141</v>
      </c>
      <c r="AW38" s="52" t="s">
        <v>141</v>
      </c>
      <c r="AX38" s="52"/>
      <c r="AY38" s="52"/>
      <c r="AZ38" s="52" t="s">
        <v>141</v>
      </c>
      <c r="BA38" s="52"/>
      <c r="BB38" s="52" t="s">
        <v>141</v>
      </c>
      <c r="BC38" s="52"/>
      <c r="BD38" s="52" t="s">
        <v>141</v>
      </c>
      <c r="BE38" s="52" t="s">
        <v>141</v>
      </c>
      <c r="BF38" s="52" t="s">
        <v>141</v>
      </c>
      <c r="BG38" s="52" t="s">
        <v>141</v>
      </c>
      <c r="BH38" s="52" t="s">
        <v>141</v>
      </c>
      <c r="BI38" s="52" t="s">
        <v>141</v>
      </c>
      <c r="BJ38" s="52" t="s">
        <v>141</v>
      </c>
      <c r="BK38" s="52" t="s">
        <v>141</v>
      </c>
      <c r="BL38" s="52" t="s">
        <v>141</v>
      </c>
      <c r="BM38" s="52" t="s">
        <v>141</v>
      </c>
      <c r="BN38" s="52" t="s">
        <v>141</v>
      </c>
      <c r="BO38" s="52" t="s">
        <v>141</v>
      </c>
      <c r="BP38" s="52" t="s">
        <v>141</v>
      </c>
      <c r="BQ38" s="52" t="s">
        <v>141</v>
      </c>
      <c r="BR38" s="52" t="s">
        <v>141</v>
      </c>
      <c r="BS38" s="52" t="s">
        <v>141</v>
      </c>
      <c r="BT38" s="52" t="s">
        <v>141</v>
      </c>
      <c r="BU38" s="52" t="s">
        <v>141</v>
      </c>
      <c r="BV38" s="52" t="s">
        <v>141</v>
      </c>
      <c r="BW38" s="52" t="s">
        <v>141</v>
      </c>
      <c r="BX38" s="52" t="s">
        <v>141</v>
      </c>
      <c r="BY38" s="52" t="s">
        <v>141</v>
      </c>
      <c r="BZ38" s="52"/>
      <c r="CA38" s="52"/>
      <c r="CB38" s="52" t="s">
        <v>141</v>
      </c>
      <c r="CC38" s="52" t="s">
        <v>141</v>
      </c>
      <c r="CD38" s="52" t="s">
        <v>141</v>
      </c>
      <c r="CE38" s="52" t="s">
        <v>141</v>
      </c>
      <c r="CF38" s="52" t="s">
        <v>141</v>
      </c>
      <c r="CG38" s="52" t="s">
        <v>141</v>
      </c>
      <c r="CH38" s="52" t="s">
        <v>141</v>
      </c>
      <c r="CI38" s="52" t="s">
        <v>141</v>
      </c>
      <c r="CJ38" s="52" t="s">
        <v>141</v>
      </c>
      <c r="CK38" s="52" t="s">
        <v>141</v>
      </c>
    </row>
    <row r="39" spans="1:90" s="35" customFormat="1" ht="103.5" hidden="1" customHeight="1">
      <c r="A39" s="98">
        <v>30</v>
      </c>
      <c r="B39" s="93">
        <v>32</v>
      </c>
      <c r="C39" s="17" t="s">
        <v>311</v>
      </c>
      <c r="D39" s="9" t="s">
        <v>11</v>
      </c>
      <c r="E39" s="17" t="s">
        <v>312</v>
      </c>
      <c r="F39" s="9" t="s">
        <v>11</v>
      </c>
      <c r="G39" s="17" t="s">
        <v>312</v>
      </c>
      <c r="H39" s="20" t="s">
        <v>315</v>
      </c>
      <c r="I39" s="22" t="s">
        <v>61</v>
      </c>
      <c r="J39" s="3" t="s">
        <v>8</v>
      </c>
      <c r="K39" s="22"/>
      <c r="L39" s="22"/>
      <c r="M39" s="22"/>
      <c r="N39" s="22"/>
      <c r="O39" s="22"/>
      <c r="P39" s="22" t="s">
        <v>13</v>
      </c>
      <c r="Q39" s="22"/>
      <c r="R39" s="22"/>
      <c r="S39" s="22"/>
      <c r="T39" s="22"/>
      <c r="U39" s="23">
        <f t="shared" ref="U39:U45" si="4">COUNTIF(K39:T39,"x")</f>
        <v>1</v>
      </c>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55"/>
      <c r="CF39" s="22"/>
      <c r="CG39" s="55"/>
      <c r="CH39" s="22"/>
      <c r="CI39" s="55"/>
      <c r="CJ39" s="22"/>
      <c r="CK39" s="22"/>
    </row>
    <row r="40" spans="1:90" s="35" customFormat="1" ht="6.75" hidden="1" customHeight="1">
      <c r="A40" s="98">
        <v>31</v>
      </c>
      <c r="B40" s="93">
        <v>33</v>
      </c>
      <c r="C40" s="29" t="s">
        <v>580</v>
      </c>
      <c r="D40" s="9" t="s">
        <v>12</v>
      </c>
      <c r="E40" s="29" t="s">
        <v>478</v>
      </c>
      <c r="F40" s="9" t="s">
        <v>12</v>
      </c>
      <c r="G40" s="29" t="s">
        <v>478</v>
      </c>
      <c r="H40" s="20" t="s">
        <v>577</v>
      </c>
      <c r="I40" s="22" t="s">
        <v>61</v>
      </c>
      <c r="J40" s="3" t="s">
        <v>8</v>
      </c>
      <c r="K40" s="22"/>
      <c r="L40" s="22"/>
      <c r="M40" s="22"/>
      <c r="N40" s="22" t="s">
        <v>13</v>
      </c>
      <c r="O40" s="22"/>
      <c r="P40" s="22"/>
      <c r="Q40" s="22"/>
      <c r="R40" s="22"/>
      <c r="S40" s="22" t="s">
        <v>13</v>
      </c>
      <c r="T40" s="22"/>
      <c r="U40" s="23">
        <f t="shared" si="4"/>
        <v>2</v>
      </c>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55"/>
      <c r="CF40" s="22"/>
      <c r="CG40" s="55"/>
      <c r="CH40" s="22"/>
      <c r="CI40" s="55"/>
      <c r="CJ40" s="22"/>
      <c r="CK40" s="22"/>
    </row>
    <row r="41" spans="1:90" s="35" customFormat="1" ht="103.5" customHeight="1">
      <c r="A41" s="98">
        <v>32</v>
      </c>
      <c r="B41" s="93">
        <v>34</v>
      </c>
      <c r="C41" s="29" t="s">
        <v>479</v>
      </c>
      <c r="D41" s="9" t="s">
        <v>11</v>
      </c>
      <c r="E41" s="17" t="s">
        <v>576</v>
      </c>
      <c r="F41" s="9" t="s">
        <v>14</v>
      </c>
      <c r="G41" s="17" t="s">
        <v>576</v>
      </c>
      <c r="H41" s="20" t="s">
        <v>617</v>
      </c>
      <c r="I41" s="22" t="s">
        <v>118</v>
      </c>
      <c r="J41" s="3" t="s">
        <v>8</v>
      </c>
      <c r="K41" s="22"/>
      <c r="L41" s="22"/>
      <c r="M41" s="22" t="s">
        <v>13</v>
      </c>
      <c r="N41" s="22"/>
      <c r="O41" s="22"/>
      <c r="P41" s="22"/>
      <c r="Q41" s="22"/>
      <c r="R41" s="22"/>
      <c r="S41" s="22"/>
      <c r="T41" s="22"/>
      <c r="U41" s="23">
        <f t="shared" si="4"/>
        <v>1</v>
      </c>
      <c r="V41" s="22"/>
      <c r="W41" s="22"/>
      <c r="X41" s="22"/>
      <c r="Y41" s="22"/>
      <c r="Z41" s="22"/>
      <c r="AA41" s="22"/>
      <c r="AB41" s="22"/>
      <c r="AC41" s="22"/>
      <c r="AD41" s="22" t="s">
        <v>366</v>
      </c>
      <c r="AE41" s="22" t="s">
        <v>367</v>
      </c>
      <c r="AF41" s="22" t="s">
        <v>367</v>
      </c>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55"/>
      <c r="CF41" s="22"/>
      <c r="CG41" s="55"/>
      <c r="CH41" s="22"/>
      <c r="CI41" s="55"/>
      <c r="CJ41" s="22"/>
      <c r="CK41" s="22"/>
    </row>
    <row r="42" spans="1:90" s="35" customFormat="1" ht="117.75" hidden="1" customHeight="1">
      <c r="A42" s="98">
        <v>33</v>
      </c>
      <c r="B42" s="93">
        <v>35</v>
      </c>
      <c r="C42" s="29" t="s">
        <v>482</v>
      </c>
      <c r="D42" s="9" t="s">
        <v>11</v>
      </c>
      <c r="E42" s="29" t="s">
        <v>483</v>
      </c>
      <c r="F42" s="9" t="s">
        <v>14</v>
      </c>
      <c r="G42" s="29" t="s">
        <v>483</v>
      </c>
      <c r="H42" s="20" t="s">
        <v>644</v>
      </c>
      <c r="I42" s="22" t="s">
        <v>118</v>
      </c>
      <c r="J42" s="3" t="s">
        <v>8</v>
      </c>
      <c r="K42" s="22"/>
      <c r="L42" s="22"/>
      <c r="M42" s="22"/>
      <c r="N42" s="22"/>
      <c r="O42" s="22"/>
      <c r="P42" s="22" t="s">
        <v>13</v>
      </c>
      <c r="Q42" s="22"/>
      <c r="R42" s="22"/>
      <c r="S42" s="22"/>
      <c r="T42" s="22"/>
      <c r="U42" s="23">
        <f t="shared" si="4"/>
        <v>1</v>
      </c>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55"/>
      <c r="CF42" s="22"/>
      <c r="CG42" s="55"/>
      <c r="CH42" s="22"/>
      <c r="CI42" s="55"/>
      <c r="CJ42" s="22"/>
      <c r="CK42" s="22"/>
    </row>
    <row r="43" spans="1:90" s="35" customFormat="1" ht="117.75" customHeight="1">
      <c r="A43" s="98">
        <v>34</v>
      </c>
      <c r="B43" s="93">
        <v>36</v>
      </c>
      <c r="C43" s="17" t="s">
        <v>313</v>
      </c>
      <c r="D43" s="9" t="s">
        <v>11</v>
      </c>
      <c r="E43" s="17" t="s">
        <v>314</v>
      </c>
      <c r="F43" s="9" t="s">
        <v>14</v>
      </c>
      <c r="G43" s="22" t="s">
        <v>316</v>
      </c>
      <c r="H43" s="20" t="s">
        <v>317</v>
      </c>
      <c r="I43" s="22" t="s">
        <v>118</v>
      </c>
      <c r="J43" s="3" t="s">
        <v>8</v>
      </c>
      <c r="K43" s="22"/>
      <c r="L43" s="22"/>
      <c r="M43" s="22" t="s">
        <v>13</v>
      </c>
      <c r="N43" s="22"/>
      <c r="O43" s="22"/>
      <c r="P43" s="22"/>
      <c r="Q43" s="22"/>
      <c r="R43" s="22"/>
      <c r="S43" s="22"/>
      <c r="T43" s="22"/>
      <c r="U43" s="23">
        <f t="shared" si="4"/>
        <v>1</v>
      </c>
      <c r="V43" s="22"/>
      <c r="W43" s="22"/>
      <c r="X43" s="22"/>
      <c r="Y43" s="22"/>
      <c r="Z43" s="22"/>
      <c r="AA43" s="22"/>
      <c r="AB43" s="22"/>
      <c r="AC43" s="22"/>
      <c r="AD43" s="22"/>
      <c r="AE43" s="22" t="s">
        <v>363</v>
      </c>
      <c r="AF43" s="22" t="s">
        <v>363</v>
      </c>
      <c r="AG43" s="22" t="s">
        <v>366</v>
      </c>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55"/>
      <c r="CF43" s="22"/>
      <c r="CG43" s="55"/>
      <c r="CH43" s="22"/>
      <c r="CI43" s="55"/>
      <c r="CJ43" s="22"/>
      <c r="CK43" s="22"/>
    </row>
    <row r="44" spans="1:90" s="35" customFormat="1" ht="117.75" hidden="1" customHeight="1">
      <c r="A44" s="98">
        <v>35</v>
      </c>
      <c r="B44" s="93">
        <v>37</v>
      </c>
      <c r="C44" s="29" t="s">
        <v>480</v>
      </c>
      <c r="D44" s="9" t="s">
        <v>11</v>
      </c>
      <c r="E44" s="31" t="s">
        <v>481</v>
      </c>
      <c r="F44" s="9" t="s">
        <v>14</v>
      </c>
      <c r="G44" s="8" t="s">
        <v>578</v>
      </c>
      <c r="H44" s="20" t="s">
        <v>579</v>
      </c>
      <c r="I44" s="22" t="s">
        <v>118</v>
      </c>
      <c r="J44" s="3" t="s">
        <v>8</v>
      </c>
      <c r="K44" s="22"/>
      <c r="L44" s="22"/>
      <c r="M44" s="22"/>
      <c r="N44" s="22"/>
      <c r="O44" s="22" t="s">
        <v>13</v>
      </c>
      <c r="P44" s="22"/>
      <c r="Q44" s="22"/>
      <c r="R44" s="22"/>
      <c r="S44" s="22"/>
      <c r="T44" s="22"/>
      <c r="U44" s="23">
        <f t="shared" si="4"/>
        <v>1</v>
      </c>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55"/>
      <c r="CF44" s="22"/>
      <c r="CG44" s="55"/>
      <c r="CH44" s="22"/>
      <c r="CI44" s="55"/>
      <c r="CJ44" s="22"/>
      <c r="CK44" s="22"/>
    </row>
    <row r="45" spans="1:90" s="35" customFormat="1" ht="117.75" hidden="1" customHeight="1">
      <c r="A45" s="98">
        <v>36</v>
      </c>
      <c r="B45" s="93">
        <v>38</v>
      </c>
      <c r="C45" s="29" t="s">
        <v>480</v>
      </c>
      <c r="D45" s="9" t="s">
        <v>11</v>
      </c>
      <c r="E45" s="31" t="s">
        <v>481</v>
      </c>
      <c r="F45" s="9" t="s">
        <v>14</v>
      </c>
      <c r="G45" s="8" t="s">
        <v>578</v>
      </c>
      <c r="H45" s="20" t="s">
        <v>669</v>
      </c>
      <c r="I45" s="22" t="s">
        <v>118</v>
      </c>
      <c r="J45" s="3" t="s">
        <v>8</v>
      </c>
      <c r="K45" s="22"/>
      <c r="L45" s="22"/>
      <c r="M45" s="22"/>
      <c r="N45" s="22"/>
      <c r="O45" s="23"/>
      <c r="P45" s="22"/>
      <c r="Q45" s="22"/>
      <c r="R45" s="22" t="s">
        <v>13</v>
      </c>
      <c r="S45" s="22"/>
      <c r="T45" s="22"/>
      <c r="U45" s="23">
        <f t="shared" si="4"/>
        <v>1</v>
      </c>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v>2</v>
      </c>
      <c r="BF45" s="22">
        <v>1</v>
      </c>
      <c r="BG45" s="22">
        <v>2</v>
      </c>
      <c r="BH45" s="22">
        <v>2</v>
      </c>
      <c r="BI45" s="22">
        <v>1</v>
      </c>
      <c r="BJ45" s="22">
        <v>2</v>
      </c>
      <c r="BK45" s="22">
        <v>2</v>
      </c>
      <c r="BL45" s="22">
        <v>2</v>
      </c>
      <c r="BM45" s="22">
        <v>2</v>
      </c>
      <c r="BN45" s="22">
        <v>1</v>
      </c>
      <c r="BO45" s="22">
        <v>2</v>
      </c>
      <c r="BP45" s="22">
        <v>2</v>
      </c>
      <c r="BQ45" s="22">
        <v>2</v>
      </c>
      <c r="BR45" s="22">
        <v>2</v>
      </c>
      <c r="BS45" s="22">
        <v>1</v>
      </c>
      <c r="BT45" s="22">
        <v>2</v>
      </c>
      <c r="BU45" s="22">
        <v>2</v>
      </c>
      <c r="BV45" s="22">
        <v>2</v>
      </c>
      <c r="BW45" s="22">
        <v>1</v>
      </c>
      <c r="BX45" s="22">
        <v>2</v>
      </c>
      <c r="BY45" s="22">
        <v>2</v>
      </c>
      <c r="BZ45" s="22"/>
      <c r="CA45" s="22"/>
      <c r="CB45" s="22">
        <v>1</v>
      </c>
      <c r="CC45" s="22">
        <v>2</v>
      </c>
      <c r="CD45" s="22">
        <f>COUNTIF($BE45:$CC45,2)</f>
        <v>17</v>
      </c>
      <c r="CE45" s="55">
        <f>CD45/COUNTA($BE45:$CC45)</f>
        <v>0.73913043478260865</v>
      </c>
      <c r="CF45" s="22">
        <f>COUNTIF($BE45:$CC45,1)</f>
        <v>6</v>
      </c>
      <c r="CG45" s="55">
        <f>CF45/COUNTA($BE45:$CC45)</f>
        <v>0.2608695652173913</v>
      </c>
      <c r="CH45" s="22">
        <f>COUNTIF($BE45:$CC45,0)</f>
        <v>0</v>
      </c>
      <c r="CI45" s="55">
        <f>CH45/COUNTA($BE45:$CC45)</f>
        <v>0</v>
      </c>
      <c r="CJ45" s="22">
        <f>(((CD45*2)+(CF45*1)+(CH45*0)))/COUNTA($BE45:$CC45)</f>
        <v>1.7391304347826086</v>
      </c>
      <c r="CK45" s="22" t="str">
        <f>IF(CJ45&gt;=1.6,"Đạt mục tiêu",IF(CJ45&gt;=1,"Cần cố gắng","Chưa đạt"))</f>
        <v>Đạt mục tiêu</v>
      </c>
    </row>
    <row r="46" spans="1:90" ht="43.5" hidden="1" customHeight="1">
      <c r="A46" s="98">
        <v>37</v>
      </c>
      <c r="B46" s="93">
        <v>39</v>
      </c>
      <c r="C46" s="143" t="s">
        <v>26</v>
      </c>
      <c r="D46" s="144"/>
      <c r="E46" s="145"/>
      <c r="F46" s="52" t="s">
        <v>141</v>
      </c>
      <c r="G46" s="52" t="s">
        <v>141</v>
      </c>
      <c r="H46" s="52" t="s">
        <v>141</v>
      </c>
      <c r="I46" s="52" t="s">
        <v>141</v>
      </c>
      <c r="J46" s="52" t="s">
        <v>141</v>
      </c>
      <c r="K46" s="52" t="s">
        <v>141</v>
      </c>
      <c r="L46" s="52" t="s">
        <v>141</v>
      </c>
      <c r="M46" s="52" t="s">
        <v>141</v>
      </c>
      <c r="N46" s="52" t="s">
        <v>141</v>
      </c>
      <c r="O46" s="52" t="s">
        <v>141</v>
      </c>
      <c r="P46" s="52" t="s">
        <v>141</v>
      </c>
      <c r="Q46" s="52" t="s">
        <v>141</v>
      </c>
      <c r="R46" s="52" t="s">
        <v>141</v>
      </c>
      <c r="S46" s="52" t="s">
        <v>141</v>
      </c>
      <c r="T46" s="52" t="s">
        <v>141</v>
      </c>
      <c r="U46" s="52" t="s">
        <v>141</v>
      </c>
      <c r="V46" s="52" t="s">
        <v>141</v>
      </c>
      <c r="W46" s="52" t="s">
        <v>141</v>
      </c>
      <c r="X46" s="52" t="s">
        <v>141</v>
      </c>
      <c r="Y46" s="52" t="s">
        <v>141</v>
      </c>
      <c r="Z46" s="52" t="s">
        <v>141</v>
      </c>
      <c r="AA46" s="52" t="s">
        <v>141</v>
      </c>
      <c r="AB46" s="52" t="s">
        <v>141</v>
      </c>
      <c r="AC46" s="52" t="s">
        <v>141</v>
      </c>
      <c r="AD46" s="52" t="s">
        <v>141</v>
      </c>
      <c r="AE46" s="52" t="s">
        <v>141</v>
      </c>
      <c r="AF46" s="52" t="s">
        <v>141</v>
      </c>
      <c r="AG46" s="52" t="s">
        <v>141</v>
      </c>
      <c r="AH46" s="52" t="s">
        <v>141</v>
      </c>
      <c r="AI46" s="52" t="s">
        <v>141</v>
      </c>
      <c r="AJ46" s="52" t="s">
        <v>141</v>
      </c>
      <c r="AK46" s="52" t="s">
        <v>141</v>
      </c>
      <c r="AL46" s="52" t="s">
        <v>141</v>
      </c>
      <c r="AM46" s="52"/>
      <c r="AN46" s="52"/>
      <c r="AO46" s="52" t="s">
        <v>141</v>
      </c>
      <c r="AP46" s="52" t="s">
        <v>141</v>
      </c>
      <c r="AQ46" s="52" t="s">
        <v>141</v>
      </c>
      <c r="AR46" s="52" t="s">
        <v>141</v>
      </c>
      <c r="AS46" s="52" t="s">
        <v>141</v>
      </c>
      <c r="AT46" s="52" t="s">
        <v>141</v>
      </c>
      <c r="AU46" s="52" t="s">
        <v>141</v>
      </c>
      <c r="AV46" s="52" t="s">
        <v>141</v>
      </c>
      <c r="AW46" s="52" t="s">
        <v>141</v>
      </c>
      <c r="AX46" s="52"/>
      <c r="AY46" s="52"/>
      <c r="AZ46" s="52" t="s">
        <v>141</v>
      </c>
      <c r="BA46" s="52"/>
      <c r="BB46" s="52" t="s">
        <v>141</v>
      </c>
      <c r="BC46" s="52"/>
      <c r="BD46" s="52" t="s">
        <v>141</v>
      </c>
      <c r="BE46" s="52" t="s">
        <v>141</v>
      </c>
      <c r="BF46" s="52" t="s">
        <v>141</v>
      </c>
      <c r="BG46" s="52" t="s">
        <v>141</v>
      </c>
      <c r="BH46" s="52" t="s">
        <v>141</v>
      </c>
      <c r="BI46" s="52" t="s">
        <v>141</v>
      </c>
      <c r="BJ46" s="52" t="s">
        <v>141</v>
      </c>
      <c r="BK46" s="52" t="s">
        <v>141</v>
      </c>
      <c r="BL46" s="52" t="s">
        <v>141</v>
      </c>
      <c r="BM46" s="52" t="s">
        <v>141</v>
      </c>
      <c r="BN46" s="52" t="s">
        <v>141</v>
      </c>
      <c r="BO46" s="52" t="s">
        <v>141</v>
      </c>
      <c r="BP46" s="52" t="s">
        <v>141</v>
      </c>
      <c r="BQ46" s="52" t="s">
        <v>141</v>
      </c>
      <c r="BR46" s="52" t="s">
        <v>141</v>
      </c>
      <c r="BS46" s="52" t="s">
        <v>141</v>
      </c>
      <c r="BT46" s="52" t="s">
        <v>141</v>
      </c>
      <c r="BU46" s="52" t="s">
        <v>141</v>
      </c>
      <c r="BV46" s="52" t="s">
        <v>141</v>
      </c>
      <c r="BW46" s="52" t="s">
        <v>141</v>
      </c>
      <c r="BX46" s="52" t="s">
        <v>141</v>
      </c>
      <c r="BY46" s="52" t="s">
        <v>141</v>
      </c>
      <c r="BZ46" s="52"/>
      <c r="CA46" s="52"/>
      <c r="CB46" s="52" t="s">
        <v>141</v>
      </c>
      <c r="CC46" s="52" t="s">
        <v>141</v>
      </c>
      <c r="CD46" s="52" t="s">
        <v>141</v>
      </c>
      <c r="CE46" s="52" t="s">
        <v>141</v>
      </c>
      <c r="CF46" s="52" t="s">
        <v>141</v>
      </c>
      <c r="CG46" s="52" t="s">
        <v>141</v>
      </c>
      <c r="CH46" s="52" t="s">
        <v>141</v>
      </c>
      <c r="CI46" s="52" t="s">
        <v>141</v>
      </c>
      <c r="CJ46" s="52" t="s">
        <v>141</v>
      </c>
      <c r="CK46" s="52" t="s">
        <v>141</v>
      </c>
    </row>
    <row r="47" spans="1:90" s="35" customFormat="1" ht="91.5" hidden="1" customHeight="1">
      <c r="A47" s="98">
        <v>38</v>
      </c>
      <c r="B47" s="93">
        <v>40</v>
      </c>
      <c r="C47" s="31" t="s">
        <v>484</v>
      </c>
      <c r="D47" s="9" t="s">
        <v>11</v>
      </c>
      <c r="E47" s="31" t="s">
        <v>485</v>
      </c>
      <c r="F47" s="9" t="s">
        <v>14</v>
      </c>
      <c r="G47" s="31" t="s">
        <v>485</v>
      </c>
      <c r="H47" s="20" t="s">
        <v>647</v>
      </c>
      <c r="I47" s="22" t="s">
        <v>118</v>
      </c>
      <c r="J47" s="3" t="s">
        <v>8</v>
      </c>
      <c r="K47" s="22"/>
      <c r="L47" s="22"/>
      <c r="M47" s="22"/>
      <c r="N47" s="23"/>
      <c r="O47" s="22"/>
      <c r="P47" s="23" t="s">
        <v>13</v>
      </c>
      <c r="Q47" s="22"/>
      <c r="R47" s="22"/>
      <c r="S47" s="22"/>
      <c r="T47" s="22"/>
      <c r="U47" s="23">
        <f>COUNTIF(K47:T47,"x")</f>
        <v>1</v>
      </c>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v>2</v>
      </c>
      <c r="BF47" s="22">
        <v>2</v>
      </c>
      <c r="BG47" s="22">
        <v>2</v>
      </c>
      <c r="BH47" s="22">
        <v>1</v>
      </c>
      <c r="BI47" s="22">
        <v>2</v>
      </c>
      <c r="BJ47" s="22">
        <v>2</v>
      </c>
      <c r="BK47" s="22">
        <v>2</v>
      </c>
      <c r="BL47" s="22">
        <v>2</v>
      </c>
      <c r="BM47" s="22">
        <v>2</v>
      </c>
      <c r="BN47" s="22">
        <v>2</v>
      </c>
      <c r="BO47" s="22">
        <v>2</v>
      </c>
      <c r="BP47" s="22">
        <v>2</v>
      </c>
      <c r="BQ47" s="22">
        <v>1</v>
      </c>
      <c r="BR47" s="22">
        <v>1</v>
      </c>
      <c r="BS47" s="22">
        <v>1</v>
      </c>
      <c r="BT47" s="22">
        <v>2</v>
      </c>
      <c r="BU47" s="22">
        <v>2</v>
      </c>
      <c r="BV47" s="22">
        <v>1</v>
      </c>
      <c r="BW47" s="22">
        <v>2</v>
      </c>
      <c r="BX47" s="22">
        <v>2</v>
      </c>
      <c r="BY47" s="22">
        <v>2</v>
      </c>
      <c r="BZ47" s="22"/>
      <c r="CA47" s="22"/>
      <c r="CB47" s="22">
        <v>1</v>
      </c>
      <c r="CC47" s="22">
        <v>2</v>
      </c>
      <c r="CD47" s="22">
        <f t="shared" ref="CD47:CD65" si="5">COUNTIF($BE47:$CC47,2)</f>
        <v>17</v>
      </c>
      <c r="CE47" s="55">
        <f t="shared" ref="CE47:CE65" si="6">CD47/COUNTA($BE47:$CC47)</f>
        <v>0.73913043478260865</v>
      </c>
      <c r="CF47" s="22">
        <f t="shared" ref="CF47:CF65" si="7">COUNTIF($BE47:$CC47,1)</f>
        <v>6</v>
      </c>
      <c r="CG47" s="55">
        <f t="shared" ref="CG47:CG65" si="8">CF47/COUNTA($BE47:$CC47)</f>
        <v>0.2608695652173913</v>
      </c>
      <c r="CH47" s="22">
        <f t="shared" ref="CH47:CH65" si="9">COUNTIF($BE47:$CC47,0)</f>
        <v>0</v>
      </c>
      <c r="CI47" s="55">
        <f t="shared" ref="CI47:CI65" si="10">CH47/COUNTA($BE47:$CC47)</f>
        <v>0</v>
      </c>
      <c r="CJ47" s="22">
        <f t="shared" ref="CJ47:CJ65" si="11">(((CD47*2)+(CF47*1)+(CH47*0)))/COUNTA($BE47:$CC47)</f>
        <v>1.7391304347826086</v>
      </c>
      <c r="CK47" s="22" t="str">
        <f t="shared" ref="CK47:CK65" si="12">IF(CJ47&gt;=1.6,"Đạt mục tiêu",IF(CJ47&gt;=1,"Cần cố gắng","Chưa đạt"))</f>
        <v>Đạt mục tiêu</v>
      </c>
    </row>
    <row r="48" spans="1:90" s="35" customFormat="1" ht="91.5" hidden="1" customHeight="1">
      <c r="A48" s="98"/>
      <c r="B48" s="93">
        <v>41</v>
      </c>
      <c r="C48" s="31" t="s">
        <v>489</v>
      </c>
      <c r="D48" s="9" t="s">
        <v>11</v>
      </c>
      <c r="E48" s="31" t="s">
        <v>490</v>
      </c>
      <c r="F48" s="9" t="s">
        <v>14</v>
      </c>
      <c r="G48" s="31" t="s">
        <v>490</v>
      </c>
      <c r="H48" s="20" t="s">
        <v>585</v>
      </c>
      <c r="I48" s="22"/>
      <c r="J48" s="3"/>
      <c r="K48" s="22"/>
      <c r="L48" s="22"/>
      <c r="M48" s="22"/>
      <c r="N48" s="23"/>
      <c r="O48" s="22"/>
      <c r="P48" s="23"/>
      <c r="Q48" s="22"/>
      <c r="R48" s="22"/>
      <c r="S48" s="22" t="s">
        <v>13</v>
      </c>
      <c r="T48" s="22"/>
      <c r="U48" s="23"/>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55"/>
      <c r="CF48" s="22"/>
      <c r="CG48" s="55"/>
      <c r="CH48" s="22"/>
      <c r="CI48" s="55"/>
      <c r="CJ48" s="22"/>
      <c r="CK48" s="22"/>
    </row>
    <row r="49" spans="1:89" s="35" customFormat="1" ht="91.5" hidden="1" customHeight="1">
      <c r="A49" s="98">
        <v>39</v>
      </c>
      <c r="B49" s="93">
        <v>42</v>
      </c>
      <c r="C49" s="31" t="s">
        <v>486</v>
      </c>
      <c r="D49" s="9" t="s">
        <v>14</v>
      </c>
      <c r="E49" s="31" t="s">
        <v>486</v>
      </c>
      <c r="F49" s="9" t="s">
        <v>14</v>
      </c>
      <c r="G49" s="31" t="s">
        <v>486</v>
      </c>
      <c r="H49" s="20" t="s">
        <v>646</v>
      </c>
      <c r="I49" s="22" t="s">
        <v>118</v>
      </c>
      <c r="J49" s="3" t="s">
        <v>8</v>
      </c>
      <c r="K49" s="22"/>
      <c r="L49" s="22"/>
      <c r="M49" s="22"/>
      <c r="N49" s="23"/>
      <c r="O49" s="22"/>
      <c r="P49" s="23" t="s">
        <v>13</v>
      </c>
      <c r="Q49" s="22"/>
      <c r="R49" s="22"/>
      <c r="S49" s="22"/>
      <c r="T49" s="22"/>
      <c r="U49" s="23">
        <f>COUNTIF(K49:T49,"x")</f>
        <v>1</v>
      </c>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55"/>
      <c r="CF49" s="22"/>
      <c r="CG49" s="55"/>
      <c r="CH49" s="22"/>
      <c r="CI49" s="55"/>
      <c r="CJ49" s="22"/>
      <c r="CK49" s="22"/>
    </row>
    <row r="50" spans="1:89" s="35" customFormat="1" ht="91.5" hidden="1" customHeight="1">
      <c r="A50" s="98">
        <v>40</v>
      </c>
      <c r="B50" s="93">
        <v>43</v>
      </c>
      <c r="C50" s="31" t="s">
        <v>486</v>
      </c>
      <c r="D50" s="9" t="s">
        <v>14</v>
      </c>
      <c r="E50" s="31" t="s">
        <v>486</v>
      </c>
      <c r="F50" s="9" t="s">
        <v>14</v>
      </c>
      <c r="G50" s="31" t="s">
        <v>486</v>
      </c>
      <c r="H50" s="20" t="s">
        <v>581</v>
      </c>
      <c r="I50" s="22" t="s">
        <v>118</v>
      </c>
      <c r="J50" s="3" t="s">
        <v>8</v>
      </c>
      <c r="K50" s="22"/>
      <c r="L50" s="22"/>
      <c r="M50" s="22"/>
      <c r="N50" s="23"/>
      <c r="O50" s="22"/>
      <c r="P50" s="23"/>
      <c r="Q50" s="22" t="s">
        <v>13</v>
      </c>
      <c r="R50" s="22"/>
      <c r="S50" s="22"/>
      <c r="T50" s="22"/>
      <c r="U50" s="23">
        <f>COUNTIF(K50:T50,"x")</f>
        <v>1</v>
      </c>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55"/>
      <c r="CF50" s="22"/>
      <c r="CG50" s="55"/>
      <c r="CH50" s="22"/>
      <c r="CI50" s="55"/>
      <c r="CJ50" s="22"/>
      <c r="CK50" s="22"/>
    </row>
    <row r="51" spans="1:89" s="35" customFormat="1" ht="91.5" hidden="1" customHeight="1">
      <c r="A51" s="98"/>
      <c r="B51" s="93">
        <v>44</v>
      </c>
      <c r="C51" s="29" t="s">
        <v>487</v>
      </c>
      <c r="D51" s="9" t="s">
        <v>14</v>
      </c>
      <c r="E51" s="29" t="s">
        <v>488</v>
      </c>
      <c r="F51" s="9" t="s">
        <v>14</v>
      </c>
      <c r="G51" s="29" t="s">
        <v>488</v>
      </c>
      <c r="H51" s="20" t="s">
        <v>396</v>
      </c>
      <c r="I51" s="22" t="s">
        <v>118</v>
      </c>
      <c r="J51" s="3" t="s">
        <v>8</v>
      </c>
      <c r="K51" s="22"/>
      <c r="L51" s="22"/>
      <c r="M51" s="22"/>
      <c r="N51" s="23"/>
      <c r="O51" s="22"/>
      <c r="P51" s="23"/>
      <c r="Q51" s="22"/>
      <c r="R51" s="22" t="s">
        <v>13</v>
      </c>
      <c r="S51" s="22"/>
      <c r="T51" s="22"/>
      <c r="U51" s="23"/>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55"/>
      <c r="CF51" s="22"/>
      <c r="CG51" s="55"/>
      <c r="CH51" s="22"/>
      <c r="CI51" s="55"/>
      <c r="CJ51" s="22"/>
      <c r="CK51" s="22"/>
    </row>
    <row r="52" spans="1:89" s="35" customFormat="1" ht="91.5" hidden="1" customHeight="1">
      <c r="A52" s="98">
        <v>41</v>
      </c>
      <c r="B52" s="93">
        <v>45</v>
      </c>
      <c r="C52" s="29" t="s">
        <v>487</v>
      </c>
      <c r="D52" s="9" t="s">
        <v>14</v>
      </c>
      <c r="E52" s="17" t="s">
        <v>318</v>
      </c>
      <c r="F52" s="9" t="s">
        <v>14</v>
      </c>
      <c r="G52" s="22" t="s">
        <v>136</v>
      </c>
      <c r="H52" s="20" t="s">
        <v>124</v>
      </c>
      <c r="I52" s="22" t="s">
        <v>118</v>
      </c>
      <c r="J52" s="3" t="s">
        <v>8</v>
      </c>
      <c r="K52" s="22" t="s">
        <v>13</v>
      </c>
      <c r="L52" s="22"/>
      <c r="M52" s="22"/>
      <c r="N52" s="23"/>
      <c r="O52" s="22"/>
      <c r="P52" s="23"/>
      <c r="Q52" s="22"/>
      <c r="R52" s="22"/>
      <c r="S52" s="22"/>
      <c r="T52" s="22"/>
      <c r="U52" s="23">
        <f>COUNTIF(K52:T52,"x")</f>
        <v>1</v>
      </c>
      <c r="V52" s="22" t="s">
        <v>364</v>
      </c>
      <c r="W52" s="22" t="s">
        <v>363</v>
      </c>
      <c r="X52" s="22" t="s">
        <v>366</v>
      </c>
      <c r="Y52" s="22" t="s">
        <v>367</v>
      </c>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55"/>
      <c r="CF52" s="22"/>
      <c r="CG52" s="55"/>
      <c r="CH52" s="22"/>
      <c r="CI52" s="55"/>
      <c r="CJ52" s="22"/>
      <c r="CK52" s="22"/>
    </row>
    <row r="53" spans="1:89" s="35" customFormat="1" ht="91.5" hidden="1" customHeight="1">
      <c r="A53" s="98">
        <v>42</v>
      </c>
      <c r="B53" s="93">
        <v>46</v>
      </c>
      <c r="C53" s="31" t="s">
        <v>491</v>
      </c>
      <c r="D53" s="9" t="s">
        <v>11</v>
      </c>
      <c r="E53" s="56" t="s">
        <v>492</v>
      </c>
      <c r="F53" s="9" t="s">
        <v>15</v>
      </c>
      <c r="G53" s="56" t="s">
        <v>492</v>
      </c>
      <c r="H53" s="20" t="s">
        <v>635</v>
      </c>
      <c r="I53" s="22" t="s">
        <v>118</v>
      </c>
      <c r="J53" s="3" t="s">
        <v>8</v>
      </c>
      <c r="K53" s="22"/>
      <c r="L53" s="22"/>
      <c r="M53" s="22"/>
      <c r="N53" s="23"/>
      <c r="O53" s="22" t="s">
        <v>13</v>
      </c>
      <c r="P53" s="23"/>
      <c r="Q53" s="22"/>
      <c r="R53" s="22"/>
      <c r="S53" s="22"/>
      <c r="T53" s="22"/>
      <c r="U53" s="23">
        <f>COUNTIF(K53:T53,"x")</f>
        <v>1</v>
      </c>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55"/>
      <c r="CF53" s="22"/>
      <c r="CG53" s="55"/>
      <c r="CH53" s="22"/>
      <c r="CI53" s="55"/>
      <c r="CJ53" s="22"/>
      <c r="CK53" s="22"/>
    </row>
    <row r="54" spans="1:89" s="35" customFormat="1" ht="91.5" hidden="1" customHeight="1">
      <c r="A54" s="98">
        <v>43</v>
      </c>
      <c r="B54" s="93">
        <v>47</v>
      </c>
      <c r="C54" s="31" t="s">
        <v>484</v>
      </c>
      <c r="D54" s="9" t="s">
        <v>11</v>
      </c>
      <c r="E54" s="31" t="s">
        <v>582</v>
      </c>
      <c r="F54" s="9" t="s">
        <v>14</v>
      </c>
      <c r="G54" s="17" t="s">
        <v>626</v>
      </c>
      <c r="H54" s="20" t="s">
        <v>124</v>
      </c>
      <c r="I54" s="22" t="s">
        <v>118</v>
      </c>
      <c r="J54" s="3" t="s">
        <v>8</v>
      </c>
      <c r="K54" s="22"/>
      <c r="L54" s="22"/>
      <c r="M54" s="22"/>
      <c r="N54" s="23" t="s">
        <v>13</v>
      </c>
      <c r="O54" s="22"/>
      <c r="P54" s="23"/>
      <c r="Q54" s="22"/>
      <c r="R54" s="22"/>
      <c r="S54" s="22"/>
      <c r="T54" s="22" t="s">
        <v>13</v>
      </c>
      <c r="U54" s="23">
        <f>COUNTIF(K54:T54,"x")</f>
        <v>2</v>
      </c>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55"/>
      <c r="CF54" s="22"/>
      <c r="CG54" s="55"/>
      <c r="CH54" s="22"/>
      <c r="CI54" s="55"/>
      <c r="CJ54" s="22"/>
      <c r="CK54" s="22"/>
    </row>
    <row r="55" spans="1:89" s="35" customFormat="1" ht="91.5" hidden="1" customHeight="1">
      <c r="A55" s="98">
        <v>44</v>
      </c>
      <c r="B55" s="93">
        <v>48</v>
      </c>
      <c r="C55" s="31" t="s">
        <v>484</v>
      </c>
      <c r="D55" s="9" t="s">
        <v>11</v>
      </c>
      <c r="E55" s="31" t="s">
        <v>582</v>
      </c>
      <c r="F55" s="9" t="s">
        <v>11</v>
      </c>
      <c r="G55" s="17" t="s">
        <v>322</v>
      </c>
      <c r="H55" s="20" t="s">
        <v>695</v>
      </c>
      <c r="I55" s="22" t="s">
        <v>118</v>
      </c>
      <c r="J55" s="3" t="s">
        <v>8</v>
      </c>
      <c r="K55" s="22" t="s">
        <v>13</v>
      </c>
      <c r="L55" s="22"/>
      <c r="M55" s="22"/>
      <c r="N55" s="23"/>
      <c r="O55" s="22"/>
      <c r="P55" s="23"/>
      <c r="Q55" s="22"/>
      <c r="R55" s="22"/>
      <c r="S55" s="22"/>
      <c r="T55" s="22"/>
      <c r="U55" s="23">
        <f>COUNTIF(K55:T55,"x")</f>
        <v>1</v>
      </c>
      <c r="V55" s="22" t="s">
        <v>363</v>
      </c>
      <c r="W55" s="22" t="s">
        <v>366</v>
      </c>
      <c r="X55" s="22" t="s">
        <v>364</v>
      </c>
      <c r="Y55" s="22" t="s">
        <v>364</v>
      </c>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55"/>
      <c r="CF55" s="22"/>
      <c r="CG55" s="55"/>
      <c r="CH55" s="22"/>
      <c r="CI55" s="55"/>
      <c r="CJ55" s="22"/>
      <c r="CK55" s="22"/>
    </row>
    <row r="56" spans="1:89" s="35" customFormat="1" ht="91.5" customHeight="1">
      <c r="A56" s="98">
        <v>45</v>
      </c>
      <c r="B56" s="93">
        <v>49</v>
      </c>
      <c r="C56" s="31" t="s">
        <v>484</v>
      </c>
      <c r="D56" s="9" t="s">
        <v>11</v>
      </c>
      <c r="E56" s="17" t="s">
        <v>319</v>
      </c>
      <c r="F56" s="9" t="s">
        <v>11</v>
      </c>
      <c r="G56" s="17" t="s">
        <v>321</v>
      </c>
      <c r="H56" s="20" t="s">
        <v>707</v>
      </c>
      <c r="I56" s="22" t="s">
        <v>118</v>
      </c>
      <c r="J56" s="3" t="s">
        <v>8</v>
      </c>
      <c r="K56" s="22"/>
      <c r="L56" s="22"/>
      <c r="M56" s="22" t="s">
        <v>13</v>
      </c>
      <c r="N56" s="23"/>
      <c r="O56" s="22"/>
      <c r="P56" s="23"/>
      <c r="Q56" s="22"/>
      <c r="R56" s="22"/>
      <c r="S56" s="22"/>
      <c r="T56" s="22"/>
      <c r="U56" s="23">
        <f>COUNTIF(K56:T56,"x")</f>
        <v>1</v>
      </c>
      <c r="V56" s="22"/>
      <c r="W56" s="22"/>
      <c r="X56" s="22"/>
      <c r="Y56" s="22"/>
      <c r="Z56" s="22"/>
      <c r="AA56" s="22"/>
      <c r="AB56" s="22"/>
      <c r="AC56" s="22"/>
      <c r="AD56" s="22"/>
      <c r="AE56" s="22" t="s">
        <v>366</v>
      </c>
      <c r="AF56" s="22" t="s">
        <v>363</v>
      </c>
      <c r="AG56" s="22" t="s">
        <v>363</v>
      </c>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55"/>
      <c r="CF56" s="22"/>
      <c r="CG56" s="55"/>
      <c r="CH56" s="22"/>
      <c r="CI56" s="55"/>
      <c r="CJ56" s="22"/>
      <c r="CK56" s="22"/>
    </row>
    <row r="57" spans="1:89" s="35" customFormat="1" ht="91.5" hidden="1" customHeight="1">
      <c r="A57" s="98"/>
      <c r="B57" s="93">
        <v>50</v>
      </c>
      <c r="C57" s="31" t="s">
        <v>484</v>
      </c>
      <c r="D57" s="9" t="s">
        <v>11</v>
      </c>
      <c r="E57" s="17" t="s">
        <v>319</v>
      </c>
      <c r="F57" s="9" t="s">
        <v>11</v>
      </c>
      <c r="G57" s="17" t="s">
        <v>321</v>
      </c>
      <c r="H57" s="20" t="s">
        <v>696</v>
      </c>
      <c r="I57" s="22"/>
      <c r="J57" s="3"/>
      <c r="K57" s="22"/>
      <c r="L57" s="22"/>
      <c r="M57" s="22"/>
      <c r="N57" s="23"/>
      <c r="O57" s="22"/>
      <c r="P57" s="23"/>
      <c r="Q57" s="22"/>
      <c r="R57" s="22"/>
      <c r="S57" s="22"/>
      <c r="T57" s="22"/>
      <c r="U57" s="23"/>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55"/>
      <c r="CF57" s="22"/>
      <c r="CG57" s="55"/>
      <c r="CH57" s="22"/>
      <c r="CI57" s="55"/>
      <c r="CJ57" s="22"/>
      <c r="CK57" s="22"/>
    </row>
    <row r="58" spans="1:89" s="35" customFormat="1" ht="91.5" hidden="1" customHeight="1">
      <c r="A58" s="98"/>
      <c r="B58" s="93">
        <v>51</v>
      </c>
      <c r="C58" s="31" t="s">
        <v>484</v>
      </c>
      <c r="D58" s="9" t="s">
        <v>11</v>
      </c>
      <c r="E58" s="17" t="s">
        <v>319</v>
      </c>
      <c r="F58" s="9" t="s">
        <v>11</v>
      </c>
      <c r="G58" s="17" t="s">
        <v>609</v>
      </c>
      <c r="H58" s="20" t="s">
        <v>610</v>
      </c>
      <c r="I58" s="6" t="s">
        <v>118</v>
      </c>
      <c r="J58" s="3" t="s">
        <v>8</v>
      </c>
      <c r="K58" s="22"/>
      <c r="L58" s="22" t="s">
        <v>13</v>
      </c>
      <c r="M58" s="22"/>
      <c r="N58" s="23"/>
      <c r="O58" s="22"/>
      <c r="P58" s="23"/>
      <c r="Q58" s="22"/>
      <c r="R58" s="22"/>
      <c r="S58" s="22"/>
      <c r="T58" s="22"/>
      <c r="U58" s="23"/>
      <c r="V58" s="22"/>
      <c r="W58" s="22"/>
      <c r="X58" s="22"/>
      <c r="Y58" s="22"/>
      <c r="Z58" s="22"/>
      <c r="AA58" s="22"/>
      <c r="AB58" s="22" t="s">
        <v>366</v>
      </c>
      <c r="AC58" s="22" t="s">
        <v>364</v>
      </c>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55"/>
      <c r="CF58" s="22"/>
      <c r="CG58" s="55"/>
      <c r="CH58" s="22"/>
      <c r="CI58" s="55"/>
      <c r="CJ58" s="22"/>
      <c r="CK58" s="22"/>
    </row>
    <row r="59" spans="1:89" s="35" customFormat="1" ht="91.5" hidden="1" customHeight="1">
      <c r="A59" s="98"/>
      <c r="B59" s="93">
        <v>52</v>
      </c>
      <c r="C59" s="31" t="s">
        <v>484</v>
      </c>
      <c r="D59" s="9" t="s">
        <v>11</v>
      </c>
      <c r="E59" s="17" t="s">
        <v>319</v>
      </c>
      <c r="F59" s="9" t="s">
        <v>11</v>
      </c>
      <c r="G59" s="17" t="s">
        <v>321</v>
      </c>
      <c r="H59" s="20" t="s">
        <v>645</v>
      </c>
      <c r="I59" s="22" t="s">
        <v>118</v>
      </c>
      <c r="J59" s="3" t="s">
        <v>8</v>
      </c>
      <c r="K59" s="22"/>
      <c r="L59" s="22"/>
      <c r="M59" s="22"/>
      <c r="N59" s="23"/>
      <c r="O59" s="22"/>
      <c r="P59" s="23" t="s">
        <v>13</v>
      </c>
      <c r="Q59" s="22"/>
      <c r="R59" s="22"/>
      <c r="S59" s="22"/>
      <c r="T59" s="22"/>
      <c r="U59" s="23"/>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55"/>
      <c r="CF59" s="22"/>
      <c r="CG59" s="55"/>
      <c r="CH59" s="22"/>
      <c r="CI59" s="55"/>
      <c r="CJ59" s="22"/>
      <c r="CK59" s="22"/>
    </row>
    <row r="60" spans="1:89" s="35" customFormat="1" ht="91.5" customHeight="1">
      <c r="A60" s="98">
        <v>46</v>
      </c>
      <c r="B60" s="93">
        <v>53</v>
      </c>
      <c r="C60" s="31" t="s">
        <v>484</v>
      </c>
      <c r="D60" s="9" t="s">
        <v>14</v>
      </c>
      <c r="E60" s="17" t="s">
        <v>320</v>
      </c>
      <c r="F60" s="9" t="s">
        <v>14</v>
      </c>
      <c r="G60" s="17" t="s">
        <v>320</v>
      </c>
      <c r="H60" s="20" t="s">
        <v>619</v>
      </c>
      <c r="I60" s="22" t="s">
        <v>118</v>
      </c>
      <c r="J60" s="3" t="s">
        <v>8</v>
      </c>
      <c r="K60" s="22"/>
      <c r="L60" s="22"/>
      <c r="M60" s="22" t="s">
        <v>13</v>
      </c>
      <c r="N60" s="23"/>
      <c r="O60" s="22"/>
      <c r="P60" s="23"/>
      <c r="Q60" s="22"/>
      <c r="R60" s="22"/>
      <c r="S60" s="22"/>
      <c r="T60" s="22"/>
      <c r="U60" s="23">
        <f t="shared" ref="U60:U65" si="13">COUNTIF(K60:T60,"x")</f>
        <v>1</v>
      </c>
      <c r="V60" s="22"/>
      <c r="W60" s="22"/>
      <c r="X60" s="22"/>
      <c r="Y60" s="22"/>
      <c r="Z60" s="22"/>
      <c r="AA60" s="22"/>
      <c r="AB60" s="22"/>
      <c r="AC60" s="22"/>
      <c r="AD60" s="22"/>
      <c r="AE60" s="22" t="s">
        <v>363</v>
      </c>
      <c r="AF60" s="22" t="s">
        <v>366</v>
      </c>
      <c r="AG60" s="22" t="s">
        <v>364</v>
      </c>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55"/>
      <c r="CF60" s="22"/>
      <c r="CG60" s="55"/>
      <c r="CH60" s="22"/>
      <c r="CI60" s="55"/>
      <c r="CJ60" s="22"/>
      <c r="CK60" s="22"/>
    </row>
    <row r="61" spans="1:89" s="35" customFormat="1" ht="91.5" hidden="1" customHeight="1">
      <c r="A61" s="98">
        <v>47</v>
      </c>
      <c r="B61" s="93">
        <v>54</v>
      </c>
      <c r="C61" s="31" t="s">
        <v>493</v>
      </c>
      <c r="D61" s="9" t="s">
        <v>14</v>
      </c>
      <c r="E61" s="31" t="s">
        <v>494</v>
      </c>
      <c r="F61" s="9" t="s">
        <v>14</v>
      </c>
      <c r="G61" s="31" t="s">
        <v>584</v>
      </c>
      <c r="H61" s="20" t="s">
        <v>636</v>
      </c>
      <c r="I61" s="22" t="s">
        <v>118</v>
      </c>
      <c r="J61" s="3" t="s">
        <v>8</v>
      </c>
      <c r="K61" s="22"/>
      <c r="L61" s="22"/>
      <c r="M61" s="22"/>
      <c r="N61" s="23"/>
      <c r="O61" s="22" t="s">
        <v>13</v>
      </c>
      <c r="P61" s="23"/>
      <c r="Q61" s="22"/>
      <c r="R61" s="22"/>
      <c r="S61" s="22"/>
      <c r="T61" s="22"/>
      <c r="U61" s="23">
        <f t="shared" si="13"/>
        <v>1</v>
      </c>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55"/>
      <c r="CF61" s="22"/>
      <c r="CG61" s="55"/>
      <c r="CH61" s="22"/>
      <c r="CI61" s="55"/>
      <c r="CJ61" s="22"/>
      <c r="CK61" s="22"/>
    </row>
    <row r="62" spans="1:89" s="35" customFormat="1" ht="91.5" hidden="1" customHeight="1">
      <c r="A62" s="98">
        <v>48</v>
      </c>
      <c r="B62" s="93">
        <v>55</v>
      </c>
      <c r="C62" s="31" t="s">
        <v>493</v>
      </c>
      <c r="D62" s="9" t="s">
        <v>14</v>
      </c>
      <c r="E62" s="31" t="s">
        <v>494</v>
      </c>
      <c r="F62" s="9" t="s">
        <v>14</v>
      </c>
      <c r="G62" s="31" t="s">
        <v>634</v>
      </c>
      <c r="H62" s="20" t="s">
        <v>654</v>
      </c>
      <c r="I62" s="22" t="s">
        <v>118</v>
      </c>
      <c r="J62" s="3" t="s">
        <v>8</v>
      </c>
      <c r="K62" s="22"/>
      <c r="L62" s="22"/>
      <c r="M62" s="22"/>
      <c r="N62" s="23"/>
      <c r="O62" s="22"/>
      <c r="P62" s="23"/>
      <c r="Q62" s="22" t="s">
        <v>13</v>
      </c>
      <c r="R62" s="22"/>
      <c r="S62" s="22"/>
      <c r="T62" s="22"/>
      <c r="U62" s="23">
        <f t="shared" si="13"/>
        <v>1</v>
      </c>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55"/>
      <c r="CF62" s="22"/>
      <c r="CG62" s="55"/>
      <c r="CH62" s="22"/>
      <c r="CI62" s="55"/>
      <c r="CJ62" s="22"/>
      <c r="CK62" s="22"/>
    </row>
    <row r="63" spans="1:89" s="35" customFormat="1" ht="91.5" hidden="1" customHeight="1">
      <c r="A63" s="98">
        <v>49</v>
      </c>
      <c r="B63" s="93">
        <v>56</v>
      </c>
      <c r="C63" s="31" t="s">
        <v>495</v>
      </c>
      <c r="D63" s="9" t="s">
        <v>14</v>
      </c>
      <c r="E63" s="31" t="s">
        <v>496</v>
      </c>
      <c r="F63" s="9" t="s">
        <v>14</v>
      </c>
      <c r="G63" s="31" t="s">
        <v>496</v>
      </c>
      <c r="H63" s="20" t="s">
        <v>583</v>
      </c>
      <c r="I63" s="22" t="s">
        <v>118</v>
      </c>
      <c r="J63" s="3" t="s">
        <v>8</v>
      </c>
      <c r="K63" s="22" t="s">
        <v>13</v>
      </c>
      <c r="L63" s="22"/>
      <c r="M63" s="22"/>
      <c r="N63" s="23"/>
      <c r="O63" s="22"/>
      <c r="P63" s="23"/>
      <c r="Q63" s="22"/>
      <c r="R63" s="22"/>
      <c r="S63" s="22" t="s">
        <v>13</v>
      </c>
      <c r="T63" s="22"/>
      <c r="U63" s="23">
        <f t="shared" si="13"/>
        <v>2</v>
      </c>
      <c r="V63" s="22" t="s">
        <v>364</v>
      </c>
      <c r="W63" s="22" t="s">
        <v>364</v>
      </c>
      <c r="X63" s="22" t="s">
        <v>363</v>
      </c>
      <c r="Y63" s="22" t="s">
        <v>364</v>
      </c>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55"/>
      <c r="CF63" s="22"/>
      <c r="CG63" s="55"/>
      <c r="CH63" s="22"/>
      <c r="CI63" s="55"/>
      <c r="CJ63" s="22"/>
      <c r="CK63" s="22"/>
    </row>
    <row r="64" spans="1:89" s="35" customFormat="1" ht="91.5" hidden="1" customHeight="1">
      <c r="A64" s="98">
        <v>50</v>
      </c>
      <c r="B64" s="93">
        <v>57</v>
      </c>
      <c r="C64" s="31" t="s">
        <v>495</v>
      </c>
      <c r="D64" s="9" t="s">
        <v>14</v>
      </c>
      <c r="E64" s="31" t="s">
        <v>496</v>
      </c>
      <c r="F64" s="9" t="s">
        <v>14</v>
      </c>
      <c r="G64" s="31" t="s">
        <v>496</v>
      </c>
      <c r="H64" s="20" t="s">
        <v>637</v>
      </c>
      <c r="I64" s="22" t="s">
        <v>118</v>
      </c>
      <c r="J64" s="3" t="s">
        <v>8</v>
      </c>
      <c r="K64" s="22"/>
      <c r="L64" s="22"/>
      <c r="M64" s="22"/>
      <c r="N64" s="23"/>
      <c r="O64" s="22" t="s">
        <v>13</v>
      </c>
      <c r="P64" s="23"/>
      <c r="Q64" s="22"/>
      <c r="R64" s="22"/>
      <c r="S64" s="22"/>
      <c r="T64" s="22"/>
      <c r="U64" s="23">
        <f t="shared" si="13"/>
        <v>1</v>
      </c>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55"/>
      <c r="CF64" s="22"/>
      <c r="CG64" s="55"/>
      <c r="CH64" s="22"/>
      <c r="CI64" s="55"/>
      <c r="CJ64" s="22"/>
      <c r="CK64" s="22"/>
    </row>
    <row r="65" spans="1:89" s="35" customFormat="1" ht="91.5" hidden="1" customHeight="1">
      <c r="A65" s="98">
        <v>51</v>
      </c>
      <c r="B65" s="93">
        <v>58</v>
      </c>
      <c r="C65" s="31" t="s">
        <v>484</v>
      </c>
      <c r="D65" s="9" t="s">
        <v>11</v>
      </c>
      <c r="E65" s="31" t="s">
        <v>484</v>
      </c>
      <c r="F65" s="9" t="s">
        <v>14</v>
      </c>
      <c r="G65" s="31" t="s">
        <v>484</v>
      </c>
      <c r="H65" s="57" t="s">
        <v>697</v>
      </c>
      <c r="I65" s="22" t="s">
        <v>118</v>
      </c>
      <c r="J65" s="3" t="s">
        <v>8</v>
      </c>
      <c r="K65" s="22"/>
      <c r="L65" s="23" t="s">
        <v>13</v>
      </c>
      <c r="M65" s="22"/>
      <c r="N65" s="22"/>
      <c r="O65" s="22"/>
      <c r="P65" s="22"/>
      <c r="Q65" s="22"/>
      <c r="R65" s="22"/>
      <c r="S65" s="22"/>
      <c r="T65" s="22"/>
      <c r="U65" s="23">
        <f t="shared" si="13"/>
        <v>1</v>
      </c>
      <c r="V65" s="22"/>
      <c r="W65" s="22"/>
      <c r="X65" s="22"/>
      <c r="Y65" s="22"/>
      <c r="Z65" s="22" t="s">
        <v>366</v>
      </c>
      <c r="AA65" s="22" t="s">
        <v>363</v>
      </c>
      <c r="AB65" s="22" t="s">
        <v>363</v>
      </c>
      <c r="AC65" s="22" t="s">
        <v>366</v>
      </c>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v>2</v>
      </c>
      <c r="BF65" s="22">
        <v>2</v>
      </c>
      <c r="BG65" s="22">
        <v>2</v>
      </c>
      <c r="BH65" s="22">
        <v>2</v>
      </c>
      <c r="BI65" s="22">
        <v>2</v>
      </c>
      <c r="BJ65" s="22">
        <v>2</v>
      </c>
      <c r="BK65" s="22">
        <v>2</v>
      </c>
      <c r="BL65" s="22">
        <v>2</v>
      </c>
      <c r="BM65" s="22">
        <v>1</v>
      </c>
      <c r="BN65" s="22">
        <v>1</v>
      </c>
      <c r="BO65" s="22">
        <v>1</v>
      </c>
      <c r="BP65" s="22">
        <v>2</v>
      </c>
      <c r="BQ65" s="22">
        <v>2</v>
      </c>
      <c r="BR65" s="22"/>
      <c r="BS65" s="22"/>
      <c r="BT65" s="22"/>
      <c r="BU65" s="22">
        <v>2</v>
      </c>
      <c r="BV65" s="22">
        <v>1</v>
      </c>
      <c r="BW65" s="22">
        <v>1</v>
      </c>
      <c r="BX65" s="22">
        <v>2</v>
      </c>
      <c r="BY65" s="22">
        <v>2</v>
      </c>
      <c r="BZ65" s="22"/>
      <c r="CA65" s="22"/>
      <c r="CB65" s="22">
        <v>1</v>
      </c>
      <c r="CC65" s="22">
        <v>2</v>
      </c>
      <c r="CD65" s="22">
        <f t="shared" si="5"/>
        <v>14</v>
      </c>
      <c r="CE65" s="55">
        <f t="shared" si="6"/>
        <v>0.7</v>
      </c>
      <c r="CF65" s="22">
        <f t="shared" si="7"/>
        <v>6</v>
      </c>
      <c r="CG65" s="55">
        <f t="shared" si="8"/>
        <v>0.3</v>
      </c>
      <c r="CH65" s="22">
        <f t="shared" si="9"/>
        <v>0</v>
      </c>
      <c r="CI65" s="55">
        <f t="shared" si="10"/>
        <v>0</v>
      </c>
      <c r="CJ65" s="22">
        <f t="shared" si="11"/>
        <v>1.7</v>
      </c>
      <c r="CK65" s="22" t="str">
        <f t="shared" si="12"/>
        <v>Đạt mục tiêu</v>
      </c>
    </row>
    <row r="66" spans="1:89" ht="34.5" hidden="1" customHeight="1">
      <c r="A66" s="98">
        <v>52</v>
      </c>
      <c r="B66" s="93">
        <v>59</v>
      </c>
      <c r="C66" s="143" t="s">
        <v>17</v>
      </c>
      <c r="D66" s="144"/>
      <c r="E66" s="145"/>
      <c r="F66" s="58" t="s">
        <v>141</v>
      </c>
      <c r="G66" s="58" t="s">
        <v>141</v>
      </c>
      <c r="H66" s="58" t="s">
        <v>141</v>
      </c>
      <c r="I66" s="58" t="s">
        <v>141</v>
      </c>
      <c r="J66" s="58" t="s">
        <v>141</v>
      </c>
      <c r="K66" s="58" t="s">
        <v>141</v>
      </c>
      <c r="L66" s="58" t="s">
        <v>141</v>
      </c>
      <c r="M66" s="58" t="s">
        <v>141</v>
      </c>
      <c r="N66" s="58" t="s">
        <v>141</v>
      </c>
      <c r="O66" s="58" t="s">
        <v>141</v>
      </c>
      <c r="P66" s="58" t="s">
        <v>141</v>
      </c>
      <c r="Q66" s="58" t="s">
        <v>141</v>
      </c>
      <c r="R66" s="58" t="s">
        <v>141</v>
      </c>
      <c r="S66" s="58" t="s">
        <v>141</v>
      </c>
      <c r="T66" s="58" t="s">
        <v>141</v>
      </c>
      <c r="U66" s="58" t="s">
        <v>141</v>
      </c>
      <c r="V66" s="58" t="s">
        <v>141</v>
      </c>
      <c r="W66" s="58" t="s">
        <v>141</v>
      </c>
      <c r="X66" s="58" t="s">
        <v>141</v>
      </c>
      <c r="Y66" s="58" t="s">
        <v>141</v>
      </c>
      <c r="Z66" s="58" t="s">
        <v>141</v>
      </c>
      <c r="AA66" s="58" t="s">
        <v>141</v>
      </c>
      <c r="AB66" s="58" t="s">
        <v>141</v>
      </c>
      <c r="AC66" s="58" t="s">
        <v>141</v>
      </c>
      <c r="AD66" s="58" t="s">
        <v>141</v>
      </c>
      <c r="AE66" s="58" t="s">
        <v>141</v>
      </c>
      <c r="AF66" s="58" t="s">
        <v>141</v>
      </c>
      <c r="AG66" s="58" t="s">
        <v>141</v>
      </c>
      <c r="AH66" s="58" t="s">
        <v>141</v>
      </c>
      <c r="AI66" s="58" t="s">
        <v>141</v>
      </c>
      <c r="AJ66" s="58" t="s">
        <v>141</v>
      </c>
      <c r="AK66" s="58" t="s">
        <v>141</v>
      </c>
      <c r="AL66" s="58" t="s">
        <v>141</v>
      </c>
      <c r="AM66" s="58"/>
      <c r="AN66" s="58"/>
      <c r="AO66" s="58" t="s">
        <v>141</v>
      </c>
      <c r="AP66" s="58" t="s">
        <v>141</v>
      </c>
      <c r="AQ66" s="58" t="s">
        <v>141</v>
      </c>
      <c r="AR66" s="58" t="s">
        <v>141</v>
      </c>
      <c r="AS66" s="58" t="s">
        <v>141</v>
      </c>
      <c r="AT66" s="58" t="s">
        <v>141</v>
      </c>
      <c r="AU66" s="58" t="s">
        <v>141</v>
      </c>
      <c r="AV66" s="58" t="s">
        <v>141</v>
      </c>
      <c r="AW66" s="58" t="s">
        <v>141</v>
      </c>
      <c r="AX66" s="58"/>
      <c r="AY66" s="58"/>
      <c r="AZ66" s="58" t="s">
        <v>141</v>
      </c>
      <c r="BA66" s="58"/>
      <c r="BB66" s="58" t="s">
        <v>141</v>
      </c>
      <c r="BC66" s="58"/>
      <c r="BD66" s="58" t="s">
        <v>141</v>
      </c>
      <c r="BE66" s="58" t="s">
        <v>141</v>
      </c>
      <c r="BF66" s="58" t="s">
        <v>141</v>
      </c>
      <c r="BG66" s="58" t="s">
        <v>141</v>
      </c>
      <c r="BH66" s="58" t="s">
        <v>141</v>
      </c>
      <c r="BI66" s="58" t="s">
        <v>141</v>
      </c>
      <c r="BJ66" s="58" t="s">
        <v>141</v>
      </c>
      <c r="BK66" s="58" t="s">
        <v>141</v>
      </c>
      <c r="BL66" s="58" t="s">
        <v>141</v>
      </c>
      <c r="BM66" s="58" t="s">
        <v>141</v>
      </c>
      <c r="BN66" s="58" t="s">
        <v>141</v>
      </c>
      <c r="BO66" s="58" t="s">
        <v>141</v>
      </c>
      <c r="BP66" s="58" t="s">
        <v>141</v>
      </c>
      <c r="BQ66" s="58" t="s">
        <v>141</v>
      </c>
      <c r="BR66" s="58" t="s">
        <v>141</v>
      </c>
      <c r="BS66" s="58" t="s">
        <v>141</v>
      </c>
      <c r="BT66" s="58" t="s">
        <v>141</v>
      </c>
      <c r="BU66" s="58" t="s">
        <v>141</v>
      </c>
      <c r="BV66" s="58" t="s">
        <v>141</v>
      </c>
      <c r="BW66" s="58" t="s">
        <v>141</v>
      </c>
      <c r="BX66" s="58" t="s">
        <v>141</v>
      </c>
      <c r="BY66" s="58" t="s">
        <v>141</v>
      </c>
      <c r="BZ66" s="58"/>
      <c r="CA66" s="58"/>
      <c r="CB66" s="58" t="s">
        <v>141</v>
      </c>
      <c r="CC66" s="58" t="s">
        <v>141</v>
      </c>
      <c r="CD66" s="58" t="s">
        <v>141</v>
      </c>
      <c r="CE66" s="58" t="s">
        <v>141</v>
      </c>
      <c r="CF66" s="58" t="s">
        <v>141</v>
      </c>
      <c r="CG66" s="58" t="s">
        <v>141</v>
      </c>
      <c r="CH66" s="58" t="s">
        <v>141</v>
      </c>
      <c r="CI66" s="58" t="s">
        <v>141</v>
      </c>
      <c r="CJ66" s="58" t="s">
        <v>141</v>
      </c>
      <c r="CK66" s="58" t="s">
        <v>141</v>
      </c>
    </row>
    <row r="67" spans="1:89" ht="34.5" hidden="1" customHeight="1">
      <c r="A67" s="98">
        <v>53</v>
      </c>
      <c r="B67" s="93">
        <v>60</v>
      </c>
      <c r="C67" s="143" t="s">
        <v>27</v>
      </c>
      <c r="D67" s="144"/>
      <c r="E67" s="145"/>
      <c r="F67" s="58" t="s">
        <v>141</v>
      </c>
      <c r="G67" s="58" t="s">
        <v>141</v>
      </c>
      <c r="H67" s="58" t="s">
        <v>141</v>
      </c>
      <c r="I67" s="58" t="s">
        <v>141</v>
      </c>
      <c r="J67" s="58" t="s">
        <v>141</v>
      </c>
      <c r="K67" s="58" t="s">
        <v>141</v>
      </c>
      <c r="L67" s="58" t="s">
        <v>141</v>
      </c>
      <c r="M67" s="58" t="s">
        <v>141</v>
      </c>
      <c r="N67" s="58" t="s">
        <v>141</v>
      </c>
      <c r="O67" s="58" t="s">
        <v>141</v>
      </c>
      <c r="P67" s="58" t="s">
        <v>141</v>
      </c>
      <c r="Q67" s="58" t="s">
        <v>141</v>
      </c>
      <c r="R67" s="58" t="s">
        <v>141</v>
      </c>
      <c r="S67" s="58" t="s">
        <v>141</v>
      </c>
      <c r="T67" s="58" t="s">
        <v>141</v>
      </c>
      <c r="U67" s="58" t="s">
        <v>141</v>
      </c>
      <c r="V67" s="58" t="s">
        <v>141</v>
      </c>
      <c r="W67" s="58" t="s">
        <v>141</v>
      </c>
      <c r="X67" s="58" t="s">
        <v>141</v>
      </c>
      <c r="Y67" s="58" t="s">
        <v>141</v>
      </c>
      <c r="Z67" s="58" t="s">
        <v>141</v>
      </c>
      <c r="AA67" s="58" t="s">
        <v>141</v>
      </c>
      <c r="AB67" s="58" t="s">
        <v>141</v>
      </c>
      <c r="AC67" s="58" t="s">
        <v>141</v>
      </c>
      <c r="AD67" s="58" t="s">
        <v>141</v>
      </c>
      <c r="AE67" s="58" t="s">
        <v>141</v>
      </c>
      <c r="AF67" s="58" t="s">
        <v>141</v>
      </c>
      <c r="AG67" s="58" t="s">
        <v>141</v>
      </c>
      <c r="AH67" s="58" t="s">
        <v>141</v>
      </c>
      <c r="AI67" s="58" t="s">
        <v>141</v>
      </c>
      <c r="AJ67" s="58" t="s">
        <v>141</v>
      </c>
      <c r="AK67" s="58" t="s">
        <v>141</v>
      </c>
      <c r="AL67" s="58" t="s">
        <v>141</v>
      </c>
      <c r="AM67" s="58"/>
      <c r="AN67" s="58"/>
      <c r="AO67" s="58" t="s">
        <v>141</v>
      </c>
      <c r="AP67" s="58" t="s">
        <v>141</v>
      </c>
      <c r="AQ67" s="58" t="s">
        <v>141</v>
      </c>
      <c r="AR67" s="58" t="s">
        <v>141</v>
      </c>
      <c r="AS67" s="58" t="s">
        <v>141</v>
      </c>
      <c r="AT67" s="58" t="s">
        <v>141</v>
      </c>
      <c r="AU67" s="58" t="s">
        <v>141</v>
      </c>
      <c r="AV67" s="58" t="s">
        <v>141</v>
      </c>
      <c r="AW67" s="58" t="s">
        <v>141</v>
      </c>
      <c r="AX67" s="58"/>
      <c r="AY67" s="58"/>
      <c r="AZ67" s="58" t="s">
        <v>141</v>
      </c>
      <c r="BA67" s="58"/>
      <c r="BB67" s="58" t="s">
        <v>141</v>
      </c>
      <c r="BC67" s="58"/>
      <c r="BD67" s="58" t="s">
        <v>141</v>
      </c>
      <c r="BE67" s="58" t="s">
        <v>141</v>
      </c>
      <c r="BF67" s="58" t="s">
        <v>141</v>
      </c>
      <c r="BG67" s="58" t="s">
        <v>141</v>
      </c>
      <c r="BH67" s="58" t="s">
        <v>141</v>
      </c>
      <c r="BI67" s="58" t="s">
        <v>141</v>
      </c>
      <c r="BJ67" s="58" t="s">
        <v>141</v>
      </c>
      <c r="BK67" s="58" t="s">
        <v>141</v>
      </c>
      <c r="BL67" s="58" t="s">
        <v>141</v>
      </c>
      <c r="BM67" s="58" t="s">
        <v>141</v>
      </c>
      <c r="BN67" s="58" t="s">
        <v>141</v>
      </c>
      <c r="BO67" s="58" t="s">
        <v>141</v>
      </c>
      <c r="BP67" s="58" t="s">
        <v>141</v>
      </c>
      <c r="BQ67" s="58" t="s">
        <v>141</v>
      </c>
      <c r="BR67" s="58" t="s">
        <v>141</v>
      </c>
      <c r="BS67" s="58" t="s">
        <v>141</v>
      </c>
      <c r="BT67" s="58" t="s">
        <v>141</v>
      </c>
      <c r="BU67" s="58" t="s">
        <v>141</v>
      </c>
      <c r="BV67" s="58" t="s">
        <v>141</v>
      </c>
      <c r="BW67" s="58" t="s">
        <v>141</v>
      </c>
      <c r="BX67" s="58" t="s">
        <v>141</v>
      </c>
      <c r="BY67" s="58" t="s">
        <v>141</v>
      </c>
      <c r="BZ67" s="58"/>
      <c r="CA67" s="58"/>
      <c r="CB67" s="58" t="s">
        <v>141</v>
      </c>
      <c r="CC67" s="58" t="s">
        <v>141</v>
      </c>
      <c r="CD67" s="58" t="s">
        <v>141</v>
      </c>
      <c r="CE67" s="58" t="s">
        <v>141</v>
      </c>
      <c r="CF67" s="58" t="s">
        <v>141</v>
      </c>
      <c r="CG67" s="58" t="s">
        <v>141</v>
      </c>
      <c r="CH67" s="58" t="s">
        <v>141</v>
      </c>
      <c r="CI67" s="58" t="s">
        <v>141</v>
      </c>
      <c r="CJ67" s="58" t="s">
        <v>141</v>
      </c>
      <c r="CK67" s="58" t="s">
        <v>141</v>
      </c>
    </row>
    <row r="68" spans="1:89" s="35" customFormat="1" ht="75.75" hidden="1" customHeight="1">
      <c r="A68" s="98">
        <v>54</v>
      </c>
      <c r="B68" s="93">
        <v>61</v>
      </c>
      <c r="C68" s="31" t="s">
        <v>323</v>
      </c>
      <c r="D68" s="9" t="s">
        <v>11</v>
      </c>
      <c r="E68" s="17" t="s">
        <v>324</v>
      </c>
      <c r="F68" s="9" t="s">
        <v>14</v>
      </c>
      <c r="G68" s="17" t="s">
        <v>324</v>
      </c>
      <c r="H68" s="8" t="s">
        <v>327</v>
      </c>
      <c r="I68" s="21"/>
      <c r="J68" s="3" t="s">
        <v>8</v>
      </c>
      <c r="K68" s="21"/>
      <c r="L68" s="21"/>
      <c r="M68" s="21"/>
      <c r="N68" s="21" t="s">
        <v>13</v>
      </c>
      <c r="O68" s="21"/>
      <c r="P68" s="21"/>
      <c r="Q68" s="21"/>
      <c r="R68" s="21"/>
      <c r="S68" s="21"/>
      <c r="T68" s="21"/>
      <c r="U68" s="23">
        <f>COUNTIF(K68:T68,"x")</f>
        <v>1</v>
      </c>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row>
    <row r="69" spans="1:89" s="35" customFormat="1" ht="75.75" hidden="1" customHeight="1">
      <c r="A69" s="98">
        <v>55</v>
      </c>
      <c r="B69" s="93">
        <v>62</v>
      </c>
      <c r="C69" s="31" t="s">
        <v>325</v>
      </c>
      <c r="D69" s="9" t="s">
        <v>11</v>
      </c>
      <c r="E69" s="17" t="s">
        <v>326</v>
      </c>
      <c r="F69" s="9" t="s">
        <v>14</v>
      </c>
      <c r="G69" s="22" t="s">
        <v>138</v>
      </c>
      <c r="H69" s="20" t="s">
        <v>356</v>
      </c>
      <c r="I69" s="22" t="s">
        <v>118</v>
      </c>
      <c r="J69" s="3" t="s">
        <v>8</v>
      </c>
      <c r="K69" s="21"/>
      <c r="L69" s="21"/>
      <c r="M69" s="21"/>
      <c r="N69" s="21"/>
      <c r="O69" s="21"/>
      <c r="P69" s="21" t="s">
        <v>13</v>
      </c>
      <c r="Q69" s="21"/>
      <c r="R69" s="21"/>
      <c r="S69" s="21"/>
      <c r="T69" s="21"/>
      <c r="U69" s="23">
        <f>COUNTIF(K69:T69,"x")</f>
        <v>1</v>
      </c>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row>
    <row r="70" spans="1:89" s="35" customFormat="1" ht="75.75" hidden="1" customHeight="1">
      <c r="A70" s="98">
        <v>56</v>
      </c>
      <c r="B70" s="93">
        <v>63</v>
      </c>
      <c r="C70" s="31" t="s">
        <v>497</v>
      </c>
      <c r="D70" s="9" t="s">
        <v>11</v>
      </c>
      <c r="E70" s="31" t="s">
        <v>498</v>
      </c>
      <c r="F70" s="9" t="s">
        <v>11</v>
      </c>
      <c r="G70" s="31" t="s">
        <v>498</v>
      </c>
      <c r="H70" s="8" t="s">
        <v>586</v>
      </c>
      <c r="I70" s="22" t="s">
        <v>118</v>
      </c>
      <c r="J70" s="3" t="s">
        <v>8</v>
      </c>
      <c r="K70" s="21" t="s">
        <v>13</v>
      </c>
      <c r="L70" s="21"/>
      <c r="M70" s="21"/>
      <c r="N70" s="21"/>
      <c r="O70" s="21"/>
      <c r="P70" s="21"/>
      <c r="Q70" s="21"/>
      <c r="R70" s="21" t="s">
        <v>13</v>
      </c>
      <c r="S70" s="21"/>
      <c r="T70" s="21"/>
      <c r="U70" s="23">
        <f>COUNTIF(K70:T70,"x")</f>
        <v>2</v>
      </c>
      <c r="V70" s="11" t="s">
        <v>368</v>
      </c>
      <c r="W70" s="11" t="s">
        <v>368</v>
      </c>
      <c r="X70" s="11" t="s">
        <v>363</v>
      </c>
      <c r="Y70" s="11" t="s">
        <v>368</v>
      </c>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21"/>
      <c r="CI70" s="21"/>
      <c r="CJ70" s="21"/>
      <c r="CK70" s="21"/>
    </row>
    <row r="71" spans="1:89" s="35" customFormat="1" ht="75.75" hidden="1" customHeight="1">
      <c r="A71" s="98">
        <v>57</v>
      </c>
      <c r="B71" s="93">
        <v>64</v>
      </c>
      <c r="C71" s="31" t="s">
        <v>499</v>
      </c>
      <c r="D71" s="9" t="s">
        <v>14</v>
      </c>
      <c r="E71" s="31" t="s">
        <v>500</v>
      </c>
      <c r="F71" s="9" t="s">
        <v>14</v>
      </c>
      <c r="G71" s="31" t="s">
        <v>500</v>
      </c>
      <c r="H71" s="20" t="s">
        <v>137</v>
      </c>
      <c r="I71" s="21"/>
      <c r="J71" s="3" t="s">
        <v>8</v>
      </c>
      <c r="K71" s="21"/>
      <c r="L71" s="21"/>
      <c r="M71" s="21"/>
      <c r="N71" s="21" t="s">
        <v>13</v>
      </c>
      <c r="O71" s="21"/>
      <c r="P71" s="21"/>
      <c r="Q71" s="21"/>
      <c r="R71" s="21"/>
      <c r="S71" s="21"/>
      <c r="T71" s="21"/>
      <c r="U71" s="23">
        <f>COUNTIF(K71:T71,"x")</f>
        <v>1</v>
      </c>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row>
    <row r="72" spans="1:89" s="35" customFormat="1" ht="75.75" hidden="1" customHeight="1">
      <c r="A72" s="98">
        <v>58</v>
      </c>
      <c r="B72" s="93">
        <v>65</v>
      </c>
      <c r="C72" s="31" t="s">
        <v>499</v>
      </c>
      <c r="D72" s="9" t="s">
        <v>14</v>
      </c>
      <c r="E72" s="31" t="s">
        <v>500</v>
      </c>
      <c r="F72" s="9" t="s">
        <v>14</v>
      </c>
      <c r="G72" s="31" t="s">
        <v>500</v>
      </c>
      <c r="H72" s="20" t="s">
        <v>587</v>
      </c>
      <c r="I72" s="22" t="s">
        <v>118</v>
      </c>
      <c r="J72" s="3" t="s">
        <v>8</v>
      </c>
      <c r="K72" s="21"/>
      <c r="L72" s="21"/>
      <c r="M72" s="21"/>
      <c r="N72" s="21"/>
      <c r="O72" s="21"/>
      <c r="P72" s="21" t="s">
        <v>13</v>
      </c>
      <c r="Q72" s="21"/>
      <c r="R72" s="21"/>
      <c r="S72" s="21"/>
      <c r="T72" s="21"/>
      <c r="U72" s="23">
        <f>COUNTIF(K72:T72,"x")</f>
        <v>1</v>
      </c>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row>
    <row r="73" spans="1:89" hidden="1">
      <c r="A73" s="98">
        <v>59</v>
      </c>
      <c r="B73" s="93">
        <v>66</v>
      </c>
      <c r="C73" s="143" t="s">
        <v>328</v>
      </c>
      <c r="D73" s="144"/>
      <c r="E73" s="145"/>
      <c r="F73" s="58" t="s">
        <v>141</v>
      </c>
      <c r="G73" s="58" t="s">
        <v>141</v>
      </c>
      <c r="H73" s="58" t="s">
        <v>141</v>
      </c>
      <c r="I73" s="58" t="s">
        <v>141</v>
      </c>
      <c r="J73" s="58" t="s">
        <v>141</v>
      </c>
      <c r="K73" s="58" t="s">
        <v>141</v>
      </c>
      <c r="L73" s="58" t="s">
        <v>141</v>
      </c>
      <c r="M73" s="58" t="s">
        <v>141</v>
      </c>
      <c r="N73" s="58" t="s">
        <v>141</v>
      </c>
      <c r="O73" s="58" t="s">
        <v>141</v>
      </c>
      <c r="P73" s="58" t="s">
        <v>141</v>
      </c>
      <c r="Q73" s="58" t="s">
        <v>141</v>
      </c>
      <c r="R73" s="58" t="s">
        <v>141</v>
      </c>
      <c r="S73" s="58" t="s">
        <v>141</v>
      </c>
      <c r="T73" s="58" t="s">
        <v>141</v>
      </c>
      <c r="U73" s="58" t="s">
        <v>141</v>
      </c>
      <c r="V73" s="58" t="s">
        <v>141</v>
      </c>
      <c r="W73" s="58" t="s">
        <v>141</v>
      </c>
      <c r="X73" s="58" t="s">
        <v>141</v>
      </c>
      <c r="Y73" s="58" t="s">
        <v>141</v>
      </c>
      <c r="Z73" s="58" t="s">
        <v>141</v>
      </c>
      <c r="AA73" s="58" t="s">
        <v>141</v>
      </c>
      <c r="AB73" s="58" t="s">
        <v>141</v>
      </c>
      <c r="AC73" s="58" t="s">
        <v>141</v>
      </c>
      <c r="AD73" s="58" t="s">
        <v>141</v>
      </c>
      <c r="AE73" s="58" t="s">
        <v>141</v>
      </c>
      <c r="AF73" s="58" t="s">
        <v>141</v>
      </c>
      <c r="AG73" s="58" t="s">
        <v>141</v>
      </c>
      <c r="AH73" s="58" t="s">
        <v>141</v>
      </c>
      <c r="AI73" s="58" t="s">
        <v>141</v>
      </c>
      <c r="AJ73" s="58" t="s">
        <v>141</v>
      </c>
      <c r="AK73" s="58" t="s">
        <v>141</v>
      </c>
      <c r="AL73" s="58" t="s">
        <v>141</v>
      </c>
      <c r="AM73" s="58"/>
      <c r="AN73" s="58"/>
      <c r="AO73" s="58" t="s">
        <v>141</v>
      </c>
      <c r="AP73" s="58" t="s">
        <v>141</v>
      </c>
      <c r="AQ73" s="58" t="s">
        <v>141</v>
      </c>
      <c r="AR73" s="58" t="s">
        <v>141</v>
      </c>
      <c r="AS73" s="58" t="s">
        <v>141</v>
      </c>
      <c r="AT73" s="58" t="s">
        <v>141</v>
      </c>
      <c r="AU73" s="58" t="s">
        <v>141</v>
      </c>
      <c r="AV73" s="58" t="s">
        <v>141</v>
      </c>
      <c r="AW73" s="58" t="s">
        <v>141</v>
      </c>
      <c r="AX73" s="58"/>
      <c r="AY73" s="58"/>
      <c r="AZ73" s="58" t="s">
        <v>141</v>
      </c>
      <c r="BA73" s="58"/>
      <c r="BB73" s="58" t="s">
        <v>141</v>
      </c>
      <c r="BC73" s="58"/>
      <c r="BD73" s="58" t="s">
        <v>141</v>
      </c>
      <c r="BE73" s="58" t="s">
        <v>141</v>
      </c>
      <c r="BF73" s="58" t="s">
        <v>141</v>
      </c>
      <c r="BG73" s="58" t="s">
        <v>141</v>
      </c>
      <c r="BH73" s="58" t="s">
        <v>141</v>
      </c>
      <c r="BI73" s="58" t="s">
        <v>141</v>
      </c>
      <c r="BJ73" s="58" t="s">
        <v>141</v>
      </c>
      <c r="BK73" s="58" t="s">
        <v>141</v>
      </c>
      <c r="BL73" s="58" t="s">
        <v>141</v>
      </c>
      <c r="BM73" s="58" t="s">
        <v>141</v>
      </c>
      <c r="BN73" s="58" t="s">
        <v>141</v>
      </c>
      <c r="BO73" s="58" t="s">
        <v>141</v>
      </c>
      <c r="BP73" s="58" t="s">
        <v>141</v>
      </c>
      <c r="BQ73" s="58" t="s">
        <v>141</v>
      </c>
      <c r="BR73" s="58" t="s">
        <v>141</v>
      </c>
      <c r="BS73" s="58" t="s">
        <v>141</v>
      </c>
      <c r="BT73" s="58" t="s">
        <v>141</v>
      </c>
      <c r="BU73" s="58" t="s">
        <v>141</v>
      </c>
      <c r="BV73" s="58" t="s">
        <v>141</v>
      </c>
      <c r="BW73" s="58" t="s">
        <v>141</v>
      </c>
      <c r="BX73" s="58" t="s">
        <v>141</v>
      </c>
      <c r="BY73" s="58" t="s">
        <v>141</v>
      </c>
      <c r="BZ73" s="58"/>
      <c r="CA73" s="58"/>
      <c r="CB73" s="58" t="s">
        <v>141</v>
      </c>
      <c r="CC73" s="58" t="s">
        <v>141</v>
      </c>
      <c r="CD73" s="58" t="s">
        <v>141</v>
      </c>
      <c r="CE73" s="58" t="s">
        <v>141</v>
      </c>
      <c r="CF73" s="58" t="s">
        <v>141</v>
      </c>
      <c r="CG73" s="58" t="s">
        <v>141</v>
      </c>
      <c r="CH73" s="58" t="s">
        <v>141</v>
      </c>
      <c r="CI73" s="58" t="s">
        <v>141</v>
      </c>
      <c r="CJ73" s="58" t="s">
        <v>141</v>
      </c>
      <c r="CK73" s="58" t="s">
        <v>141</v>
      </c>
    </row>
    <row r="74" spans="1:89" s="35" customFormat="1" ht="92.25" hidden="1" customHeight="1">
      <c r="A74" s="98">
        <v>60</v>
      </c>
      <c r="B74" s="93">
        <v>67</v>
      </c>
      <c r="C74" s="31" t="s">
        <v>329</v>
      </c>
      <c r="D74" s="2" t="s">
        <v>15</v>
      </c>
      <c r="E74" s="31" t="s">
        <v>330</v>
      </c>
      <c r="F74" s="2" t="s">
        <v>15</v>
      </c>
      <c r="G74" s="31" t="s">
        <v>330</v>
      </c>
      <c r="H74" s="20" t="s">
        <v>331</v>
      </c>
      <c r="I74" s="22"/>
      <c r="J74" s="3" t="s">
        <v>8</v>
      </c>
      <c r="K74" s="22" t="s">
        <v>13</v>
      </c>
      <c r="L74" s="22"/>
      <c r="M74" s="22"/>
      <c r="N74" s="22"/>
      <c r="O74" s="22"/>
      <c r="P74" s="22"/>
      <c r="Q74" s="22"/>
      <c r="R74" s="22"/>
      <c r="S74" s="22"/>
      <c r="T74" s="22"/>
      <c r="U74" s="23">
        <f t="shared" ref="U74:U82" si="14">COUNTIF(K74:T74,"x")</f>
        <v>1</v>
      </c>
      <c r="V74" s="22" t="s">
        <v>365</v>
      </c>
      <c r="W74" s="22" t="s">
        <v>363</v>
      </c>
      <c r="X74" s="22" t="s">
        <v>365</v>
      </c>
      <c r="Y74" s="22" t="s">
        <v>363</v>
      </c>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55"/>
      <c r="CF74" s="22"/>
      <c r="CG74" s="55"/>
      <c r="CH74" s="22"/>
      <c r="CI74" s="55"/>
      <c r="CJ74" s="22"/>
      <c r="CK74" s="22"/>
    </row>
    <row r="75" spans="1:89" s="35" customFormat="1" ht="92.25" customHeight="1">
      <c r="A75" s="98">
        <v>61</v>
      </c>
      <c r="B75" s="93">
        <v>68</v>
      </c>
      <c r="C75" s="31" t="s">
        <v>501</v>
      </c>
      <c r="D75" s="2" t="s">
        <v>11</v>
      </c>
      <c r="E75" s="31" t="s">
        <v>502</v>
      </c>
      <c r="F75" s="2" t="s">
        <v>14</v>
      </c>
      <c r="G75" s="31" t="s">
        <v>502</v>
      </c>
      <c r="H75" s="31" t="s">
        <v>588</v>
      </c>
      <c r="I75" s="22" t="s">
        <v>118</v>
      </c>
      <c r="J75" s="3" t="s">
        <v>8</v>
      </c>
      <c r="K75" s="22"/>
      <c r="L75" s="22"/>
      <c r="M75" s="22" t="s">
        <v>13</v>
      </c>
      <c r="N75" s="22"/>
      <c r="O75" s="22"/>
      <c r="P75" s="22"/>
      <c r="Q75" s="22"/>
      <c r="R75" s="22"/>
      <c r="S75" s="22"/>
      <c r="T75" s="22"/>
      <c r="U75" s="23">
        <f t="shared" si="14"/>
        <v>1</v>
      </c>
      <c r="V75" s="22"/>
      <c r="W75" s="22"/>
      <c r="X75" s="22"/>
      <c r="Y75" s="22"/>
      <c r="Z75" s="22"/>
      <c r="AA75" s="22"/>
      <c r="AB75" s="22"/>
      <c r="AC75" s="22"/>
      <c r="AD75" s="22" t="s">
        <v>368</v>
      </c>
      <c r="AE75" s="22" t="s">
        <v>368</v>
      </c>
      <c r="AF75" s="22" t="s">
        <v>368</v>
      </c>
      <c r="AG75" s="22" t="s">
        <v>368</v>
      </c>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55"/>
      <c r="CF75" s="22"/>
      <c r="CG75" s="55"/>
      <c r="CH75" s="22"/>
      <c r="CI75" s="55"/>
      <c r="CJ75" s="22"/>
      <c r="CK75" s="22"/>
    </row>
    <row r="76" spans="1:89" s="35" customFormat="1" ht="92.25" hidden="1" customHeight="1">
      <c r="A76" s="98">
        <v>62</v>
      </c>
      <c r="B76" s="93">
        <v>69</v>
      </c>
      <c r="C76" s="31" t="s">
        <v>501</v>
      </c>
      <c r="D76" s="2" t="s">
        <v>11</v>
      </c>
      <c r="E76" s="31" t="s">
        <v>502</v>
      </c>
      <c r="F76" s="2" t="s">
        <v>14</v>
      </c>
      <c r="G76" s="31" t="s">
        <v>502</v>
      </c>
      <c r="H76" s="18" t="s">
        <v>589</v>
      </c>
      <c r="I76" s="22" t="s">
        <v>118</v>
      </c>
      <c r="J76" s="3" t="s">
        <v>8</v>
      </c>
      <c r="K76" s="22"/>
      <c r="L76" s="22"/>
      <c r="M76" s="22"/>
      <c r="N76" s="22"/>
      <c r="O76" s="22"/>
      <c r="P76" s="22" t="s">
        <v>13</v>
      </c>
      <c r="Q76" s="22"/>
      <c r="R76" s="22"/>
      <c r="S76" s="22"/>
      <c r="T76" s="22"/>
      <c r="U76" s="23">
        <f t="shared" si="14"/>
        <v>1</v>
      </c>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55"/>
      <c r="CF76" s="22"/>
      <c r="CG76" s="55"/>
      <c r="CH76" s="22"/>
      <c r="CI76" s="55"/>
      <c r="CJ76" s="22"/>
      <c r="CK76" s="22"/>
    </row>
    <row r="77" spans="1:89" s="35" customFormat="1" ht="92.25" hidden="1" customHeight="1">
      <c r="A77" s="98">
        <v>63</v>
      </c>
      <c r="B77" s="93">
        <v>70</v>
      </c>
      <c r="C77" s="31" t="s">
        <v>501</v>
      </c>
      <c r="D77" s="2" t="s">
        <v>11</v>
      </c>
      <c r="E77" s="31" t="s">
        <v>502</v>
      </c>
      <c r="F77" s="2" t="s">
        <v>14</v>
      </c>
      <c r="G77" s="31" t="s">
        <v>502</v>
      </c>
      <c r="H77" s="20" t="s">
        <v>590</v>
      </c>
      <c r="I77" s="22"/>
      <c r="J77" s="3" t="s">
        <v>8</v>
      </c>
      <c r="K77" s="22"/>
      <c r="L77" s="22"/>
      <c r="M77" s="22"/>
      <c r="N77" s="22"/>
      <c r="O77" s="22"/>
      <c r="P77" s="22"/>
      <c r="Q77" s="22" t="s">
        <v>13</v>
      </c>
      <c r="R77" s="22"/>
      <c r="S77" s="22"/>
      <c r="T77" s="22"/>
      <c r="U77" s="23">
        <f t="shared" si="14"/>
        <v>1</v>
      </c>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55"/>
      <c r="CF77" s="22"/>
      <c r="CG77" s="55"/>
      <c r="CH77" s="22"/>
      <c r="CI77" s="55"/>
      <c r="CJ77" s="22"/>
      <c r="CK77" s="22"/>
    </row>
    <row r="78" spans="1:89" s="35" customFormat="1" ht="92.25" hidden="1" customHeight="1">
      <c r="A78" s="98">
        <v>64</v>
      </c>
      <c r="B78" s="93">
        <v>71</v>
      </c>
      <c r="C78" s="31" t="s">
        <v>507</v>
      </c>
      <c r="D78" s="2" t="s">
        <v>14</v>
      </c>
      <c r="E78" s="31" t="s">
        <v>508</v>
      </c>
      <c r="F78" s="2" t="s">
        <v>14</v>
      </c>
      <c r="G78" s="31" t="s">
        <v>508</v>
      </c>
      <c r="H78" s="18" t="s">
        <v>611</v>
      </c>
      <c r="I78" s="22" t="s">
        <v>118</v>
      </c>
      <c r="J78" s="3" t="s">
        <v>8</v>
      </c>
      <c r="K78" s="22"/>
      <c r="L78" s="22" t="s">
        <v>13</v>
      </c>
      <c r="M78" s="22"/>
      <c r="N78" s="22"/>
      <c r="O78" s="22"/>
      <c r="P78" s="22"/>
      <c r="Q78" s="22"/>
      <c r="R78" s="22"/>
      <c r="S78" s="22"/>
      <c r="T78" s="22"/>
      <c r="U78" s="23">
        <f t="shared" si="14"/>
        <v>1</v>
      </c>
      <c r="V78" s="22"/>
      <c r="W78" s="22"/>
      <c r="X78" s="22"/>
      <c r="Y78" s="22"/>
      <c r="Z78" s="22" t="s">
        <v>368</v>
      </c>
      <c r="AA78" s="22" t="s">
        <v>368</v>
      </c>
      <c r="AB78" s="22" t="s">
        <v>368</v>
      </c>
      <c r="AC78" s="22" t="s">
        <v>368</v>
      </c>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55"/>
      <c r="CF78" s="22"/>
      <c r="CG78" s="55"/>
      <c r="CH78" s="22"/>
      <c r="CI78" s="55"/>
      <c r="CJ78" s="22"/>
      <c r="CK78" s="22"/>
    </row>
    <row r="79" spans="1:89" s="35" customFormat="1" ht="92.25" hidden="1" customHeight="1">
      <c r="A79" s="98">
        <v>65</v>
      </c>
      <c r="B79" s="93">
        <v>72</v>
      </c>
      <c r="C79" s="31" t="s">
        <v>505</v>
      </c>
      <c r="D79" s="2" t="s">
        <v>15</v>
      </c>
      <c r="E79" s="31" t="s">
        <v>506</v>
      </c>
      <c r="F79" s="2" t="s">
        <v>14</v>
      </c>
      <c r="G79" s="31" t="s">
        <v>506</v>
      </c>
      <c r="H79" s="20" t="s">
        <v>592</v>
      </c>
      <c r="I79" s="22"/>
      <c r="J79" s="3" t="s">
        <v>8</v>
      </c>
      <c r="K79" s="22"/>
      <c r="L79" s="22"/>
      <c r="M79" s="22"/>
      <c r="N79" s="22" t="s">
        <v>13</v>
      </c>
      <c r="O79" s="22"/>
      <c r="P79" s="22"/>
      <c r="Q79" s="22"/>
      <c r="R79" s="22"/>
      <c r="S79" s="22"/>
      <c r="T79" s="22"/>
      <c r="U79" s="23">
        <f t="shared" si="14"/>
        <v>1</v>
      </c>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55"/>
      <c r="CF79" s="22"/>
      <c r="CG79" s="55"/>
      <c r="CH79" s="22"/>
      <c r="CI79" s="55"/>
      <c r="CJ79" s="22"/>
      <c r="CK79" s="22"/>
    </row>
    <row r="80" spans="1:89" s="35" customFormat="1" ht="92.25" hidden="1" customHeight="1">
      <c r="A80" s="98">
        <v>66</v>
      </c>
      <c r="B80" s="93">
        <v>73</v>
      </c>
      <c r="C80" s="31" t="s">
        <v>503</v>
      </c>
      <c r="D80" s="2" t="s">
        <v>14</v>
      </c>
      <c r="E80" s="31" t="s">
        <v>504</v>
      </c>
      <c r="F80" s="2" t="s">
        <v>14</v>
      </c>
      <c r="G80" s="31" t="s">
        <v>504</v>
      </c>
      <c r="H80" s="18" t="s">
        <v>591</v>
      </c>
      <c r="I80" s="22" t="s">
        <v>118</v>
      </c>
      <c r="J80" s="3" t="s">
        <v>8</v>
      </c>
      <c r="K80" s="22"/>
      <c r="L80" s="22"/>
      <c r="M80" s="22"/>
      <c r="N80" s="22"/>
      <c r="O80" s="22"/>
      <c r="P80" s="22" t="s">
        <v>13</v>
      </c>
      <c r="Q80" s="22"/>
      <c r="R80" s="22"/>
      <c r="S80" s="22"/>
      <c r="T80" s="22"/>
      <c r="U80" s="23">
        <f t="shared" si="14"/>
        <v>1</v>
      </c>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55"/>
      <c r="CF80" s="22"/>
      <c r="CG80" s="55"/>
      <c r="CH80" s="22"/>
      <c r="CI80" s="55"/>
      <c r="CJ80" s="22"/>
      <c r="CK80" s="22"/>
    </row>
    <row r="81" spans="1:89" s="35" customFormat="1" ht="92.25" hidden="1" customHeight="1">
      <c r="A81" s="98">
        <v>67</v>
      </c>
      <c r="B81" s="93">
        <v>74</v>
      </c>
      <c r="C81" s="31" t="s">
        <v>507</v>
      </c>
      <c r="D81" s="2" t="s">
        <v>14</v>
      </c>
      <c r="E81" s="31" t="s">
        <v>508</v>
      </c>
      <c r="F81" s="2" t="s">
        <v>14</v>
      </c>
      <c r="G81" s="31" t="s">
        <v>508</v>
      </c>
      <c r="H81" s="18" t="s">
        <v>612</v>
      </c>
      <c r="I81" s="22" t="s">
        <v>118</v>
      </c>
      <c r="J81" s="3" t="s">
        <v>8</v>
      </c>
      <c r="K81" s="22"/>
      <c r="L81" s="22" t="s">
        <v>13</v>
      </c>
      <c r="M81" s="22"/>
      <c r="N81" s="22"/>
      <c r="O81" s="22"/>
      <c r="P81" s="22"/>
      <c r="Q81" s="22"/>
      <c r="R81" s="22"/>
      <c r="S81" s="22"/>
      <c r="T81" s="22"/>
      <c r="U81" s="23">
        <f t="shared" si="14"/>
        <v>1</v>
      </c>
      <c r="V81" s="22"/>
      <c r="W81" s="22"/>
      <c r="X81" s="22"/>
      <c r="Y81" s="22"/>
      <c r="Z81" s="22" t="s">
        <v>368</v>
      </c>
      <c r="AA81" s="22" t="s">
        <v>368</v>
      </c>
      <c r="AB81" s="22" t="s">
        <v>368</v>
      </c>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55"/>
      <c r="CF81" s="22"/>
      <c r="CG81" s="55"/>
      <c r="CH81" s="22"/>
      <c r="CI81" s="55"/>
      <c r="CJ81" s="22"/>
      <c r="CK81" s="22"/>
    </row>
    <row r="82" spans="1:89" s="35" customFormat="1" ht="92.25" hidden="1" customHeight="1">
      <c r="A82" s="98">
        <v>68</v>
      </c>
      <c r="B82" s="93">
        <v>75</v>
      </c>
      <c r="C82" s="31" t="s">
        <v>329</v>
      </c>
      <c r="D82" s="2" t="s">
        <v>11</v>
      </c>
      <c r="E82" s="31" t="s">
        <v>330</v>
      </c>
      <c r="F82" s="2" t="s">
        <v>11</v>
      </c>
      <c r="G82" s="31" t="s">
        <v>330</v>
      </c>
      <c r="H82" s="20" t="s">
        <v>678</v>
      </c>
      <c r="I82" s="22"/>
      <c r="J82" s="3" t="s">
        <v>8</v>
      </c>
      <c r="K82" s="22"/>
      <c r="L82" s="22"/>
      <c r="M82" s="22"/>
      <c r="N82" s="22"/>
      <c r="O82" s="22"/>
      <c r="P82" s="22"/>
      <c r="Q82" s="22"/>
      <c r="R82" s="22"/>
      <c r="S82" s="22" t="s">
        <v>13</v>
      </c>
      <c r="T82" s="22"/>
      <c r="U82" s="23">
        <f t="shared" si="14"/>
        <v>1</v>
      </c>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55"/>
      <c r="CF82" s="22"/>
      <c r="CG82" s="55"/>
      <c r="CH82" s="22"/>
      <c r="CI82" s="55"/>
      <c r="CJ82" s="22"/>
      <c r="CK82" s="22"/>
    </row>
    <row r="83" spans="1:89" ht="42.75" hidden="1" customHeight="1">
      <c r="A83" s="98">
        <v>69</v>
      </c>
      <c r="B83" s="93">
        <v>76</v>
      </c>
      <c r="C83" s="143" t="s">
        <v>139</v>
      </c>
      <c r="D83" s="144"/>
      <c r="E83" s="145"/>
      <c r="F83" s="58" t="s">
        <v>141</v>
      </c>
      <c r="G83" s="58" t="s">
        <v>141</v>
      </c>
      <c r="H83" s="58" t="s">
        <v>141</v>
      </c>
      <c r="I83" s="58" t="s">
        <v>141</v>
      </c>
      <c r="J83" s="58" t="s">
        <v>141</v>
      </c>
      <c r="K83" s="58" t="s">
        <v>141</v>
      </c>
      <c r="L83" s="58" t="s">
        <v>141</v>
      </c>
      <c r="M83" s="58" t="s">
        <v>141</v>
      </c>
      <c r="N83" s="58" t="s">
        <v>141</v>
      </c>
      <c r="O83" s="58" t="s">
        <v>141</v>
      </c>
      <c r="P83" s="58" t="s">
        <v>141</v>
      </c>
      <c r="Q83" s="58" t="s">
        <v>141</v>
      </c>
      <c r="R83" s="58" t="s">
        <v>141</v>
      </c>
      <c r="S83" s="58" t="s">
        <v>141</v>
      </c>
      <c r="T83" s="58" t="s">
        <v>141</v>
      </c>
      <c r="U83" s="58" t="s">
        <v>141</v>
      </c>
      <c r="V83" s="58" t="s">
        <v>141</v>
      </c>
      <c r="W83" s="58" t="s">
        <v>141</v>
      </c>
      <c r="X83" s="58" t="s">
        <v>141</v>
      </c>
      <c r="Y83" s="58" t="s">
        <v>141</v>
      </c>
      <c r="Z83" s="58" t="s">
        <v>141</v>
      </c>
      <c r="AA83" s="58" t="s">
        <v>141</v>
      </c>
      <c r="AB83" s="58" t="s">
        <v>141</v>
      </c>
      <c r="AC83" s="58" t="s">
        <v>141</v>
      </c>
      <c r="AD83" s="58" t="s">
        <v>141</v>
      </c>
      <c r="AE83" s="58" t="s">
        <v>141</v>
      </c>
      <c r="AF83" s="58" t="s">
        <v>141</v>
      </c>
      <c r="AG83" s="58" t="s">
        <v>141</v>
      </c>
      <c r="AH83" s="58" t="s">
        <v>141</v>
      </c>
      <c r="AI83" s="58" t="s">
        <v>141</v>
      </c>
      <c r="AJ83" s="58" t="s">
        <v>141</v>
      </c>
      <c r="AK83" s="58" t="s">
        <v>141</v>
      </c>
      <c r="AL83" s="58" t="s">
        <v>141</v>
      </c>
      <c r="AM83" s="58"/>
      <c r="AN83" s="58"/>
      <c r="AO83" s="58" t="s">
        <v>141</v>
      </c>
      <c r="AP83" s="58" t="s">
        <v>141</v>
      </c>
      <c r="AQ83" s="58" t="s">
        <v>141</v>
      </c>
      <c r="AR83" s="58" t="s">
        <v>141</v>
      </c>
      <c r="AS83" s="58" t="s">
        <v>141</v>
      </c>
      <c r="AT83" s="58" t="s">
        <v>141</v>
      </c>
      <c r="AU83" s="58" t="s">
        <v>141</v>
      </c>
      <c r="AV83" s="58" t="s">
        <v>141</v>
      </c>
      <c r="AW83" s="58" t="s">
        <v>141</v>
      </c>
      <c r="AX83" s="58"/>
      <c r="AY83" s="58"/>
      <c r="AZ83" s="58" t="s">
        <v>141</v>
      </c>
      <c r="BA83" s="58"/>
      <c r="BB83" s="58" t="s">
        <v>141</v>
      </c>
      <c r="BC83" s="58"/>
      <c r="BD83" s="58" t="s">
        <v>141</v>
      </c>
      <c r="BE83" s="58" t="s">
        <v>141</v>
      </c>
      <c r="BF83" s="58" t="s">
        <v>141</v>
      </c>
      <c r="BG83" s="58" t="s">
        <v>141</v>
      </c>
      <c r="BH83" s="58" t="s">
        <v>141</v>
      </c>
      <c r="BI83" s="58" t="s">
        <v>141</v>
      </c>
      <c r="BJ83" s="58" t="s">
        <v>141</v>
      </c>
      <c r="BK83" s="58" t="s">
        <v>141</v>
      </c>
      <c r="BL83" s="58" t="s">
        <v>141</v>
      </c>
      <c r="BM83" s="58" t="s">
        <v>141</v>
      </c>
      <c r="BN83" s="58" t="s">
        <v>141</v>
      </c>
      <c r="BO83" s="58" t="s">
        <v>141</v>
      </c>
      <c r="BP83" s="58" t="s">
        <v>141</v>
      </c>
      <c r="BQ83" s="58" t="s">
        <v>141</v>
      </c>
      <c r="BR83" s="58" t="s">
        <v>141</v>
      </c>
      <c r="BS83" s="58" t="s">
        <v>141</v>
      </c>
      <c r="BT83" s="58" t="s">
        <v>141</v>
      </c>
      <c r="BU83" s="58" t="s">
        <v>141</v>
      </c>
      <c r="BV83" s="58" t="s">
        <v>141</v>
      </c>
      <c r="BW83" s="58" t="s">
        <v>141</v>
      </c>
      <c r="BX83" s="58" t="s">
        <v>141</v>
      </c>
      <c r="BY83" s="58" t="s">
        <v>141</v>
      </c>
      <c r="BZ83" s="58"/>
      <c r="CA83" s="58"/>
      <c r="CB83" s="58" t="s">
        <v>141</v>
      </c>
      <c r="CC83" s="58" t="s">
        <v>141</v>
      </c>
      <c r="CD83" s="58" t="s">
        <v>141</v>
      </c>
      <c r="CE83" s="58" t="s">
        <v>141</v>
      </c>
      <c r="CF83" s="58" t="s">
        <v>141</v>
      </c>
      <c r="CG83" s="58" t="s">
        <v>141</v>
      </c>
      <c r="CH83" s="58" t="s">
        <v>141</v>
      </c>
      <c r="CI83" s="58" t="s">
        <v>141</v>
      </c>
      <c r="CJ83" s="58" t="s">
        <v>141</v>
      </c>
      <c r="CK83" s="58" t="s">
        <v>141</v>
      </c>
    </row>
    <row r="84" spans="1:89" ht="142.5" customHeight="1">
      <c r="A84" s="98">
        <v>70</v>
      </c>
      <c r="B84" s="93">
        <v>77</v>
      </c>
      <c r="C84" s="31" t="s">
        <v>336</v>
      </c>
      <c r="D84" s="2" t="s">
        <v>11</v>
      </c>
      <c r="E84" s="31" t="s">
        <v>334</v>
      </c>
      <c r="F84" s="2" t="s">
        <v>14</v>
      </c>
      <c r="G84" s="6" t="s">
        <v>354</v>
      </c>
      <c r="H84" s="18" t="s">
        <v>332</v>
      </c>
      <c r="I84" s="6" t="s">
        <v>61</v>
      </c>
      <c r="J84" s="3" t="s">
        <v>8</v>
      </c>
      <c r="K84" s="6"/>
      <c r="L84" s="6"/>
      <c r="M84" s="6" t="s">
        <v>13</v>
      </c>
      <c r="N84" s="22"/>
      <c r="O84" s="6"/>
      <c r="P84" s="22"/>
      <c r="Q84" s="6"/>
      <c r="R84" s="6" t="s">
        <v>13</v>
      </c>
      <c r="S84" s="6"/>
      <c r="T84" s="6"/>
      <c r="U84" s="23">
        <f>COUNTIF(K84:T84,"x")</f>
        <v>2</v>
      </c>
      <c r="V84" s="6"/>
      <c r="W84" s="6"/>
      <c r="X84" s="6"/>
      <c r="Y84" s="6"/>
      <c r="Z84" s="6"/>
      <c r="AA84" s="6"/>
      <c r="AB84" s="6"/>
      <c r="AC84" s="6"/>
      <c r="AD84" s="6" t="s">
        <v>365</v>
      </c>
      <c r="AE84" s="6" t="s">
        <v>363</v>
      </c>
      <c r="AF84" s="6"/>
      <c r="AG84" s="6" t="s">
        <v>363</v>
      </c>
      <c r="AH84" s="6"/>
      <c r="AI84" s="6"/>
      <c r="AJ84" s="6"/>
      <c r="AK84" s="6"/>
      <c r="AL84" s="6"/>
      <c r="AM84" s="6"/>
      <c r="AN84" s="6"/>
      <c r="AO84" s="6"/>
      <c r="AP84" s="6"/>
      <c r="AQ84" s="6"/>
      <c r="AR84" s="6"/>
      <c r="AS84" s="6"/>
      <c r="AT84" s="6"/>
      <c r="AU84" s="6"/>
      <c r="AV84" s="6"/>
      <c r="AW84" s="6"/>
      <c r="AX84" s="6"/>
      <c r="AY84" s="6"/>
      <c r="AZ84" s="6"/>
      <c r="BA84" s="6"/>
      <c r="BB84" s="6"/>
      <c r="BC84" s="6"/>
      <c r="BD84" s="6"/>
      <c r="BE84" s="6">
        <v>2</v>
      </c>
      <c r="BF84" s="6">
        <v>1</v>
      </c>
      <c r="BG84" s="6">
        <v>2</v>
      </c>
      <c r="BH84" s="6">
        <v>2</v>
      </c>
      <c r="BI84" s="6">
        <v>2</v>
      </c>
      <c r="BJ84" s="6">
        <v>2</v>
      </c>
      <c r="BK84" s="6">
        <v>2</v>
      </c>
      <c r="BL84" s="6">
        <v>2</v>
      </c>
      <c r="BM84" s="6">
        <v>2</v>
      </c>
      <c r="BN84" s="6">
        <v>2</v>
      </c>
      <c r="BO84" s="6">
        <v>2</v>
      </c>
      <c r="BP84" s="6">
        <v>2</v>
      </c>
      <c r="BQ84" s="6">
        <v>1</v>
      </c>
      <c r="BR84" s="6">
        <v>1</v>
      </c>
      <c r="BS84" s="6">
        <v>1</v>
      </c>
      <c r="BT84" s="6">
        <v>2</v>
      </c>
      <c r="BU84" s="6">
        <v>2</v>
      </c>
      <c r="BV84" s="6">
        <v>2</v>
      </c>
      <c r="BW84" s="6">
        <v>2</v>
      </c>
      <c r="BX84" s="6">
        <v>1</v>
      </c>
      <c r="BY84" s="6">
        <v>2</v>
      </c>
      <c r="BZ84" s="6"/>
      <c r="CA84" s="6"/>
      <c r="CB84" s="6">
        <v>2</v>
      </c>
      <c r="CC84" s="6">
        <v>2</v>
      </c>
      <c r="CD84" s="6">
        <f>COUNTIF($BE84:$CC84,2)</f>
        <v>18</v>
      </c>
      <c r="CE84" s="59">
        <f>CD84/COUNTA($BE84:$CC84)</f>
        <v>0.78260869565217395</v>
      </c>
      <c r="CF84" s="6">
        <f>COUNTIF($BE84:$CC84,1)</f>
        <v>5</v>
      </c>
      <c r="CG84" s="59">
        <f>CF84/COUNTA($BE84:$CC84)</f>
        <v>0.21739130434782608</v>
      </c>
      <c r="CH84" s="6">
        <f>COUNTIF($BE84:$CC84,0)</f>
        <v>0</v>
      </c>
      <c r="CI84" s="59">
        <f>CH84/COUNTA($BE84:$CC84)</f>
        <v>0</v>
      </c>
      <c r="CJ84" s="6">
        <f>(((CD84*2)+(CF84*1)+(CH84*0)))/COUNTA($BE84:$CC84)</f>
        <v>1.7826086956521738</v>
      </c>
      <c r="CK84" s="6" t="str">
        <f>IF(CJ84&gt;=1.6,"Đạt mục tiêu",IF(CJ84&gt;=1,"Cần cố gắng","Chưa đạt"))</f>
        <v>Đạt mục tiêu</v>
      </c>
    </row>
    <row r="85" spans="1:89" ht="142.5" hidden="1" customHeight="1">
      <c r="A85" s="98">
        <v>71</v>
      </c>
      <c r="B85" s="93">
        <v>78</v>
      </c>
      <c r="C85" s="31" t="s">
        <v>335</v>
      </c>
      <c r="D85" s="2" t="s">
        <v>11</v>
      </c>
      <c r="E85" s="31" t="s">
        <v>333</v>
      </c>
      <c r="F85" s="2" t="s">
        <v>14</v>
      </c>
      <c r="G85" s="6" t="s">
        <v>28</v>
      </c>
      <c r="H85" s="18" t="s">
        <v>140</v>
      </c>
      <c r="I85" s="6" t="s">
        <v>61</v>
      </c>
      <c r="J85" s="3" t="s">
        <v>8</v>
      </c>
      <c r="K85" s="6"/>
      <c r="L85" s="6" t="s">
        <v>13</v>
      </c>
      <c r="M85" s="6"/>
      <c r="N85" s="22"/>
      <c r="O85" s="6"/>
      <c r="P85" s="22"/>
      <c r="Q85" s="6"/>
      <c r="R85" s="6" t="s">
        <v>13</v>
      </c>
      <c r="S85" s="6"/>
      <c r="T85" s="6"/>
      <c r="U85" s="23">
        <f>COUNTIF(K85:T85,"x")</f>
        <v>2</v>
      </c>
      <c r="V85" s="6"/>
      <c r="W85" s="6"/>
      <c r="X85" s="6"/>
      <c r="Y85" s="6"/>
      <c r="Z85" s="6" t="s">
        <v>367</v>
      </c>
      <c r="AA85" s="6" t="s">
        <v>363</v>
      </c>
      <c r="AB85" s="6" t="s">
        <v>367</v>
      </c>
      <c r="AC85" s="6" t="s">
        <v>363</v>
      </c>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v>2</v>
      </c>
      <c r="BF85" s="6">
        <v>2</v>
      </c>
      <c r="BG85" s="6">
        <v>2</v>
      </c>
      <c r="BH85" s="6">
        <v>1</v>
      </c>
      <c r="BI85" s="6">
        <v>2</v>
      </c>
      <c r="BJ85" s="6">
        <v>2</v>
      </c>
      <c r="BK85" s="6">
        <v>2</v>
      </c>
      <c r="BL85" s="6">
        <v>2</v>
      </c>
      <c r="BM85" s="6">
        <v>1</v>
      </c>
      <c r="BN85" s="6">
        <v>2</v>
      </c>
      <c r="BO85" s="6">
        <v>2</v>
      </c>
      <c r="BP85" s="6">
        <v>1</v>
      </c>
      <c r="BQ85" s="6">
        <v>2</v>
      </c>
      <c r="BR85" s="6">
        <v>1</v>
      </c>
      <c r="BS85" s="6">
        <v>1</v>
      </c>
      <c r="BT85" s="6">
        <v>1</v>
      </c>
      <c r="BU85" s="6">
        <v>2</v>
      </c>
      <c r="BV85" s="6">
        <v>2</v>
      </c>
      <c r="BW85" s="6">
        <v>2</v>
      </c>
      <c r="BX85" s="6">
        <v>2</v>
      </c>
      <c r="BY85" s="6">
        <v>2</v>
      </c>
      <c r="BZ85" s="6"/>
      <c r="CA85" s="6"/>
      <c r="CB85" s="6">
        <v>2</v>
      </c>
      <c r="CC85" s="6">
        <v>2</v>
      </c>
      <c r="CD85" s="6">
        <f>COUNTIF($BE85:$CC85,2)</f>
        <v>17</v>
      </c>
      <c r="CE85" s="59">
        <f>CD85/COUNTA($BE85:$CC85)</f>
        <v>0.73913043478260865</v>
      </c>
      <c r="CF85" s="6">
        <f>COUNTIF($BE85:$CC85,1)</f>
        <v>6</v>
      </c>
      <c r="CG85" s="59">
        <f>CF85/COUNTA($BE85:$CC85)</f>
        <v>0.2608695652173913</v>
      </c>
      <c r="CH85" s="6">
        <f>COUNTIF($BE85:$CC85,0)</f>
        <v>0</v>
      </c>
      <c r="CI85" s="59">
        <f>CH85/COUNTA($BE85:$CC85)</f>
        <v>0</v>
      </c>
      <c r="CJ85" s="6">
        <f>(((CD85*2)+(CF85*1)+(CH85*0)))/COUNTA($BE85:$CC85)</f>
        <v>1.7391304347826086</v>
      </c>
      <c r="CK85" s="6" t="str">
        <f>IF(CJ85&gt;=1.6,"Đạt mục tiêu",IF(CJ85&gt;=1,"Cần cố gắng","Chưa đạt"))</f>
        <v>Đạt mục tiêu</v>
      </c>
    </row>
    <row r="86" spans="1:89" s="61" customFormat="1" ht="25.5" hidden="1" customHeight="1">
      <c r="A86" s="100"/>
      <c r="B86" s="93">
        <v>79</v>
      </c>
      <c r="C86" s="152" t="s">
        <v>509</v>
      </c>
      <c r="D86" s="153"/>
      <c r="E86" s="154"/>
      <c r="F86" s="5"/>
      <c r="G86" s="100"/>
      <c r="H86" s="48"/>
      <c r="I86" s="100"/>
      <c r="J86" s="110"/>
      <c r="K86" s="100"/>
      <c r="L86" s="100"/>
      <c r="M86" s="100"/>
      <c r="N86" s="100"/>
      <c r="O86" s="100"/>
      <c r="P86" s="100"/>
      <c r="Q86" s="100"/>
      <c r="R86" s="100"/>
      <c r="S86" s="100"/>
      <c r="T86" s="100"/>
      <c r="U86" s="44"/>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60"/>
      <c r="CF86" s="100"/>
      <c r="CG86" s="60"/>
      <c r="CH86" s="100"/>
      <c r="CI86" s="60"/>
      <c r="CJ86" s="100"/>
      <c r="CK86" s="100"/>
    </row>
    <row r="87" spans="1:89" ht="172.5" hidden="1" customHeight="1">
      <c r="A87" s="98"/>
      <c r="B87" s="93">
        <v>80</v>
      </c>
      <c r="C87" s="29" t="s">
        <v>510</v>
      </c>
      <c r="D87" s="30" t="s">
        <v>15</v>
      </c>
      <c r="E87" s="29" t="s">
        <v>511</v>
      </c>
      <c r="F87" s="2" t="s">
        <v>15</v>
      </c>
      <c r="G87" s="29" t="s">
        <v>511</v>
      </c>
      <c r="H87" s="29" t="s">
        <v>593</v>
      </c>
      <c r="I87" s="6" t="s">
        <v>118</v>
      </c>
      <c r="J87" s="3"/>
      <c r="K87" s="6"/>
      <c r="L87" s="6"/>
      <c r="M87" s="6"/>
      <c r="N87" s="22"/>
      <c r="O87" s="6"/>
      <c r="P87" s="22"/>
      <c r="Q87" s="6"/>
      <c r="R87" s="6"/>
      <c r="S87" s="6"/>
      <c r="T87" s="6"/>
      <c r="U87" s="23"/>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59"/>
      <c r="CF87" s="6"/>
      <c r="CG87" s="59"/>
      <c r="CH87" s="6"/>
      <c r="CI87" s="59"/>
      <c r="CJ87" s="6"/>
      <c r="CK87" s="6"/>
    </row>
    <row r="88" spans="1:89" ht="60.75" hidden="1" customHeight="1">
      <c r="A88" s="98">
        <v>72</v>
      </c>
      <c r="B88" s="93">
        <v>81</v>
      </c>
      <c r="C88" s="146" t="s">
        <v>18</v>
      </c>
      <c r="D88" s="146"/>
      <c r="E88" s="146"/>
      <c r="F88" s="52" t="s">
        <v>141</v>
      </c>
      <c r="G88" s="52" t="s">
        <v>141</v>
      </c>
      <c r="H88" s="52" t="s">
        <v>141</v>
      </c>
      <c r="I88" s="52" t="s">
        <v>141</v>
      </c>
      <c r="J88" s="52" t="s">
        <v>141</v>
      </c>
      <c r="K88" s="52" t="s">
        <v>141</v>
      </c>
      <c r="L88" s="52" t="s">
        <v>141</v>
      </c>
      <c r="M88" s="52" t="s">
        <v>141</v>
      </c>
      <c r="N88" s="52" t="s">
        <v>141</v>
      </c>
      <c r="O88" s="52" t="s">
        <v>141</v>
      </c>
      <c r="P88" s="52" t="s">
        <v>141</v>
      </c>
      <c r="Q88" s="52" t="s">
        <v>141</v>
      </c>
      <c r="R88" s="52" t="s">
        <v>141</v>
      </c>
      <c r="S88" s="52" t="s">
        <v>141</v>
      </c>
      <c r="T88" s="52" t="s">
        <v>141</v>
      </c>
      <c r="U88" s="52" t="s">
        <v>141</v>
      </c>
      <c r="V88" s="52" t="s">
        <v>141</v>
      </c>
      <c r="W88" s="52" t="s">
        <v>141</v>
      </c>
      <c r="X88" s="52" t="s">
        <v>141</v>
      </c>
      <c r="Y88" s="52" t="s">
        <v>141</v>
      </c>
      <c r="Z88" s="52" t="s">
        <v>141</v>
      </c>
      <c r="AA88" s="52" t="s">
        <v>141</v>
      </c>
      <c r="AB88" s="52" t="s">
        <v>141</v>
      </c>
      <c r="AC88" s="52" t="s">
        <v>141</v>
      </c>
      <c r="AD88" s="52" t="s">
        <v>141</v>
      </c>
      <c r="AE88" s="52" t="s">
        <v>141</v>
      </c>
      <c r="AF88" s="52" t="s">
        <v>141</v>
      </c>
      <c r="AG88" s="52" t="s">
        <v>141</v>
      </c>
      <c r="AH88" s="52" t="s">
        <v>141</v>
      </c>
      <c r="AI88" s="52" t="s">
        <v>141</v>
      </c>
      <c r="AJ88" s="52" t="s">
        <v>141</v>
      </c>
      <c r="AK88" s="52" t="s">
        <v>141</v>
      </c>
      <c r="AL88" s="52" t="s">
        <v>141</v>
      </c>
      <c r="AM88" s="52"/>
      <c r="AN88" s="52"/>
      <c r="AO88" s="52" t="s">
        <v>141</v>
      </c>
      <c r="AP88" s="52" t="s">
        <v>141</v>
      </c>
      <c r="AQ88" s="52" t="s">
        <v>141</v>
      </c>
      <c r="AR88" s="52" t="s">
        <v>141</v>
      </c>
      <c r="AS88" s="52" t="s">
        <v>141</v>
      </c>
      <c r="AT88" s="52" t="s">
        <v>141</v>
      </c>
      <c r="AU88" s="52" t="s">
        <v>141</v>
      </c>
      <c r="AV88" s="52" t="s">
        <v>141</v>
      </c>
      <c r="AW88" s="52" t="s">
        <v>141</v>
      </c>
      <c r="AX88" s="52"/>
      <c r="AY88" s="52"/>
      <c r="AZ88" s="52" t="s">
        <v>141</v>
      </c>
      <c r="BA88" s="52"/>
      <c r="BB88" s="52" t="s">
        <v>141</v>
      </c>
      <c r="BC88" s="52"/>
      <c r="BD88" s="52" t="s">
        <v>141</v>
      </c>
      <c r="BE88" s="52" t="s">
        <v>141</v>
      </c>
      <c r="BF88" s="52" t="s">
        <v>141</v>
      </c>
      <c r="BG88" s="52" t="s">
        <v>141</v>
      </c>
      <c r="BH88" s="52" t="s">
        <v>141</v>
      </c>
      <c r="BI88" s="52" t="s">
        <v>141</v>
      </c>
      <c r="BJ88" s="52" t="s">
        <v>141</v>
      </c>
      <c r="BK88" s="52" t="s">
        <v>141</v>
      </c>
      <c r="BL88" s="52" t="s">
        <v>141</v>
      </c>
      <c r="BM88" s="52" t="s">
        <v>141</v>
      </c>
      <c r="BN88" s="52" t="s">
        <v>141</v>
      </c>
      <c r="BO88" s="52" t="s">
        <v>141</v>
      </c>
      <c r="BP88" s="52" t="s">
        <v>141</v>
      </c>
      <c r="BQ88" s="52" t="s">
        <v>141</v>
      </c>
      <c r="BR88" s="52" t="s">
        <v>141</v>
      </c>
      <c r="BS88" s="52" t="s">
        <v>141</v>
      </c>
      <c r="BT88" s="52" t="s">
        <v>141</v>
      </c>
      <c r="BU88" s="52" t="s">
        <v>141</v>
      </c>
      <c r="BV88" s="52" t="s">
        <v>141</v>
      </c>
      <c r="BW88" s="52" t="s">
        <v>141</v>
      </c>
      <c r="BX88" s="52" t="s">
        <v>141</v>
      </c>
      <c r="BY88" s="52" t="s">
        <v>141</v>
      </c>
      <c r="BZ88" s="52"/>
      <c r="CA88" s="52"/>
      <c r="CB88" s="52" t="s">
        <v>141</v>
      </c>
      <c r="CC88" s="52" t="s">
        <v>141</v>
      </c>
      <c r="CD88" s="52" t="s">
        <v>141</v>
      </c>
      <c r="CE88" s="52" t="s">
        <v>141</v>
      </c>
      <c r="CF88" s="52" t="s">
        <v>141</v>
      </c>
      <c r="CG88" s="52" t="s">
        <v>141</v>
      </c>
      <c r="CH88" s="52" t="s">
        <v>141</v>
      </c>
      <c r="CI88" s="52" t="s">
        <v>141</v>
      </c>
      <c r="CJ88" s="52" t="s">
        <v>141</v>
      </c>
      <c r="CK88" s="52" t="s">
        <v>141</v>
      </c>
    </row>
    <row r="89" spans="1:89" ht="60.75" hidden="1" customHeight="1">
      <c r="A89" s="98">
        <v>73</v>
      </c>
      <c r="B89" s="93">
        <v>82</v>
      </c>
      <c r="C89" s="143" t="s">
        <v>29</v>
      </c>
      <c r="D89" s="144"/>
      <c r="E89" s="145"/>
      <c r="F89" s="52" t="s">
        <v>141</v>
      </c>
      <c r="G89" s="52" t="s">
        <v>141</v>
      </c>
      <c r="H89" s="52" t="s">
        <v>141</v>
      </c>
      <c r="I89" s="52" t="s">
        <v>141</v>
      </c>
      <c r="J89" s="52" t="s">
        <v>141</v>
      </c>
      <c r="K89" s="52" t="s">
        <v>141</v>
      </c>
      <c r="L89" s="52" t="s">
        <v>141</v>
      </c>
      <c r="M89" s="52" t="s">
        <v>141</v>
      </c>
      <c r="N89" s="52" t="s">
        <v>141</v>
      </c>
      <c r="O89" s="52" t="s">
        <v>141</v>
      </c>
      <c r="P89" s="52" t="s">
        <v>141</v>
      </c>
      <c r="Q89" s="52" t="s">
        <v>141</v>
      </c>
      <c r="R89" s="52" t="s">
        <v>141</v>
      </c>
      <c r="S89" s="52" t="s">
        <v>141</v>
      </c>
      <c r="T89" s="52" t="s">
        <v>141</v>
      </c>
      <c r="U89" s="52" t="s">
        <v>141</v>
      </c>
      <c r="V89" s="52" t="s">
        <v>141</v>
      </c>
      <c r="W89" s="52" t="s">
        <v>141</v>
      </c>
      <c r="X89" s="52" t="s">
        <v>141</v>
      </c>
      <c r="Y89" s="52" t="s">
        <v>141</v>
      </c>
      <c r="Z89" s="52" t="s">
        <v>141</v>
      </c>
      <c r="AA89" s="52" t="s">
        <v>141</v>
      </c>
      <c r="AB89" s="52" t="s">
        <v>141</v>
      </c>
      <c r="AC89" s="52" t="s">
        <v>141</v>
      </c>
      <c r="AD89" s="52" t="s">
        <v>141</v>
      </c>
      <c r="AE89" s="52" t="s">
        <v>141</v>
      </c>
      <c r="AF89" s="52" t="s">
        <v>141</v>
      </c>
      <c r="AG89" s="52" t="s">
        <v>141</v>
      </c>
      <c r="AH89" s="52" t="s">
        <v>141</v>
      </c>
      <c r="AI89" s="52" t="s">
        <v>141</v>
      </c>
      <c r="AJ89" s="52" t="s">
        <v>141</v>
      </c>
      <c r="AK89" s="52" t="s">
        <v>141</v>
      </c>
      <c r="AL89" s="52" t="s">
        <v>141</v>
      </c>
      <c r="AM89" s="52"/>
      <c r="AN89" s="52"/>
      <c r="AO89" s="52" t="s">
        <v>141</v>
      </c>
      <c r="AP89" s="52" t="s">
        <v>141</v>
      </c>
      <c r="AQ89" s="52" t="s">
        <v>141</v>
      </c>
      <c r="AR89" s="52" t="s">
        <v>141</v>
      </c>
      <c r="AS89" s="52" t="s">
        <v>141</v>
      </c>
      <c r="AT89" s="52" t="s">
        <v>141</v>
      </c>
      <c r="AU89" s="52" t="s">
        <v>141</v>
      </c>
      <c r="AV89" s="52" t="s">
        <v>141</v>
      </c>
      <c r="AW89" s="52" t="s">
        <v>141</v>
      </c>
      <c r="AX89" s="52"/>
      <c r="AY89" s="52"/>
      <c r="AZ89" s="52" t="s">
        <v>141</v>
      </c>
      <c r="BA89" s="52"/>
      <c r="BB89" s="52" t="s">
        <v>141</v>
      </c>
      <c r="BC89" s="52"/>
      <c r="BD89" s="52" t="s">
        <v>141</v>
      </c>
      <c r="BE89" s="52" t="s">
        <v>141</v>
      </c>
      <c r="BF89" s="52" t="s">
        <v>141</v>
      </c>
      <c r="BG89" s="52" t="s">
        <v>141</v>
      </c>
      <c r="BH89" s="52" t="s">
        <v>141</v>
      </c>
      <c r="BI89" s="52" t="s">
        <v>141</v>
      </c>
      <c r="BJ89" s="52" t="s">
        <v>141</v>
      </c>
      <c r="BK89" s="52" t="s">
        <v>141</v>
      </c>
      <c r="BL89" s="52" t="s">
        <v>141</v>
      </c>
      <c r="BM89" s="52" t="s">
        <v>141</v>
      </c>
      <c r="BN89" s="52" t="s">
        <v>141</v>
      </c>
      <c r="BO89" s="52" t="s">
        <v>141</v>
      </c>
      <c r="BP89" s="52" t="s">
        <v>141</v>
      </c>
      <c r="BQ89" s="52" t="s">
        <v>141</v>
      </c>
      <c r="BR89" s="52" t="s">
        <v>141</v>
      </c>
      <c r="BS89" s="52" t="s">
        <v>141</v>
      </c>
      <c r="BT89" s="52" t="s">
        <v>141</v>
      </c>
      <c r="BU89" s="52" t="s">
        <v>141</v>
      </c>
      <c r="BV89" s="52" t="s">
        <v>141</v>
      </c>
      <c r="BW89" s="52" t="s">
        <v>141</v>
      </c>
      <c r="BX89" s="52" t="s">
        <v>141</v>
      </c>
      <c r="BY89" s="52" t="s">
        <v>141</v>
      </c>
      <c r="BZ89" s="52"/>
      <c r="CA89" s="52"/>
      <c r="CB89" s="52" t="s">
        <v>141</v>
      </c>
      <c r="CC89" s="52" t="s">
        <v>141</v>
      </c>
      <c r="CD89" s="52" t="s">
        <v>141</v>
      </c>
      <c r="CE89" s="52" t="s">
        <v>141</v>
      </c>
      <c r="CF89" s="52" t="s">
        <v>141</v>
      </c>
      <c r="CG89" s="52" t="s">
        <v>141</v>
      </c>
      <c r="CH89" s="52" t="s">
        <v>141</v>
      </c>
      <c r="CI89" s="52" t="s">
        <v>141</v>
      </c>
      <c r="CJ89" s="52" t="s">
        <v>141</v>
      </c>
      <c r="CK89" s="52" t="s">
        <v>141</v>
      </c>
    </row>
    <row r="90" spans="1:89" ht="87.75" hidden="1" customHeight="1">
      <c r="A90" s="98">
        <v>74</v>
      </c>
      <c r="B90" s="93">
        <v>83</v>
      </c>
      <c r="C90" s="31" t="s">
        <v>512</v>
      </c>
      <c r="D90" s="2" t="s">
        <v>14</v>
      </c>
      <c r="E90" s="31" t="s">
        <v>513</v>
      </c>
      <c r="F90" s="2" t="s">
        <v>14</v>
      </c>
      <c r="G90" s="6" t="s">
        <v>30</v>
      </c>
      <c r="H90" s="18" t="s">
        <v>373</v>
      </c>
      <c r="I90" s="6" t="s">
        <v>118</v>
      </c>
      <c r="J90" s="7" t="s">
        <v>19</v>
      </c>
      <c r="K90" s="6"/>
      <c r="L90" s="6"/>
      <c r="M90" s="6"/>
      <c r="N90" s="22"/>
      <c r="O90" s="6"/>
      <c r="P90" s="22"/>
      <c r="Q90" s="6" t="s">
        <v>13</v>
      </c>
      <c r="R90" s="6"/>
      <c r="S90" s="6"/>
      <c r="T90" s="6"/>
      <c r="U90" s="23">
        <f t="shared" ref="U90:U95" si="15">COUNTIF(K90:T90,"x")</f>
        <v>1</v>
      </c>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v>1</v>
      </c>
      <c r="BF90" s="6">
        <v>2</v>
      </c>
      <c r="BG90" s="6">
        <v>1</v>
      </c>
      <c r="BH90" s="6">
        <v>2</v>
      </c>
      <c r="BI90" s="6">
        <v>2</v>
      </c>
      <c r="BJ90" s="6">
        <v>2</v>
      </c>
      <c r="BK90" s="6">
        <v>2</v>
      </c>
      <c r="BL90" s="6">
        <v>2</v>
      </c>
      <c r="BM90" s="6">
        <v>1</v>
      </c>
      <c r="BN90" s="6">
        <v>2</v>
      </c>
      <c r="BO90" s="6">
        <v>2</v>
      </c>
      <c r="BP90" s="6">
        <v>2</v>
      </c>
      <c r="BQ90" s="6">
        <v>1</v>
      </c>
      <c r="BR90" s="6">
        <v>1</v>
      </c>
      <c r="BS90" s="6">
        <v>2</v>
      </c>
      <c r="BT90" s="6">
        <v>1</v>
      </c>
      <c r="BU90" s="6">
        <v>2</v>
      </c>
      <c r="BV90" s="6">
        <v>2</v>
      </c>
      <c r="BW90" s="6">
        <v>2</v>
      </c>
      <c r="BX90" s="6">
        <v>2</v>
      </c>
      <c r="BY90" s="6">
        <v>2</v>
      </c>
      <c r="BZ90" s="6"/>
      <c r="CA90" s="6"/>
      <c r="CB90" s="6">
        <v>2</v>
      </c>
      <c r="CC90" s="6">
        <v>2</v>
      </c>
      <c r="CD90" s="6">
        <f>COUNTIF($BE90:$CC90,2)</f>
        <v>17</v>
      </c>
      <c r="CE90" s="59">
        <f>CD90/COUNTA($BE90:$CC90)</f>
        <v>0.73913043478260865</v>
      </c>
      <c r="CF90" s="6">
        <f>COUNTIF($BE90:$CC90,1)</f>
        <v>6</v>
      </c>
      <c r="CG90" s="59">
        <f>CF90/COUNTA($BE90:$CC90)</f>
        <v>0.2608695652173913</v>
      </c>
      <c r="CH90" s="6">
        <f>COUNTIF($BE90:$CC90,0)</f>
        <v>0</v>
      </c>
      <c r="CI90" s="59">
        <f>CH90/COUNTA($BE90:$CC90)</f>
        <v>0</v>
      </c>
      <c r="CJ90" s="6">
        <f>(((CD90*2)+(CF90*1)+(CH90*0)))/COUNTA($BE90:$CC90)</f>
        <v>1.7391304347826086</v>
      </c>
      <c r="CK90" s="6" t="str">
        <f>IF(CJ90&gt;=1.6,"Đạt mục tiêu",IF(CJ90&gt;=1,"Cần cố gắng","Chưa đạt"))</f>
        <v>Đạt mục tiêu</v>
      </c>
    </row>
    <row r="91" spans="1:89" s="35" customFormat="1" ht="87.75" hidden="1" customHeight="1">
      <c r="A91" s="98">
        <v>75</v>
      </c>
      <c r="B91" s="93">
        <v>84</v>
      </c>
      <c r="C91" s="31" t="s">
        <v>337</v>
      </c>
      <c r="D91" s="9" t="s">
        <v>14</v>
      </c>
      <c r="E91" s="17" t="s">
        <v>338</v>
      </c>
      <c r="F91" s="9" t="s">
        <v>14</v>
      </c>
      <c r="G91" s="22" t="s">
        <v>142</v>
      </c>
      <c r="H91" s="20" t="s">
        <v>148</v>
      </c>
      <c r="I91" s="22" t="s">
        <v>61</v>
      </c>
      <c r="J91" s="7" t="s">
        <v>19</v>
      </c>
      <c r="K91" s="22"/>
      <c r="L91" s="22"/>
      <c r="M91" s="22"/>
      <c r="N91" s="22"/>
      <c r="O91" s="22"/>
      <c r="P91" s="22"/>
      <c r="Q91" s="22" t="s">
        <v>13</v>
      </c>
      <c r="R91" s="22"/>
      <c r="S91" s="22"/>
      <c r="T91" s="22"/>
      <c r="U91" s="23">
        <f t="shared" si="15"/>
        <v>1</v>
      </c>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55"/>
      <c r="CF91" s="22"/>
      <c r="CG91" s="55"/>
      <c r="CH91" s="22"/>
      <c r="CI91" s="55"/>
      <c r="CJ91" s="22"/>
      <c r="CK91" s="22"/>
    </row>
    <row r="92" spans="1:89" s="35" customFormat="1" ht="87.75" hidden="1" customHeight="1">
      <c r="A92" s="98">
        <v>76</v>
      </c>
      <c r="B92" s="93">
        <v>85</v>
      </c>
      <c r="C92" s="17" t="s">
        <v>339</v>
      </c>
      <c r="D92" s="9" t="s">
        <v>14</v>
      </c>
      <c r="E92" s="17" t="s">
        <v>340</v>
      </c>
      <c r="F92" s="9" t="s">
        <v>14</v>
      </c>
      <c r="G92" s="22" t="s">
        <v>143</v>
      </c>
      <c r="H92" s="20" t="s">
        <v>149</v>
      </c>
      <c r="I92" s="22" t="s">
        <v>61</v>
      </c>
      <c r="J92" s="7" t="s">
        <v>19</v>
      </c>
      <c r="K92" s="22"/>
      <c r="L92" s="22"/>
      <c r="M92" s="22"/>
      <c r="N92" s="22" t="s">
        <v>13</v>
      </c>
      <c r="O92" s="22"/>
      <c r="P92" s="22"/>
      <c r="Q92" s="22"/>
      <c r="R92" s="22"/>
      <c r="S92" s="22"/>
      <c r="T92" s="22"/>
      <c r="U92" s="23">
        <f t="shared" si="15"/>
        <v>1</v>
      </c>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55"/>
      <c r="CF92" s="22"/>
      <c r="CG92" s="55"/>
      <c r="CH92" s="22"/>
      <c r="CI92" s="55"/>
      <c r="CJ92" s="22"/>
      <c r="CK92" s="22"/>
    </row>
    <row r="93" spans="1:89" s="35" customFormat="1" ht="87.75" hidden="1" customHeight="1">
      <c r="A93" s="98">
        <v>77</v>
      </c>
      <c r="B93" s="93">
        <v>86</v>
      </c>
      <c r="C93" s="17" t="s">
        <v>341</v>
      </c>
      <c r="D93" s="9" t="s">
        <v>14</v>
      </c>
      <c r="E93" s="17" t="s">
        <v>342</v>
      </c>
      <c r="F93" s="9" t="s">
        <v>14</v>
      </c>
      <c r="G93" s="22" t="s">
        <v>147</v>
      </c>
      <c r="H93" s="20" t="s">
        <v>343</v>
      </c>
      <c r="I93" s="22" t="s">
        <v>118</v>
      </c>
      <c r="J93" s="7" t="s">
        <v>19</v>
      </c>
      <c r="K93" s="22"/>
      <c r="L93" s="22"/>
      <c r="M93" s="22"/>
      <c r="N93" s="22"/>
      <c r="O93" s="22"/>
      <c r="P93" s="22" t="s">
        <v>13</v>
      </c>
      <c r="Q93" s="22"/>
      <c r="R93" s="22"/>
      <c r="S93" s="22"/>
      <c r="T93" s="22"/>
      <c r="U93" s="23">
        <f t="shared" si="15"/>
        <v>1</v>
      </c>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55"/>
      <c r="CF93" s="22"/>
      <c r="CG93" s="55"/>
      <c r="CH93" s="22"/>
      <c r="CI93" s="55"/>
      <c r="CJ93" s="22"/>
      <c r="CK93" s="22"/>
    </row>
    <row r="94" spans="1:89" s="35" customFormat="1" ht="87.75" hidden="1" customHeight="1">
      <c r="A94" s="98">
        <v>78</v>
      </c>
      <c r="B94" s="93">
        <v>87</v>
      </c>
      <c r="C94" s="31" t="s">
        <v>516</v>
      </c>
      <c r="D94" s="9" t="s">
        <v>14</v>
      </c>
      <c r="E94" s="31" t="s">
        <v>517</v>
      </c>
      <c r="F94" s="9" t="s">
        <v>14</v>
      </c>
      <c r="G94" s="31" t="s">
        <v>517</v>
      </c>
      <c r="H94" s="31" t="s">
        <v>517</v>
      </c>
      <c r="I94" s="22" t="s">
        <v>118</v>
      </c>
      <c r="J94" s="7" t="s">
        <v>19</v>
      </c>
      <c r="K94" s="22"/>
      <c r="L94" s="22"/>
      <c r="M94" s="22"/>
      <c r="N94" s="22"/>
      <c r="O94" s="22"/>
      <c r="P94" s="22" t="s">
        <v>13</v>
      </c>
      <c r="Q94" s="22"/>
      <c r="R94" s="22"/>
      <c r="S94" s="22"/>
      <c r="T94" s="22"/>
      <c r="U94" s="23">
        <f t="shared" si="15"/>
        <v>1</v>
      </c>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55"/>
      <c r="CF94" s="22"/>
      <c r="CG94" s="55"/>
      <c r="CH94" s="22"/>
      <c r="CI94" s="55"/>
      <c r="CJ94" s="22"/>
      <c r="CK94" s="22"/>
    </row>
    <row r="95" spans="1:89" s="35" customFormat="1" ht="87.75" hidden="1" customHeight="1">
      <c r="A95" s="98">
        <v>79</v>
      </c>
      <c r="B95" s="93">
        <v>88</v>
      </c>
      <c r="C95" s="31" t="s">
        <v>514</v>
      </c>
      <c r="D95" s="9" t="s">
        <v>14</v>
      </c>
      <c r="E95" s="31" t="s">
        <v>515</v>
      </c>
      <c r="F95" s="9" t="s">
        <v>14</v>
      </c>
      <c r="G95" s="22" t="s">
        <v>144</v>
      </c>
      <c r="H95" s="20" t="s">
        <v>150</v>
      </c>
      <c r="I95" s="22"/>
      <c r="J95" s="7" t="s">
        <v>19</v>
      </c>
      <c r="K95" s="22"/>
      <c r="L95" s="22"/>
      <c r="M95" s="22"/>
      <c r="N95" s="22"/>
      <c r="O95" s="22" t="s">
        <v>13</v>
      </c>
      <c r="P95" s="22"/>
      <c r="Q95" s="22"/>
      <c r="R95" s="22"/>
      <c r="S95" s="22"/>
      <c r="T95" s="22"/>
      <c r="U95" s="23">
        <f t="shared" si="15"/>
        <v>1</v>
      </c>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55"/>
      <c r="CF95" s="22"/>
      <c r="CG95" s="55"/>
      <c r="CH95" s="22"/>
      <c r="CI95" s="55"/>
      <c r="CJ95" s="22"/>
      <c r="CK95" s="22"/>
    </row>
    <row r="96" spans="1:89" s="61" customFormat="1" ht="42.75" hidden="1" customHeight="1">
      <c r="A96" s="98">
        <v>80</v>
      </c>
      <c r="B96" s="93">
        <v>89</v>
      </c>
      <c r="C96" s="147" t="s">
        <v>31</v>
      </c>
      <c r="D96" s="148"/>
      <c r="E96" s="149"/>
      <c r="F96" s="58" t="s">
        <v>141</v>
      </c>
      <c r="G96" s="58" t="s">
        <v>141</v>
      </c>
      <c r="H96" s="58" t="s">
        <v>141</v>
      </c>
      <c r="I96" s="58" t="s">
        <v>141</v>
      </c>
      <c r="J96" s="58" t="s">
        <v>141</v>
      </c>
      <c r="K96" s="58" t="s">
        <v>141</v>
      </c>
      <c r="L96" s="58" t="s">
        <v>141</v>
      </c>
      <c r="M96" s="58" t="s">
        <v>141</v>
      </c>
      <c r="N96" s="58" t="s">
        <v>141</v>
      </c>
      <c r="O96" s="58" t="s">
        <v>141</v>
      </c>
      <c r="P96" s="58" t="s">
        <v>141</v>
      </c>
      <c r="Q96" s="58" t="s">
        <v>141</v>
      </c>
      <c r="R96" s="58" t="s">
        <v>141</v>
      </c>
      <c r="S96" s="58" t="s">
        <v>141</v>
      </c>
      <c r="T96" s="58" t="s">
        <v>141</v>
      </c>
      <c r="U96" s="58" t="s">
        <v>141</v>
      </c>
      <c r="V96" s="58" t="s">
        <v>141</v>
      </c>
      <c r="W96" s="58" t="s">
        <v>141</v>
      </c>
      <c r="X96" s="58" t="s">
        <v>141</v>
      </c>
      <c r="Y96" s="58" t="s">
        <v>141</v>
      </c>
      <c r="Z96" s="58" t="s">
        <v>141</v>
      </c>
      <c r="AA96" s="58" t="s">
        <v>141</v>
      </c>
      <c r="AB96" s="58" t="s">
        <v>141</v>
      </c>
      <c r="AC96" s="58" t="s">
        <v>141</v>
      </c>
      <c r="AD96" s="58" t="s">
        <v>141</v>
      </c>
      <c r="AE96" s="58" t="s">
        <v>141</v>
      </c>
      <c r="AF96" s="58" t="s">
        <v>141</v>
      </c>
      <c r="AG96" s="58" t="s">
        <v>141</v>
      </c>
      <c r="AH96" s="58" t="s">
        <v>141</v>
      </c>
      <c r="AI96" s="58" t="s">
        <v>141</v>
      </c>
      <c r="AJ96" s="58" t="s">
        <v>141</v>
      </c>
      <c r="AK96" s="58" t="s">
        <v>141</v>
      </c>
      <c r="AL96" s="58" t="s">
        <v>141</v>
      </c>
      <c r="AM96" s="58"/>
      <c r="AN96" s="58"/>
      <c r="AO96" s="58" t="s">
        <v>141</v>
      </c>
      <c r="AP96" s="58" t="s">
        <v>141</v>
      </c>
      <c r="AQ96" s="58" t="s">
        <v>141</v>
      </c>
      <c r="AR96" s="58" t="s">
        <v>141</v>
      </c>
      <c r="AS96" s="58" t="s">
        <v>141</v>
      </c>
      <c r="AT96" s="58" t="s">
        <v>141</v>
      </c>
      <c r="AU96" s="58" t="s">
        <v>141</v>
      </c>
      <c r="AV96" s="58" t="s">
        <v>141</v>
      </c>
      <c r="AW96" s="58" t="s">
        <v>141</v>
      </c>
      <c r="AX96" s="58"/>
      <c r="AY96" s="58"/>
      <c r="AZ96" s="58" t="s">
        <v>141</v>
      </c>
      <c r="BA96" s="58"/>
      <c r="BB96" s="58" t="s">
        <v>141</v>
      </c>
      <c r="BC96" s="58"/>
      <c r="BD96" s="58" t="s">
        <v>141</v>
      </c>
      <c r="BE96" s="58" t="s">
        <v>141</v>
      </c>
      <c r="BF96" s="58" t="s">
        <v>141</v>
      </c>
      <c r="BG96" s="58" t="s">
        <v>141</v>
      </c>
      <c r="BH96" s="58" t="s">
        <v>141</v>
      </c>
      <c r="BI96" s="58" t="s">
        <v>141</v>
      </c>
      <c r="BJ96" s="58" t="s">
        <v>141</v>
      </c>
      <c r="BK96" s="58" t="s">
        <v>141</v>
      </c>
      <c r="BL96" s="58" t="s">
        <v>141</v>
      </c>
      <c r="BM96" s="58" t="s">
        <v>141</v>
      </c>
      <c r="BN96" s="58" t="s">
        <v>141</v>
      </c>
      <c r="BO96" s="58" t="s">
        <v>141</v>
      </c>
      <c r="BP96" s="58" t="s">
        <v>141</v>
      </c>
      <c r="BQ96" s="58" t="s">
        <v>141</v>
      </c>
      <c r="BR96" s="58" t="s">
        <v>141</v>
      </c>
      <c r="BS96" s="58" t="s">
        <v>141</v>
      </c>
      <c r="BT96" s="58" t="s">
        <v>141</v>
      </c>
      <c r="BU96" s="58" t="s">
        <v>141</v>
      </c>
      <c r="BV96" s="58" t="s">
        <v>141</v>
      </c>
      <c r="BW96" s="58" t="s">
        <v>141</v>
      </c>
      <c r="BX96" s="58" t="s">
        <v>141</v>
      </c>
      <c r="BY96" s="58" t="s">
        <v>141</v>
      </c>
      <c r="BZ96" s="58"/>
      <c r="CA96" s="58"/>
      <c r="CB96" s="58" t="s">
        <v>141</v>
      </c>
      <c r="CC96" s="58" t="s">
        <v>141</v>
      </c>
      <c r="CD96" s="58" t="s">
        <v>141</v>
      </c>
      <c r="CE96" s="58" t="s">
        <v>141</v>
      </c>
      <c r="CF96" s="58" t="s">
        <v>141</v>
      </c>
      <c r="CG96" s="58" t="s">
        <v>141</v>
      </c>
      <c r="CH96" s="58" t="s">
        <v>141</v>
      </c>
      <c r="CI96" s="58" t="s">
        <v>141</v>
      </c>
      <c r="CJ96" s="58" t="s">
        <v>141</v>
      </c>
      <c r="CK96" s="58" t="s">
        <v>141</v>
      </c>
    </row>
    <row r="97" spans="1:89" s="61" customFormat="1" ht="42.75" hidden="1" customHeight="1">
      <c r="A97" s="98">
        <v>81</v>
      </c>
      <c r="B97" s="93">
        <v>90</v>
      </c>
      <c r="C97" s="147" t="s">
        <v>344</v>
      </c>
      <c r="D97" s="148"/>
      <c r="E97" s="149"/>
      <c r="F97" s="58" t="s">
        <v>141</v>
      </c>
      <c r="G97" s="58" t="s">
        <v>141</v>
      </c>
      <c r="H97" s="58" t="s">
        <v>141</v>
      </c>
      <c r="I97" s="58" t="s">
        <v>141</v>
      </c>
      <c r="J97" s="58" t="s">
        <v>141</v>
      </c>
      <c r="K97" s="58" t="s">
        <v>141</v>
      </c>
      <c r="L97" s="58" t="s">
        <v>141</v>
      </c>
      <c r="M97" s="58" t="s">
        <v>141</v>
      </c>
      <c r="N97" s="58" t="s">
        <v>141</v>
      </c>
      <c r="O97" s="58" t="s">
        <v>141</v>
      </c>
      <c r="P97" s="58" t="s">
        <v>141</v>
      </c>
      <c r="Q97" s="58" t="s">
        <v>141</v>
      </c>
      <c r="R97" s="58" t="s">
        <v>141</v>
      </c>
      <c r="S97" s="58" t="s">
        <v>141</v>
      </c>
      <c r="T97" s="58" t="s">
        <v>141</v>
      </c>
      <c r="U97" s="58" t="s">
        <v>141</v>
      </c>
      <c r="V97" s="58" t="s">
        <v>141</v>
      </c>
      <c r="W97" s="58" t="s">
        <v>141</v>
      </c>
      <c r="X97" s="58" t="s">
        <v>141</v>
      </c>
      <c r="Y97" s="58" t="s">
        <v>141</v>
      </c>
      <c r="Z97" s="58" t="s">
        <v>141</v>
      </c>
      <c r="AA97" s="58" t="s">
        <v>141</v>
      </c>
      <c r="AB97" s="58" t="s">
        <v>141</v>
      </c>
      <c r="AC97" s="58" t="s">
        <v>141</v>
      </c>
      <c r="AD97" s="58" t="s">
        <v>141</v>
      </c>
      <c r="AE97" s="58" t="s">
        <v>141</v>
      </c>
      <c r="AF97" s="58" t="s">
        <v>141</v>
      </c>
      <c r="AG97" s="58" t="s">
        <v>141</v>
      </c>
      <c r="AH97" s="58" t="s">
        <v>141</v>
      </c>
      <c r="AI97" s="58" t="s">
        <v>141</v>
      </c>
      <c r="AJ97" s="58" t="s">
        <v>141</v>
      </c>
      <c r="AK97" s="58" t="s">
        <v>141</v>
      </c>
      <c r="AL97" s="58" t="s">
        <v>141</v>
      </c>
      <c r="AM97" s="58"/>
      <c r="AN97" s="58"/>
      <c r="AO97" s="58" t="s">
        <v>141</v>
      </c>
      <c r="AP97" s="58" t="s">
        <v>141</v>
      </c>
      <c r="AQ97" s="58" t="s">
        <v>141</v>
      </c>
      <c r="AR97" s="58" t="s">
        <v>141</v>
      </c>
      <c r="AS97" s="58" t="s">
        <v>141</v>
      </c>
      <c r="AT97" s="58" t="s">
        <v>141</v>
      </c>
      <c r="AU97" s="58" t="s">
        <v>141</v>
      </c>
      <c r="AV97" s="58" t="s">
        <v>141</v>
      </c>
      <c r="AW97" s="58" t="s">
        <v>141</v>
      </c>
      <c r="AX97" s="58"/>
      <c r="AY97" s="58"/>
      <c r="AZ97" s="58" t="s">
        <v>141</v>
      </c>
      <c r="BA97" s="58"/>
      <c r="BB97" s="58" t="s">
        <v>141</v>
      </c>
      <c r="BC97" s="58"/>
      <c r="BD97" s="58" t="s">
        <v>141</v>
      </c>
      <c r="BE97" s="58" t="s">
        <v>141</v>
      </c>
      <c r="BF97" s="58" t="s">
        <v>141</v>
      </c>
      <c r="BG97" s="58" t="s">
        <v>141</v>
      </c>
      <c r="BH97" s="58" t="s">
        <v>141</v>
      </c>
      <c r="BI97" s="58" t="s">
        <v>141</v>
      </c>
      <c r="BJ97" s="58" t="s">
        <v>141</v>
      </c>
      <c r="BK97" s="58" t="s">
        <v>141</v>
      </c>
      <c r="BL97" s="58" t="s">
        <v>141</v>
      </c>
      <c r="BM97" s="58" t="s">
        <v>141</v>
      </c>
      <c r="BN97" s="58" t="s">
        <v>141</v>
      </c>
      <c r="BO97" s="58" t="s">
        <v>141</v>
      </c>
      <c r="BP97" s="58" t="s">
        <v>141</v>
      </c>
      <c r="BQ97" s="58" t="s">
        <v>141</v>
      </c>
      <c r="BR97" s="58" t="s">
        <v>141</v>
      </c>
      <c r="BS97" s="58" t="s">
        <v>141</v>
      </c>
      <c r="BT97" s="58" t="s">
        <v>141</v>
      </c>
      <c r="BU97" s="58" t="s">
        <v>141</v>
      </c>
      <c r="BV97" s="58" t="s">
        <v>141</v>
      </c>
      <c r="BW97" s="58" t="s">
        <v>141</v>
      </c>
      <c r="BX97" s="58" t="s">
        <v>141</v>
      </c>
      <c r="BY97" s="58" t="s">
        <v>141</v>
      </c>
      <c r="BZ97" s="58"/>
      <c r="CA97" s="58"/>
      <c r="CB97" s="58" t="s">
        <v>141</v>
      </c>
      <c r="CC97" s="58" t="s">
        <v>141</v>
      </c>
      <c r="CD97" s="58" t="s">
        <v>141</v>
      </c>
      <c r="CE97" s="58" t="s">
        <v>141</v>
      </c>
      <c r="CF97" s="58" t="s">
        <v>141</v>
      </c>
      <c r="CG97" s="58" t="s">
        <v>141</v>
      </c>
      <c r="CH97" s="58" t="s">
        <v>141</v>
      </c>
      <c r="CI97" s="58" t="s">
        <v>141</v>
      </c>
      <c r="CJ97" s="58" t="s">
        <v>141</v>
      </c>
      <c r="CK97" s="58" t="s">
        <v>141</v>
      </c>
    </row>
    <row r="98" spans="1:89" s="35" customFormat="1" ht="99" hidden="1" customHeight="1">
      <c r="A98" s="98">
        <v>82</v>
      </c>
      <c r="B98" s="93">
        <v>91</v>
      </c>
      <c r="C98" s="17" t="s">
        <v>345</v>
      </c>
      <c r="D98" s="9" t="s">
        <v>11</v>
      </c>
      <c r="E98" s="17" t="s">
        <v>346</v>
      </c>
      <c r="F98" s="9" t="s">
        <v>14</v>
      </c>
      <c r="G98" s="17" t="s">
        <v>346</v>
      </c>
      <c r="H98" s="20" t="s">
        <v>606</v>
      </c>
      <c r="I98" s="22"/>
      <c r="J98" s="7" t="s">
        <v>19</v>
      </c>
      <c r="K98" s="23" t="s">
        <v>13</v>
      </c>
      <c r="L98" s="23"/>
      <c r="M98" s="22"/>
      <c r="N98" s="22"/>
      <c r="O98" s="22"/>
      <c r="P98" s="22"/>
      <c r="Q98" s="22"/>
      <c r="R98" s="22"/>
      <c r="S98" s="22"/>
      <c r="T98" s="22"/>
      <c r="U98" s="23">
        <f>COUNTIF(K98:T98,"x")</f>
        <v>1</v>
      </c>
      <c r="V98" s="22" t="s">
        <v>366</v>
      </c>
      <c r="W98" s="22" t="s">
        <v>363</v>
      </c>
      <c r="X98" s="22" t="s">
        <v>363</v>
      </c>
      <c r="Y98" s="22" t="s">
        <v>364</v>
      </c>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55"/>
      <c r="CF98" s="22"/>
      <c r="CG98" s="55"/>
      <c r="CH98" s="22"/>
      <c r="CI98" s="55"/>
      <c r="CJ98" s="22"/>
      <c r="CK98" s="22"/>
    </row>
    <row r="99" spans="1:89" s="35" customFormat="1" ht="99" hidden="1" customHeight="1">
      <c r="A99" s="98">
        <v>83</v>
      </c>
      <c r="B99" s="93">
        <v>92</v>
      </c>
      <c r="C99" s="17" t="s">
        <v>345</v>
      </c>
      <c r="D99" s="9" t="s">
        <v>11</v>
      </c>
      <c r="E99" s="17" t="s">
        <v>346</v>
      </c>
      <c r="F99" s="9" t="s">
        <v>14</v>
      </c>
      <c r="G99" s="17" t="s">
        <v>346</v>
      </c>
      <c r="H99" s="20" t="s">
        <v>701</v>
      </c>
      <c r="I99" s="22"/>
      <c r="J99" s="7" t="s">
        <v>19</v>
      </c>
      <c r="K99" s="23" t="s">
        <v>13</v>
      </c>
      <c r="L99" s="23"/>
      <c r="M99" s="22"/>
      <c r="N99" s="22"/>
      <c r="O99" s="22"/>
      <c r="P99" s="22"/>
      <c r="Q99" s="22"/>
      <c r="R99" s="22"/>
      <c r="S99" s="22"/>
      <c r="T99" s="22"/>
      <c r="U99" s="23">
        <f>COUNTIF(K99:T99,"x")</f>
        <v>1</v>
      </c>
      <c r="V99" s="22" t="s">
        <v>363</v>
      </c>
      <c r="W99" s="22" t="s">
        <v>366</v>
      </c>
      <c r="X99" s="22" t="s">
        <v>367</v>
      </c>
      <c r="Y99" s="22" t="s">
        <v>363</v>
      </c>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55"/>
      <c r="CF99" s="22"/>
      <c r="CG99" s="55"/>
      <c r="CH99" s="22"/>
      <c r="CI99" s="55"/>
      <c r="CJ99" s="22"/>
      <c r="CK99" s="22"/>
    </row>
    <row r="100" spans="1:89" ht="44.25" hidden="1" customHeight="1">
      <c r="A100" s="98">
        <v>84</v>
      </c>
      <c r="B100" s="93">
        <v>93</v>
      </c>
      <c r="C100" s="147" t="s">
        <v>347</v>
      </c>
      <c r="D100" s="148"/>
      <c r="E100" s="149"/>
      <c r="F100" s="58" t="s">
        <v>141</v>
      </c>
      <c r="G100" s="58" t="s">
        <v>141</v>
      </c>
      <c r="H100" s="58" t="s">
        <v>141</v>
      </c>
      <c r="I100" s="58" t="s">
        <v>141</v>
      </c>
      <c r="J100" s="58" t="s">
        <v>141</v>
      </c>
      <c r="K100" s="58" t="s">
        <v>141</v>
      </c>
      <c r="L100" s="58" t="s">
        <v>141</v>
      </c>
      <c r="M100" s="58" t="s">
        <v>141</v>
      </c>
      <c r="N100" s="58" t="s">
        <v>141</v>
      </c>
      <c r="O100" s="58" t="s">
        <v>141</v>
      </c>
      <c r="P100" s="58" t="s">
        <v>141</v>
      </c>
      <c r="Q100" s="58" t="s">
        <v>141</v>
      </c>
      <c r="R100" s="58" t="s">
        <v>141</v>
      </c>
      <c r="S100" s="58" t="s">
        <v>141</v>
      </c>
      <c r="T100" s="58" t="s">
        <v>141</v>
      </c>
      <c r="U100" s="58" t="s">
        <v>141</v>
      </c>
      <c r="V100" s="58" t="s">
        <v>141</v>
      </c>
      <c r="W100" s="58" t="s">
        <v>141</v>
      </c>
      <c r="X100" s="58" t="s">
        <v>141</v>
      </c>
      <c r="Y100" s="58" t="s">
        <v>141</v>
      </c>
      <c r="Z100" s="58" t="s">
        <v>141</v>
      </c>
      <c r="AA100" s="58" t="s">
        <v>141</v>
      </c>
      <c r="AB100" s="58" t="s">
        <v>141</v>
      </c>
      <c r="AC100" s="58" t="s">
        <v>141</v>
      </c>
      <c r="AD100" s="58" t="s">
        <v>141</v>
      </c>
      <c r="AE100" s="58" t="s">
        <v>141</v>
      </c>
      <c r="AF100" s="58" t="s">
        <v>141</v>
      </c>
      <c r="AG100" s="58" t="s">
        <v>141</v>
      </c>
      <c r="AH100" s="58" t="s">
        <v>141</v>
      </c>
      <c r="AI100" s="58" t="s">
        <v>141</v>
      </c>
      <c r="AJ100" s="58" t="s">
        <v>141</v>
      </c>
      <c r="AK100" s="58" t="s">
        <v>141</v>
      </c>
      <c r="AL100" s="58" t="s">
        <v>141</v>
      </c>
      <c r="AM100" s="58"/>
      <c r="AN100" s="58"/>
      <c r="AO100" s="58" t="s">
        <v>141</v>
      </c>
      <c r="AP100" s="58" t="s">
        <v>141</v>
      </c>
      <c r="AQ100" s="58" t="s">
        <v>141</v>
      </c>
      <c r="AR100" s="58" t="s">
        <v>141</v>
      </c>
      <c r="AS100" s="58" t="s">
        <v>141</v>
      </c>
      <c r="AT100" s="58" t="s">
        <v>141</v>
      </c>
      <c r="AU100" s="58" t="s">
        <v>141</v>
      </c>
      <c r="AV100" s="58" t="s">
        <v>141</v>
      </c>
      <c r="AW100" s="58" t="s">
        <v>141</v>
      </c>
      <c r="AX100" s="58"/>
      <c r="AY100" s="58"/>
      <c r="AZ100" s="58" t="s">
        <v>141</v>
      </c>
      <c r="BA100" s="58"/>
      <c r="BB100" s="58" t="s">
        <v>141</v>
      </c>
      <c r="BC100" s="58"/>
      <c r="BD100" s="58" t="s">
        <v>141</v>
      </c>
      <c r="BE100" s="58" t="s">
        <v>141</v>
      </c>
      <c r="BF100" s="58" t="s">
        <v>141</v>
      </c>
      <c r="BG100" s="58" t="s">
        <v>141</v>
      </c>
      <c r="BH100" s="58" t="s">
        <v>141</v>
      </c>
      <c r="BI100" s="58" t="s">
        <v>141</v>
      </c>
      <c r="BJ100" s="58" t="s">
        <v>141</v>
      </c>
      <c r="BK100" s="58" t="s">
        <v>141</v>
      </c>
      <c r="BL100" s="58" t="s">
        <v>141</v>
      </c>
      <c r="BM100" s="58" t="s">
        <v>141</v>
      </c>
      <c r="BN100" s="58" t="s">
        <v>141</v>
      </c>
      <c r="BO100" s="58" t="s">
        <v>141</v>
      </c>
      <c r="BP100" s="58" t="s">
        <v>141</v>
      </c>
      <c r="BQ100" s="58" t="s">
        <v>141</v>
      </c>
      <c r="BR100" s="58" t="s">
        <v>141</v>
      </c>
      <c r="BS100" s="58" t="s">
        <v>141</v>
      </c>
      <c r="BT100" s="58" t="s">
        <v>141</v>
      </c>
      <c r="BU100" s="58" t="s">
        <v>141</v>
      </c>
      <c r="BV100" s="58" t="s">
        <v>141</v>
      </c>
      <c r="BW100" s="58" t="s">
        <v>141</v>
      </c>
      <c r="BX100" s="58" t="s">
        <v>141</v>
      </c>
      <c r="BY100" s="58" t="s">
        <v>141</v>
      </c>
      <c r="BZ100" s="58"/>
      <c r="CA100" s="58"/>
      <c r="CB100" s="58" t="s">
        <v>141</v>
      </c>
      <c r="CC100" s="58" t="s">
        <v>141</v>
      </c>
      <c r="CD100" s="58" t="s">
        <v>141</v>
      </c>
      <c r="CE100" s="58" t="s">
        <v>141</v>
      </c>
      <c r="CF100" s="58" t="s">
        <v>141</v>
      </c>
      <c r="CG100" s="58" t="s">
        <v>141</v>
      </c>
      <c r="CH100" s="58" t="s">
        <v>141</v>
      </c>
      <c r="CI100" s="58" t="s">
        <v>141</v>
      </c>
      <c r="CJ100" s="58" t="s">
        <v>141</v>
      </c>
      <c r="CK100" s="58" t="s">
        <v>141</v>
      </c>
    </row>
    <row r="101" spans="1:89" ht="105" hidden="1" customHeight="1">
      <c r="A101" s="98"/>
      <c r="B101" s="93">
        <v>94</v>
      </c>
      <c r="C101" s="31" t="s">
        <v>518</v>
      </c>
      <c r="D101" s="2" t="s">
        <v>11</v>
      </c>
      <c r="E101" s="31" t="s">
        <v>519</v>
      </c>
      <c r="F101" s="2" t="s">
        <v>14</v>
      </c>
      <c r="G101" s="6" t="s">
        <v>145</v>
      </c>
      <c r="H101" s="18" t="s">
        <v>397</v>
      </c>
      <c r="I101" s="6" t="s">
        <v>118</v>
      </c>
      <c r="J101" s="3" t="s">
        <v>19</v>
      </c>
      <c r="K101" s="62"/>
      <c r="L101" s="62"/>
      <c r="M101" s="62"/>
      <c r="N101" s="62"/>
      <c r="O101" s="62"/>
      <c r="P101" s="62"/>
      <c r="Q101" s="62"/>
      <c r="R101" s="62" t="s">
        <v>13</v>
      </c>
      <c r="S101" s="62"/>
      <c r="T101" s="62"/>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c r="BO101" s="58"/>
      <c r="BP101" s="58"/>
      <c r="BQ101" s="58"/>
      <c r="BR101" s="58"/>
      <c r="BS101" s="58"/>
      <c r="BT101" s="58"/>
      <c r="BU101" s="58"/>
      <c r="BV101" s="58"/>
      <c r="BW101" s="58"/>
      <c r="BX101" s="58"/>
      <c r="BY101" s="58"/>
      <c r="BZ101" s="58"/>
      <c r="CA101" s="58"/>
      <c r="CB101" s="58"/>
      <c r="CC101" s="58"/>
      <c r="CD101" s="58"/>
      <c r="CE101" s="58"/>
      <c r="CF101" s="58"/>
      <c r="CG101" s="58"/>
      <c r="CH101" s="58"/>
      <c r="CI101" s="58"/>
      <c r="CJ101" s="58"/>
      <c r="CK101" s="58"/>
    </row>
    <row r="102" spans="1:89" ht="105" hidden="1" customHeight="1">
      <c r="A102" s="98">
        <v>85</v>
      </c>
      <c r="B102" s="93">
        <v>95</v>
      </c>
      <c r="C102" s="31" t="s">
        <v>518</v>
      </c>
      <c r="D102" s="2" t="s">
        <v>11</v>
      </c>
      <c r="E102" s="31" t="s">
        <v>519</v>
      </c>
      <c r="F102" s="2" t="s">
        <v>14</v>
      </c>
      <c r="G102" s="6" t="s">
        <v>145</v>
      </c>
      <c r="H102" s="18" t="s">
        <v>613</v>
      </c>
      <c r="I102" s="6" t="s">
        <v>118</v>
      </c>
      <c r="J102" s="3" t="s">
        <v>19</v>
      </c>
      <c r="K102" s="63"/>
      <c r="L102" s="63" t="s">
        <v>13</v>
      </c>
      <c r="M102" s="6"/>
      <c r="N102" s="22"/>
      <c r="O102" s="6"/>
      <c r="P102" s="22"/>
      <c r="Q102" s="6"/>
      <c r="R102" s="6"/>
      <c r="S102" s="6"/>
      <c r="T102" s="6"/>
      <c r="U102" s="23">
        <f>COUNTIF(K102:T102,"x")</f>
        <v>1</v>
      </c>
      <c r="V102" s="6"/>
      <c r="W102" s="6"/>
      <c r="X102" s="6"/>
      <c r="Y102" s="6"/>
      <c r="Z102" s="6"/>
      <c r="AA102" s="6" t="s">
        <v>366</v>
      </c>
      <c r="AB102" s="6" t="s">
        <v>363</v>
      </c>
      <c r="AC102" s="6" t="s">
        <v>364</v>
      </c>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v>1</v>
      </c>
      <c r="BF102" s="6">
        <v>2</v>
      </c>
      <c r="BG102" s="6">
        <v>2</v>
      </c>
      <c r="BH102" s="6">
        <v>2</v>
      </c>
      <c r="BI102" s="6">
        <v>2</v>
      </c>
      <c r="BJ102" s="6">
        <v>2</v>
      </c>
      <c r="BK102" s="6">
        <v>2</v>
      </c>
      <c r="BL102" s="6">
        <v>2</v>
      </c>
      <c r="BM102" s="6">
        <v>2</v>
      </c>
      <c r="BN102" s="6">
        <v>2</v>
      </c>
      <c r="BO102" s="6">
        <v>2</v>
      </c>
      <c r="BP102" s="6">
        <v>2</v>
      </c>
      <c r="BQ102" s="6">
        <v>1</v>
      </c>
      <c r="BR102" s="6">
        <v>1</v>
      </c>
      <c r="BS102" s="6">
        <v>2</v>
      </c>
      <c r="BT102" s="6">
        <v>2</v>
      </c>
      <c r="BU102" s="6">
        <v>2</v>
      </c>
      <c r="BV102" s="6">
        <v>2</v>
      </c>
      <c r="BW102" s="6">
        <v>2</v>
      </c>
      <c r="BX102" s="6">
        <v>2</v>
      </c>
      <c r="BY102" s="6">
        <v>2</v>
      </c>
      <c r="BZ102" s="6"/>
      <c r="CA102" s="6"/>
      <c r="CB102" s="6">
        <v>2</v>
      </c>
      <c r="CC102" s="6">
        <v>2</v>
      </c>
      <c r="CD102" s="6">
        <f>COUNTIF($BE102:$CC102,2)</f>
        <v>20</v>
      </c>
      <c r="CE102" s="59">
        <f>CD102/COUNTA($BE102:$CC102)</f>
        <v>0.86956521739130432</v>
      </c>
      <c r="CF102" s="6">
        <f>COUNTIF($BE102:$CC102,1)</f>
        <v>3</v>
      </c>
      <c r="CG102" s="59">
        <f>CF102/COUNTA($BE102:$CC102)</f>
        <v>0.13043478260869565</v>
      </c>
      <c r="CH102" s="6">
        <f>COUNTIF($BE102:$CC102,0)</f>
        <v>0</v>
      </c>
      <c r="CI102" s="59">
        <f>CH102/COUNTA($BE102:$CC102)</f>
        <v>0</v>
      </c>
      <c r="CJ102" s="6">
        <f>(((CD102*2)+(CF102*1)+(CH102*0)))/COUNTA($BE102:$CC102)</f>
        <v>1.8695652173913044</v>
      </c>
      <c r="CK102" s="6" t="str">
        <f>IF(CJ102&gt;=1.6,"Đạt mục tiêu",IF(CJ102&gt;=1,"Cần cố gắng","Chưa đạt"))</f>
        <v>Đạt mục tiêu</v>
      </c>
    </row>
    <row r="103" spans="1:89" ht="105" hidden="1" customHeight="1">
      <c r="A103" s="98">
        <v>86</v>
      </c>
      <c r="B103" s="93">
        <v>96</v>
      </c>
      <c r="C103" s="31" t="s">
        <v>518</v>
      </c>
      <c r="D103" s="2" t="s">
        <v>11</v>
      </c>
      <c r="E103" s="31" t="s">
        <v>519</v>
      </c>
      <c r="F103" s="2" t="s">
        <v>14</v>
      </c>
      <c r="G103" s="6" t="s">
        <v>357</v>
      </c>
      <c r="H103" s="18" t="s">
        <v>398</v>
      </c>
      <c r="I103" s="6" t="s">
        <v>118</v>
      </c>
      <c r="J103" s="3" t="s">
        <v>19</v>
      </c>
      <c r="K103" s="63"/>
      <c r="L103" s="63"/>
      <c r="M103" s="6"/>
      <c r="N103" s="22"/>
      <c r="O103" s="6" t="s">
        <v>13</v>
      </c>
      <c r="P103" s="22"/>
      <c r="Q103" s="6"/>
      <c r="R103" s="6"/>
      <c r="S103" s="6"/>
      <c r="T103" s="6"/>
      <c r="U103" s="23">
        <f>COUNTIF(K103:T103,"x")</f>
        <v>1</v>
      </c>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59"/>
      <c r="CF103" s="6"/>
      <c r="CG103" s="59"/>
      <c r="CH103" s="6"/>
      <c r="CI103" s="59"/>
      <c r="CJ103" s="6"/>
      <c r="CK103" s="6"/>
    </row>
    <row r="104" spans="1:89" ht="105" hidden="1" customHeight="1">
      <c r="A104" s="98"/>
      <c r="B104" s="93">
        <v>97</v>
      </c>
      <c r="C104" s="31" t="s">
        <v>518</v>
      </c>
      <c r="D104" s="2" t="s">
        <v>11</v>
      </c>
      <c r="E104" s="31" t="s">
        <v>519</v>
      </c>
      <c r="F104" s="2" t="s">
        <v>14</v>
      </c>
      <c r="G104" s="6" t="s">
        <v>676</v>
      </c>
      <c r="H104" s="18" t="s">
        <v>677</v>
      </c>
      <c r="I104" s="6" t="s">
        <v>118</v>
      </c>
      <c r="J104" s="3" t="s">
        <v>19</v>
      </c>
      <c r="K104" s="63"/>
      <c r="L104" s="63"/>
      <c r="M104" s="6"/>
      <c r="N104" s="22"/>
      <c r="O104" s="6"/>
      <c r="P104" s="22"/>
      <c r="Q104" s="6"/>
      <c r="R104" s="6" t="s">
        <v>13</v>
      </c>
      <c r="S104" s="6"/>
      <c r="T104" s="6"/>
      <c r="U104" s="23"/>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59"/>
      <c r="CF104" s="6"/>
      <c r="CG104" s="59"/>
      <c r="CH104" s="6"/>
      <c r="CI104" s="59"/>
      <c r="CJ104" s="6"/>
      <c r="CK104" s="6"/>
    </row>
    <row r="105" spans="1:89" ht="105" hidden="1" customHeight="1">
      <c r="A105" s="98">
        <v>87</v>
      </c>
      <c r="B105" s="93">
        <v>98</v>
      </c>
      <c r="C105" s="31" t="s">
        <v>518</v>
      </c>
      <c r="D105" s="2" t="s">
        <v>11</v>
      </c>
      <c r="E105" s="31" t="s">
        <v>519</v>
      </c>
      <c r="F105" s="2" t="s">
        <v>14</v>
      </c>
      <c r="G105" s="6" t="s">
        <v>358</v>
      </c>
      <c r="H105" s="18" t="s">
        <v>679</v>
      </c>
      <c r="I105" s="6" t="s">
        <v>118</v>
      </c>
      <c r="J105" s="3" t="s">
        <v>19</v>
      </c>
      <c r="K105" s="63"/>
      <c r="L105" s="63"/>
      <c r="M105" s="6"/>
      <c r="N105" s="22"/>
      <c r="O105" s="6"/>
      <c r="P105" s="22"/>
      <c r="Q105" s="6"/>
      <c r="R105" s="6"/>
      <c r="S105" s="6" t="s">
        <v>13</v>
      </c>
      <c r="T105" s="6"/>
      <c r="U105" s="23">
        <f>COUNTIF(K105:T105,"x")</f>
        <v>1</v>
      </c>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59"/>
      <c r="CF105" s="6"/>
      <c r="CG105" s="59"/>
      <c r="CH105" s="6"/>
      <c r="CI105" s="59"/>
      <c r="CJ105" s="6"/>
      <c r="CK105" s="6"/>
    </row>
    <row r="106" spans="1:89" hidden="1">
      <c r="A106" s="98">
        <v>88</v>
      </c>
      <c r="B106" s="93">
        <v>99</v>
      </c>
      <c r="C106" s="147" t="s">
        <v>348</v>
      </c>
      <c r="D106" s="148"/>
      <c r="E106" s="149"/>
      <c r="F106" s="58" t="s">
        <v>141</v>
      </c>
      <c r="G106" s="58" t="s">
        <v>141</v>
      </c>
      <c r="H106" s="58" t="s">
        <v>141</v>
      </c>
      <c r="I106" s="58" t="s">
        <v>141</v>
      </c>
      <c r="J106" s="58" t="s">
        <v>141</v>
      </c>
      <c r="K106" s="58" t="s">
        <v>141</v>
      </c>
      <c r="L106" s="58" t="s">
        <v>141</v>
      </c>
      <c r="M106" s="58" t="s">
        <v>141</v>
      </c>
      <c r="N106" s="58" t="s">
        <v>141</v>
      </c>
      <c r="O106" s="58" t="s">
        <v>141</v>
      </c>
      <c r="P106" s="58" t="s">
        <v>141</v>
      </c>
      <c r="Q106" s="58" t="s">
        <v>141</v>
      </c>
      <c r="R106" s="58" t="s">
        <v>141</v>
      </c>
      <c r="S106" s="58" t="s">
        <v>141</v>
      </c>
      <c r="T106" s="58" t="s">
        <v>141</v>
      </c>
      <c r="U106" s="58" t="s">
        <v>141</v>
      </c>
      <c r="V106" s="58" t="s">
        <v>141</v>
      </c>
      <c r="W106" s="58" t="s">
        <v>141</v>
      </c>
      <c r="X106" s="58" t="s">
        <v>141</v>
      </c>
      <c r="Y106" s="58" t="s">
        <v>141</v>
      </c>
      <c r="Z106" s="58" t="s">
        <v>141</v>
      </c>
      <c r="AA106" s="58" t="s">
        <v>141</v>
      </c>
      <c r="AB106" s="58" t="s">
        <v>141</v>
      </c>
      <c r="AC106" s="58" t="s">
        <v>141</v>
      </c>
      <c r="AD106" s="58" t="s">
        <v>141</v>
      </c>
      <c r="AE106" s="58" t="s">
        <v>141</v>
      </c>
      <c r="AF106" s="58" t="s">
        <v>141</v>
      </c>
      <c r="AG106" s="58" t="s">
        <v>141</v>
      </c>
      <c r="AH106" s="58" t="s">
        <v>141</v>
      </c>
      <c r="AI106" s="58" t="s">
        <v>141</v>
      </c>
      <c r="AJ106" s="58" t="s">
        <v>141</v>
      </c>
      <c r="AK106" s="58" t="s">
        <v>141</v>
      </c>
      <c r="AL106" s="58" t="s">
        <v>141</v>
      </c>
      <c r="AM106" s="58"/>
      <c r="AN106" s="58"/>
      <c r="AO106" s="58" t="s">
        <v>141</v>
      </c>
      <c r="AP106" s="58" t="s">
        <v>141</v>
      </c>
      <c r="AQ106" s="58" t="s">
        <v>141</v>
      </c>
      <c r="AR106" s="58" t="s">
        <v>141</v>
      </c>
      <c r="AS106" s="58" t="s">
        <v>141</v>
      </c>
      <c r="AT106" s="58" t="s">
        <v>141</v>
      </c>
      <c r="AU106" s="58" t="s">
        <v>141</v>
      </c>
      <c r="AV106" s="58" t="s">
        <v>141</v>
      </c>
      <c r="AW106" s="58" t="s">
        <v>141</v>
      </c>
      <c r="AX106" s="58"/>
      <c r="AY106" s="58"/>
      <c r="AZ106" s="58" t="s">
        <v>141</v>
      </c>
      <c r="BA106" s="58"/>
      <c r="BB106" s="58" t="s">
        <v>141</v>
      </c>
      <c r="BC106" s="58"/>
      <c r="BD106" s="58" t="s">
        <v>141</v>
      </c>
      <c r="BE106" s="58" t="s">
        <v>141</v>
      </c>
      <c r="BF106" s="58" t="s">
        <v>141</v>
      </c>
      <c r="BG106" s="58" t="s">
        <v>141</v>
      </c>
      <c r="BH106" s="58" t="s">
        <v>141</v>
      </c>
      <c r="BI106" s="58" t="s">
        <v>141</v>
      </c>
      <c r="BJ106" s="58" t="s">
        <v>141</v>
      </c>
      <c r="BK106" s="58" t="s">
        <v>141</v>
      </c>
      <c r="BL106" s="58" t="s">
        <v>141</v>
      </c>
      <c r="BM106" s="58" t="s">
        <v>141</v>
      </c>
      <c r="BN106" s="58" t="s">
        <v>141</v>
      </c>
      <c r="BO106" s="58" t="s">
        <v>141</v>
      </c>
      <c r="BP106" s="58" t="s">
        <v>141</v>
      </c>
      <c r="BQ106" s="58" t="s">
        <v>141</v>
      </c>
      <c r="BR106" s="58" t="s">
        <v>141</v>
      </c>
      <c r="BS106" s="58" t="s">
        <v>141</v>
      </c>
      <c r="BT106" s="58" t="s">
        <v>141</v>
      </c>
      <c r="BU106" s="58" t="s">
        <v>141</v>
      </c>
      <c r="BV106" s="58" t="s">
        <v>141</v>
      </c>
      <c r="BW106" s="58" t="s">
        <v>141</v>
      </c>
      <c r="BX106" s="58" t="s">
        <v>141</v>
      </c>
      <c r="BY106" s="58" t="s">
        <v>141</v>
      </c>
      <c r="BZ106" s="58"/>
      <c r="CA106" s="58"/>
      <c r="CB106" s="58" t="s">
        <v>141</v>
      </c>
      <c r="CC106" s="58" t="s">
        <v>141</v>
      </c>
      <c r="CD106" s="58" t="s">
        <v>141</v>
      </c>
      <c r="CE106" s="58" t="s">
        <v>141</v>
      </c>
      <c r="CF106" s="58" t="s">
        <v>141</v>
      </c>
      <c r="CG106" s="58" t="s">
        <v>141</v>
      </c>
      <c r="CH106" s="58" t="s">
        <v>141</v>
      </c>
      <c r="CI106" s="58" t="s">
        <v>141</v>
      </c>
      <c r="CJ106" s="58" t="s">
        <v>141</v>
      </c>
      <c r="CK106" s="58" t="s">
        <v>141</v>
      </c>
    </row>
    <row r="107" spans="1:89" ht="47.25" hidden="1">
      <c r="A107" s="98">
        <v>89</v>
      </c>
      <c r="B107" s="93">
        <v>100</v>
      </c>
      <c r="C107" s="31" t="s">
        <v>520</v>
      </c>
      <c r="D107" s="2" t="s">
        <v>14</v>
      </c>
      <c r="E107" s="31" t="s">
        <v>521</v>
      </c>
      <c r="F107" s="2" t="s">
        <v>14</v>
      </c>
      <c r="G107" s="18" t="s">
        <v>151</v>
      </c>
      <c r="H107" s="18" t="s">
        <v>349</v>
      </c>
      <c r="I107" s="6" t="s">
        <v>118</v>
      </c>
      <c r="J107" s="3" t="s">
        <v>19</v>
      </c>
      <c r="K107" s="6"/>
      <c r="L107" s="6"/>
      <c r="M107" s="6"/>
      <c r="N107" s="22"/>
      <c r="O107" s="6"/>
      <c r="P107" s="22"/>
      <c r="Q107" s="63" t="s">
        <v>13</v>
      </c>
      <c r="R107" s="63"/>
      <c r="S107" s="6"/>
      <c r="T107" s="6"/>
      <c r="U107" s="23">
        <f>COUNTIF(K107:T107,"x")</f>
        <v>1</v>
      </c>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v>2</v>
      </c>
      <c r="BF107" s="6">
        <v>2</v>
      </c>
      <c r="BG107" s="6">
        <v>2</v>
      </c>
      <c r="BH107" s="6">
        <v>2</v>
      </c>
      <c r="BI107" s="6">
        <v>1</v>
      </c>
      <c r="BJ107" s="6">
        <v>2</v>
      </c>
      <c r="BK107" s="6">
        <v>2</v>
      </c>
      <c r="BL107" s="6">
        <v>2</v>
      </c>
      <c r="BM107" s="6">
        <v>2</v>
      </c>
      <c r="BN107" s="6">
        <v>2</v>
      </c>
      <c r="BO107" s="6">
        <v>1</v>
      </c>
      <c r="BP107" s="6">
        <v>2</v>
      </c>
      <c r="BQ107" s="6">
        <v>2</v>
      </c>
      <c r="BR107" s="6">
        <v>1</v>
      </c>
      <c r="BS107" s="6">
        <v>1</v>
      </c>
      <c r="BT107" s="6">
        <v>1</v>
      </c>
      <c r="BU107" s="6">
        <v>2</v>
      </c>
      <c r="BV107" s="6">
        <v>1</v>
      </c>
      <c r="BW107" s="6">
        <v>2</v>
      </c>
      <c r="BX107" s="6">
        <v>2</v>
      </c>
      <c r="BY107" s="6">
        <v>2</v>
      </c>
      <c r="BZ107" s="6"/>
      <c r="CA107" s="6"/>
      <c r="CB107" s="6">
        <v>2</v>
      </c>
      <c r="CC107" s="6">
        <v>2</v>
      </c>
      <c r="CD107" s="6">
        <f>COUNTIF($BE107:$CC107,2)</f>
        <v>17</v>
      </c>
      <c r="CE107" s="59">
        <f>CD107/COUNTA($BE107:$CC107)</f>
        <v>0.73913043478260865</v>
      </c>
      <c r="CF107" s="6">
        <f>COUNTIF($BE107:$CC107,1)</f>
        <v>6</v>
      </c>
      <c r="CG107" s="59">
        <f>CF107/COUNTA($BE107:$CC107)</f>
        <v>0.2608695652173913</v>
      </c>
      <c r="CH107" s="6">
        <f>COUNTIF($BE107:$CC107,0)</f>
        <v>0</v>
      </c>
      <c r="CI107" s="59">
        <f>CH107/COUNTA($BE107:$CC107)</f>
        <v>0</v>
      </c>
      <c r="CJ107" s="6">
        <f>(((CD107*2)+(CF107*1)+(CH107*0)))/COUNTA($BE107:$CC107)</f>
        <v>1.7391304347826086</v>
      </c>
      <c r="CK107" s="6" t="str">
        <f>IF(CJ107&gt;=1.6,"Đạt mục tiêu",IF(CJ107&gt;=1,"Cần cố gắng","Chưa đạt"))</f>
        <v>Đạt mục tiêu</v>
      </c>
    </row>
    <row r="108" spans="1:89" ht="39.75" hidden="1" customHeight="1">
      <c r="A108" s="98">
        <v>90</v>
      </c>
      <c r="B108" s="93">
        <v>101</v>
      </c>
      <c r="C108" s="147" t="s">
        <v>350</v>
      </c>
      <c r="D108" s="148"/>
      <c r="E108" s="149"/>
      <c r="F108" s="58" t="s">
        <v>141</v>
      </c>
      <c r="G108" s="58" t="s">
        <v>141</v>
      </c>
      <c r="H108" s="64" t="s">
        <v>141</v>
      </c>
      <c r="I108" s="58" t="s">
        <v>141</v>
      </c>
      <c r="J108" s="58" t="s">
        <v>141</v>
      </c>
      <c r="K108" s="58" t="s">
        <v>141</v>
      </c>
      <c r="L108" s="58" t="s">
        <v>141</v>
      </c>
      <c r="M108" s="58" t="s">
        <v>141</v>
      </c>
      <c r="N108" s="58" t="s">
        <v>141</v>
      </c>
      <c r="O108" s="58" t="s">
        <v>141</v>
      </c>
      <c r="P108" s="58" t="s">
        <v>141</v>
      </c>
      <c r="Q108" s="58" t="s">
        <v>141</v>
      </c>
      <c r="R108" s="58" t="s">
        <v>141</v>
      </c>
      <c r="S108" s="58" t="s">
        <v>141</v>
      </c>
      <c r="T108" s="58" t="s">
        <v>141</v>
      </c>
      <c r="U108" s="58" t="s">
        <v>141</v>
      </c>
      <c r="V108" s="58" t="s">
        <v>141</v>
      </c>
      <c r="W108" s="58" t="s">
        <v>141</v>
      </c>
      <c r="X108" s="58" t="s">
        <v>141</v>
      </c>
      <c r="Y108" s="58" t="s">
        <v>141</v>
      </c>
      <c r="Z108" s="58" t="s">
        <v>141</v>
      </c>
      <c r="AA108" s="58" t="s">
        <v>141</v>
      </c>
      <c r="AB108" s="58" t="s">
        <v>141</v>
      </c>
      <c r="AC108" s="58" t="s">
        <v>141</v>
      </c>
      <c r="AD108" s="58" t="s">
        <v>141</v>
      </c>
      <c r="AE108" s="58" t="s">
        <v>141</v>
      </c>
      <c r="AF108" s="58" t="s">
        <v>141</v>
      </c>
      <c r="AG108" s="58" t="s">
        <v>141</v>
      </c>
      <c r="AH108" s="58" t="s">
        <v>141</v>
      </c>
      <c r="AI108" s="58" t="s">
        <v>141</v>
      </c>
      <c r="AJ108" s="58" t="s">
        <v>141</v>
      </c>
      <c r="AK108" s="58" t="s">
        <v>141</v>
      </c>
      <c r="AL108" s="58" t="s">
        <v>141</v>
      </c>
      <c r="AM108" s="58"/>
      <c r="AN108" s="58"/>
      <c r="AO108" s="58" t="s">
        <v>141</v>
      </c>
      <c r="AP108" s="58" t="s">
        <v>141</v>
      </c>
      <c r="AQ108" s="58" t="s">
        <v>141</v>
      </c>
      <c r="AR108" s="58" t="s">
        <v>141</v>
      </c>
      <c r="AS108" s="58" t="s">
        <v>141</v>
      </c>
      <c r="AT108" s="58" t="s">
        <v>141</v>
      </c>
      <c r="AU108" s="58" t="s">
        <v>141</v>
      </c>
      <c r="AV108" s="58" t="s">
        <v>141</v>
      </c>
      <c r="AW108" s="58" t="s">
        <v>141</v>
      </c>
      <c r="AX108" s="58"/>
      <c r="AY108" s="58"/>
      <c r="AZ108" s="58" t="s">
        <v>141</v>
      </c>
      <c r="BA108" s="58"/>
      <c r="BB108" s="58" t="s">
        <v>141</v>
      </c>
      <c r="BC108" s="58"/>
      <c r="BD108" s="58" t="s">
        <v>141</v>
      </c>
      <c r="BE108" s="58" t="s">
        <v>141</v>
      </c>
      <c r="BF108" s="58" t="s">
        <v>141</v>
      </c>
      <c r="BG108" s="58" t="s">
        <v>141</v>
      </c>
      <c r="BH108" s="58" t="s">
        <v>141</v>
      </c>
      <c r="BI108" s="58" t="s">
        <v>141</v>
      </c>
      <c r="BJ108" s="58" t="s">
        <v>141</v>
      </c>
      <c r="BK108" s="58" t="s">
        <v>141</v>
      </c>
      <c r="BL108" s="58" t="s">
        <v>141</v>
      </c>
      <c r="BM108" s="58" t="s">
        <v>141</v>
      </c>
      <c r="BN108" s="58" t="s">
        <v>141</v>
      </c>
      <c r="BO108" s="58" t="s">
        <v>141</v>
      </c>
      <c r="BP108" s="58" t="s">
        <v>141</v>
      </c>
      <c r="BQ108" s="58" t="s">
        <v>141</v>
      </c>
      <c r="BR108" s="58" t="s">
        <v>141</v>
      </c>
      <c r="BS108" s="58" t="s">
        <v>141</v>
      </c>
      <c r="BT108" s="58" t="s">
        <v>141</v>
      </c>
      <c r="BU108" s="58" t="s">
        <v>141</v>
      </c>
      <c r="BV108" s="58" t="s">
        <v>141</v>
      </c>
      <c r="BW108" s="58" t="s">
        <v>141</v>
      </c>
      <c r="BX108" s="58" t="s">
        <v>141</v>
      </c>
      <c r="BY108" s="58" t="s">
        <v>141</v>
      </c>
      <c r="BZ108" s="58"/>
      <c r="CA108" s="58"/>
      <c r="CB108" s="58" t="s">
        <v>141</v>
      </c>
      <c r="CC108" s="58" t="s">
        <v>141</v>
      </c>
      <c r="CD108" s="58" t="s">
        <v>141</v>
      </c>
      <c r="CE108" s="58" t="s">
        <v>141</v>
      </c>
      <c r="CF108" s="58" t="s">
        <v>141</v>
      </c>
      <c r="CG108" s="58" t="s">
        <v>141</v>
      </c>
      <c r="CH108" s="58" t="s">
        <v>141</v>
      </c>
      <c r="CI108" s="58" t="s">
        <v>141</v>
      </c>
      <c r="CJ108" s="58" t="s">
        <v>141</v>
      </c>
      <c r="CK108" s="58" t="s">
        <v>141</v>
      </c>
    </row>
    <row r="109" spans="1:89" s="35" customFormat="1" ht="100.5" hidden="1" customHeight="1">
      <c r="A109" s="98">
        <v>91</v>
      </c>
      <c r="B109" s="93">
        <v>102</v>
      </c>
      <c r="C109" s="31" t="s">
        <v>522</v>
      </c>
      <c r="D109" s="2" t="s">
        <v>11</v>
      </c>
      <c r="E109" s="31" t="s">
        <v>523</v>
      </c>
      <c r="F109" s="9" t="s">
        <v>14</v>
      </c>
      <c r="G109" s="22" t="s">
        <v>32</v>
      </c>
      <c r="H109" s="20" t="s">
        <v>384</v>
      </c>
      <c r="I109" s="22"/>
      <c r="J109" s="3" t="s">
        <v>19</v>
      </c>
      <c r="K109" s="22"/>
      <c r="L109" s="22"/>
      <c r="M109" s="22"/>
      <c r="N109" s="22" t="s">
        <v>13</v>
      </c>
      <c r="O109" s="22"/>
      <c r="P109" s="23"/>
      <c r="Q109" s="22"/>
      <c r="R109" s="22"/>
      <c r="S109" s="22"/>
      <c r="T109" s="22"/>
      <c r="U109" s="23">
        <f>COUNTIF(K109:T109,"x")</f>
        <v>1</v>
      </c>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55"/>
      <c r="CF109" s="22"/>
      <c r="CG109" s="55"/>
      <c r="CH109" s="22"/>
      <c r="CI109" s="55"/>
      <c r="CJ109" s="22"/>
      <c r="CK109" s="22"/>
    </row>
    <row r="110" spans="1:89" ht="33" hidden="1" customHeight="1">
      <c r="A110" s="98">
        <v>92</v>
      </c>
      <c r="B110" s="93">
        <v>103</v>
      </c>
      <c r="C110" s="147" t="s">
        <v>351</v>
      </c>
      <c r="D110" s="148"/>
      <c r="E110" s="149"/>
      <c r="F110" s="58" t="s">
        <v>141</v>
      </c>
      <c r="G110" s="58" t="s">
        <v>141</v>
      </c>
      <c r="H110" s="58" t="s">
        <v>141</v>
      </c>
      <c r="I110" s="58" t="s">
        <v>141</v>
      </c>
      <c r="J110" s="58" t="s">
        <v>141</v>
      </c>
      <c r="K110" s="58" t="s">
        <v>141</v>
      </c>
      <c r="L110" s="58" t="s">
        <v>141</v>
      </c>
      <c r="M110" s="58" t="s">
        <v>141</v>
      </c>
      <c r="N110" s="58" t="s">
        <v>141</v>
      </c>
      <c r="O110" s="58" t="s">
        <v>141</v>
      </c>
      <c r="P110" s="58" t="s">
        <v>141</v>
      </c>
      <c r="Q110" s="58" t="s">
        <v>141</v>
      </c>
      <c r="R110" s="58" t="s">
        <v>141</v>
      </c>
      <c r="S110" s="58" t="s">
        <v>141</v>
      </c>
      <c r="T110" s="58" t="s">
        <v>141</v>
      </c>
      <c r="U110" s="58" t="s">
        <v>141</v>
      </c>
      <c r="V110" s="58" t="s">
        <v>141</v>
      </c>
      <c r="W110" s="58" t="s">
        <v>141</v>
      </c>
      <c r="X110" s="58" t="s">
        <v>141</v>
      </c>
      <c r="Y110" s="58" t="s">
        <v>141</v>
      </c>
      <c r="Z110" s="58" t="s">
        <v>141</v>
      </c>
      <c r="AA110" s="58" t="s">
        <v>141</v>
      </c>
      <c r="AB110" s="58" t="s">
        <v>141</v>
      </c>
      <c r="AC110" s="58" t="s">
        <v>141</v>
      </c>
      <c r="AD110" s="58" t="s">
        <v>141</v>
      </c>
      <c r="AE110" s="58" t="s">
        <v>141</v>
      </c>
      <c r="AF110" s="58" t="s">
        <v>141</v>
      </c>
      <c r="AG110" s="58" t="s">
        <v>141</v>
      </c>
      <c r="AH110" s="58" t="s">
        <v>141</v>
      </c>
      <c r="AI110" s="58" t="s">
        <v>141</v>
      </c>
      <c r="AJ110" s="58" t="s">
        <v>141</v>
      </c>
      <c r="AK110" s="58" t="s">
        <v>141</v>
      </c>
      <c r="AL110" s="58" t="s">
        <v>141</v>
      </c>
      <c r="AM110" s="58"/>
      <c r="AN110" s="58"/>
      <c r="AO110" s="58" t="s">
        <v>141</v>
      </c>
      <c r="AP110" s="58" t="s">
        <v>141</v>
      </c>
      <c r="AQ110" s="58" t="s">
        <v>141</v>
      </c>
      <c r="AR110" s="58" t="s">
        <v>141</v>
      </c>
      <c r="AS110" s="58" t="s">
        <v>141</v>
      </c>
      <c r="AT110" s="58" t="s">
        <v>141</v>
      </c>
      <c r="AU110" s="58" t="s">
        <v>141</v>
      </c>
      <c r="AV110" s="58" t="s">
        <v>141</v>
      </c>
      <c r="AW110" s="58" t="s">
        <v>141</v>
      </c>
      <c r="AX110" s="58"/>
      <c r="AY110" s="58"/>
      <c r="AZ110" s="58" t="s">
        <v>141</v>
      </c>
      <c r="BA110" s="58"/>
      <c r="BB110" s="58" t="s">
        <v>141</v>
      </c>
      <c r="BC110" s="58"/>
      <c r="BD110" s="58" t="s">
        <v>141</v>
      </c>
      <c r="BE110" s="58" t="s">
        <v>141</v>
      </c>
      <c r="BF110" s="58" t="s">
        <v>141</v>
      </c>
      <c r="BG110" s="58" t="s">
        <v>141</v>
      </c>
      <c r="BH110" s="58" t="s">
        <v>141</v>
      </c>
      <c r="BI110" s="58" t="s">
        <v>141</v>
      </c>
      <c r="BJ110" s="58" t="s">
        <v>141</v>
      </c>
      <c r="BK110" s="58" t="s">
        <v>141</v>
      </c>
      <c r="BL110" s="58" t="s">
        <v>141</v>
      </c>
      <c r="BM110" s="58" t="s">
        <v>141</v>
      </c>
      <c r="BN110" s="58" t="s">
        <v>141</v>
      </c>
      <c r="BO110" s="58" t="s">
        <v>141</v>
      </c>
      <c r="BP110" s="58" t="s">
        <v>141</v>
      </c>
      <c r="BQ110" s="58" t="s">
        <v>141</v>
      </c>
      <c r="BR110" s="58" t="s">
        <v>141</v>
      </c>
      <c r="BS110" s="58" t="s">
        <v>141</v>
      </c>
      <c r="BT110" s="58" t="s">
        <v>141</v>
      </c>
      <c r="BU110" s="58" t="s">
        <v>141</v>
      </c>
      <c r="BV110" s="58" t="s">
        <v>141</v>
      </c>
      <c r="BW110" s="58" t="s">
        <v>141</v>
      </c>
      <c r="BX110" s="58" t="s">
        <v>141</v>
      </c>
      <c r="BY110" s="58" t="s">
        <v>141</v>
      </c>
      <c r="BZ110" s="58"/>
      <c r="CA110" s="58"/>
      <c r="CB110" s="58" t="s">
        <v>141</v>
      </c>
      <c r="CC110" s="58" t="s">
        <v>141</v>
      </c>
      <c r="CD110" s="58" t="s">
        <v>141</v>
      </c>
      <c r="CE110" s="58" t="s">
        <v>141</v>
      </c>
      <c r="CF110" s="58" t="s">
        <v>141</v>
      </c>
      <c r="CG110" s="58" t="s">
        <v>141</v>
      </c>
      <c r="CH110" s="58" t="s">
        <v>141</v>
      </c>
      <c r="CI110" s="58" t="s">
        <v>141</v>
      </c>
      <c r="CJ110" s="58" t="s">
        <v>141</v>
      </c>
      <c r="CK110" s="58" t="s">
        <v>141</v>
      </c>
    </row>
    <row r="111" spans="1:89" s="35" customFormat="1" ht="109.5" hidden="1" customHeight="1">
      <c r="A111" s="98">
        <v>93</v>
      </c>
      <c r="B111" s="93">
        <v>104</v>
      </c>
      <c r="C111" s="31" t="s">
        <v>524</v>
      </c>
      <c r="D111" s="2" t="s">
        <v>11</v>
      </c>
      <c r="E111" s="31" t="s">
        <v>525</v>
      </c>
      <c r="F111" s="9" t="s">
        <v>14</v>
      </c>
      <c r="G111" s="20" t="s">
        <v>146</v>
      </c>
      <c r="H111" s="20" t="s">
        <v>648</v>
      </c>
      <c r="I111" s="22" t="s">
        <v>118</v>
      </c>
      <c r="J111" s="3" t="s">
        <v>19</v>
      </c>
      <c r="K111" s="22"/>
      <c r="L111" s="22"/>
      <c r="M111" s="22"/>
      <c r="N111" s="22"/>
      <c r="O111" s="22"/>
      <c r="P111" s="23" t="s">
        <v>13</v>
      </c>
      <c r="Q111" s="22"/>
      <c r="R111" s="22"/>
      <c r="S111" s="22"/>
      <c r="T111" s="22"/>
      <c r="U111" s="23">
        <f>COUNTIF(K111:T111,"x")</f>
        <v>1</v>
      </c>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55"/>
      <c r="CF111" s="22"/>
      <c r="CG111" s="55"/>
      <c r="CH111" s="22"/>
      <c r="CI111" s="55"/>
      <c r="CJ111" s="22"/>
      <c r="CK111" s="22"/>
    </row>
    <row r="112" spans="1:89" ht="44.25" hidden="1" customHeight="1">
      <c r="A112" s="98">
        <v>94</v>
      </c>
      <c r="B112" s="93">
        <v>105</v>
      </c>
      <c r="C112" s="150" t="s">
        <v>352</v>
      </c>
      <c r="D112" s="151"/>
      <c r="E112" s="151"/>
      <c r="F112" s="151"/>
      <c r="G112" s="65"/>
      <c r="H112" s="64" t="s">
        <v>141</v>
      </c>
      <c r="I112" s="64" t="s">
        <v>141</v>
      </c>
      <c r="J112" s="64" t="s">
        <v>141</v>
      </c>
      <c r="K112" s="64" t="s">
        <v>141</v>
      </c>
      <c r="L112" s="64" t="s">
        <v>141</v>
      </c>
      <c r="M112" s="64" t="s">
        <v>141</v>
      </c>
      <c r="N112" s="64" t="s">
        <v>141</v>
      </c>
      <c r="O112" s="64" t="s">
        <v>141</v>
      </c>
      <c r="P112" s="64" t="s">
        <v>141</v>
      </c>
      <c r="Q112" s="64" t="s">
        <v>141</v>
      </c>
      <c r="R112" s="64" t="s">
        <v>141</v>
      </c>
      <c r="S112" s="64" t="s">
        <v>141</v>
      </c>
      <c r="T112" s="64" t="s">
        <v>141</v>
      </c>
      <c r="U112" s="64" t="s">
        <v>141</v>
      </c>
      <c r="V112" s="64" t="s">
        <v>141</v>
      </c>
      <c r="W112" s="64" t="s">
        <v>141</v>
      </c>
      <c r="X112" s="64" t="s">
        <v>141</v>
      </c>
      <c r="Y112" s="64" t="s">
        <v>141</v>
      </c>
      <c r="Z112" s="64" t="s">
        <v>141</v>
      </c>
      <c r="AA112" s="64" t="s">
        <v>141</v>
      </c>
      <c r="AB112" s="64" t="s">
        <v>141</v>
      </c>
      <c r="AC112" s="64" t="s">
        <v>141</v>
      </c>
      <c r="AD112" s="64" t="s">
        <v>141</v>
      </c>
      <c r="AE112" s="64" t="s">
        <v>141</v>
      </c>
      <c r="AF112" s="64" t="s">
        <v>141</v>
      </c>
      <c r="AG112" s="64" t="s">
        <v>141</v>
      </c>
      <c r="AH112" s="64" t="s">
        <v>141</v>
      </c>
      <c r="AI112" s="64" t="s">
        <v>141</v>
      </c>
      <c r="AJ112" s="64" t="s">
        <v>141</v>
      </c>
      <c r="AK112" s="64" t="s">
        <v>141</v>
      </c>
      <c r="AL112" s="64" t="s">
        <v>141</v>
      </c>
      <c r="AM112" s="64"/>
      <c r="AN112" s="64"/>
      <c r="AO112" s="64" t="s">
        <v>141</v>
      </c>
      <c r="AP112" s="64" t="s">
        <v>141</v>
      </c>
      <c r="AQ112" s="64" t="s">
        <v>141</v>
      </c>
      <c r="AR112" s="64" t="s">
        <v>141</v>
      </c>
      <c r="AS112" s="64" t="s">
        <v>141</v>
      </c>
      <c r="AT112" s="64" t="s">
        <v>141</v>
      </c>
      <c r="AU112" s="64" t="s">
        <v>141</v>
      </c>
      <c r="AV112" s="64" t="s">
        <v>141</v>
      </c>
      <c r="AW112" s="64" t="s">
        <v>141</v>
      </c>
      <c r="AX112" s="64"/>
      <c r="AY112" s="64"/>
      <c r="AZ112" s="64" t="s">
        <v>141</v>
      </c>
      <c r="BA112" s="64"/>
      <c r="BB112" s="64" t="s">
        <v>141</v>
      </c>
      <c r="BC112" s="64"/>
      <c r="BD112" s="64" t="s">
        <v>141</v>
      </c>
      <c r="BE112" s="64" t="s">
        <v>141</v>
      </c>
      <c r="BF112" s="64" t="s">
        <v>141</v>
      </c>
      <c r="BG112" s="64" t="s">
        <v>141</v>
      </c>
      <c r="BH112" s="64" t="s">
        <v>141</v>
      </c>
      <c r="BI112" s="64" t="s">
        <v>141</v>
      </c>
      <c r="BJ112" s="64" t="s">
        <v>141</v>
      </c>
      <c r="BK112" s="64" t="s">
        <v>141</v>
      </c>
      <c r="BL112" s="64" t="s">
        <v>141</v>
      </c>
      <c r="BM112" s="64" t="s">
        <v>141</v>
      </c>
      <c r="BN112" s="64" t="s">
        <v>141</v>
      </c>
      <c r="BO112" s="64" t="s">
        <v>141</v>
      </c>
      <c r="BP112" s="64" t="s">
        <v>141</v>
      </c>
      <c r="BQ112" s="64" t="s">
        <v>141</v>
      </c>
      <c r="BR112" s="64" t="s">
        <v>141</v>
      </c>
      <c r="BS112" s="64" t="s">
        <v>141</v>
      </c>
      <c r="BT112" s="64" t="s">
        <v>141</v>
      </c>
      <c r="BU112" s="64" t="s">
        <v>141</v>
      </c>
      <c r="BV112" s="64" t="s">
        <v>141</v>
      </c>
      <c r="BW112" s="64" t="s">
        <v>141</v>
      </c>
      <c r="BX112" s="64" t="s">
        <v>141</v>
      </c>
      <c r="BY112" s="64" t="s">
        <v>141</v>
      </c>
      <c r="BZ112" s="64"/>
      <c r="CA112" s="64"/>
      <c r="CB112" s="64" t="s">
        <v>141</v>
      </c>
      <c r="CC112" s="64" t="s">
        <v>141</v>
      </c>
      <c r="CD112" s="64" t="s">
        <v>141</v>
      </c>
      <c r="CE112" s="64" t="s">
        <v>141</v>
      </c>
      <c r="CF112" s="64" t="s">
        <v>141</v>
      </c>
      <c r="CG112" s="64" t="s">
        <v>141</v>
      </c>
      <c r="CH112" s="64" t="s">
        <v>141</v>
      </c>
      <c r="CI112" s="64" t="s">
        <v>141</v>
      </c>
      <c r="CJ112" s="64" t="s">
        <v>141</v>
      </c>
      <c r="CK112" s="64" t="s">
        <v>141</v>
      </c>
    </row>
    <row r="113" spans="1:89" s="35" customFormat="1" ht="98.25" customHeight="1">
      <c r="A113" s="98">
        <v>95</v>
      </c>
      <c r="B113" s="93">
        <v>106</v>
      </c>
      <c r="C113" s="31" t="s">
        <v>526</v>
      </c>
      <c r="D113" s="2" t="s">
        <v>11</v>
      </c>
      <c r="E113" s="31" t="s">
        <v>599</v>
      </c>
      <c r="F113" s="15" t="s">
        <v>14</v>
      </c>
      <c r="G113" s="66" t="s">
        <v>355</v>
      </c>
      <c r="H113" s="33" t="s">
        <v>620</v>
      </c>
      <c r="I113" s="66" t="s">
        <v>118</v>
      </c>
      <c r="J113" s="3" t="s">
        <v>19</v>
      </c>
      <c r="K113" s="67"/>
      <c r="L113" s="66"/>
      <c r="M113" s="67" t="s">
        <v>13</v>
      </c>
      <c r="N113" s="67"/>
      <c r="O113" s="66"/>
      <c r="P113" s="66"/>
      <c r="Q113" s="66"/>
      <c r="R113" s="66"/>
      <c r="S113" s="66"/>
      <c r="T113" s="66"/>
      <c r="U113" s="23">
        <f t="shared" ref="U113:U118" si="16">COUNTIF(K113:T113,"x")</f>
        <v>1</v>
      </c>
      <c r="V113" s="66"/>
      <c r="W113" s="66"/>
      <c r="X113" s="66"/>
      <c r="Y113" s="66"/>
      <c r="Z113" s="66"/>
      <c r="AA113" s="66"/>
      <c r="AB113" s="66"/>
      <c r="AC113" s="66"/>
      <c r="AD113" s="66" t="s">
        <v>363</v>
      </c>
      <c r="AE113" s="66" t="s">
        <v>366</v>
      </c>
      <c r="AF113" s="66" t="s">
        <v>366</v>
      </c>
      <c r="AG113" s="66" t="s">
        <v>363</v>
      </c>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v>2</v>
      </c>
      <c r="BF113" s="66">
        <v>2</v>
      </c>
      <c r="BG113" s="66">
        <v>2</v>
      </c>
      <c r="BH113" s="66">
        <v>2</v>
      </c>
      <c r="BI113" s="66">
        <v>2</v>
      </c>
      <c r="BJ113" s="66">
        <v>2</v>
      </c>
      <c r="BK113" s="66">
        <v>2</v>
      </c>
      <c r="BL113" s="66">
        <v>1</v>
      </c>
      <c r="BM113" s="66">
        <v>1</v>
      </c>
      <c r="BN113" s="66">
        <v>2</v>
      </c>
      <c r="BO113" s="66">
        <v>2</v>
      </c>
      <c r="BP113" s="66">
        <v>2</v>
      </c>
      <c r="BQ113" s="66">
        <v>2</v>
      </c>
      <c r="BR113" s="66">
        <v>1</v>
      </c>
      <c r="BS113" s="66">
        <v>2</v>
      </c>
      <c r="BT113" s="66">
        <v>1</v>
      </c>
      <c r="BU113" s="66">
        <v>1</v>
      </c>
      <c r="BV113" s="66">
        <v>2</v>
      </c>
      <c r="BW113" s="66">
        <v>2</v>
      </c>
      <c r="BX113" s="66">
        <v>2</v>
      </c>
      <c r="BY113" s="66">
        <v>2</v>
      </c>
      <c r="BZ113" s="66"/>
      <c r="CA113" s="66"/>
      <c r="CB113" s="66">
        <v>2</v>
      </c>
      <c r="CC113" s="66">
        <v>2</v>
      </c>
      <c r="CD113" s="66">
        <f t="shared" ref="CD113:CD123" si="17">COUNTIF($BE113:$CC113,2)</f>
        <v>18</v>
      </c>
      <c r="CE113" s="68">
        <f t="shared" ref="CE113:CE123" si="18">CD113/COUNTA($BE113:$CC113)</f>
        <v>0.78260869565217395</v>
      </c>
      <c r="CF113" s="66">
        <f t="shared" ref="CF113:CF123" si="19">COUNTIF($BE113:$CC113,1)</f>
        <v>5</v>
      </c>
      <c r="CG113" s="68">
        <f t="shared" ref="CG113:CG123" si="20">CF113/COUNTA($BE113:$CC113)</f>
        <v>0.21739130434782608</v>
      </c>
      <c r="CH113" s="66">
        <f t="shared" ref="CH113:CH123" si="21">COUNTIF($BE113:$CC113,0)</f>
        <v>0</v>
      </c>
      <c r="CI113" s="68">
        <f t="shared" ref="CI113:CI123" si="22">CH113/COUNTA($BE113:$CC113)</f>
        <v>0</v>
      </c>
      <c r="CJ113" s="66">
        <f t="shared" ref="CJ113:CJ123" si="23">(((CD113*2)+(CF113*1)+(CH113*0)))/COUNTA($BE113:$CC113)</f>
        <v>1.7826086956521738</v>
      </c>
      <c r="CK113" s="66" t="str">
        <f t="shared" ref="CK113:CK123" si="24">IF(CJ113&gt;=1.6,"Đạt mục tiêu",IF(CJ113&gt;=1,"Cần cố gắng","Chưa đạt"))</f>
        <v>Đạt mục tiêu</v>
      </c>
    </row>
    <row r="114" spans="1:89" s="35" customFormat="1" ht="98.25" hidden="1" customHeight="1">
      <c r="A114" s="98">
        <v>96</v>
      </c>
      <c r="B114" s="93">
        <v>107</v>
      </c>
      <c r="C114" s="31" t="s">
        <v>526</v>
      </c>
      <c r="D114" s="2" t="s">
        <v>11</v>
      </c>
      <c r="E114" s="31" t="s">
        <v>599</v>
      </c>
      <c r="F114" s="15" t="s">
        <v>14</v>
      </c>
      <c r="G114" s="66" t="s">
        <v>594</v>
      </c>
      <c r="H114" s="33" t="s">
        <v>616</v>
      </c>
      <c r="I114" s="66"/>
      <c r="J114" s="3" t="s">
        <v>19</v>
      </c>
      <c r="K114" s="67"/>
      <c r="L114" s="66" t="s">
        <v>13</v>
      </c>
      <c r="M114" s="67"/>
      <c r="N114" s="67" t="s">
        <v>13</v>
      </c>
      <c r="O114" s="66"/>
      <c r="P114" s="66"/>
      <c r="Q114" s="66"/>
      <c r="R114" s="66"/>
      <c r="S114" s="66"/>
      <c r="T114" s="66"/>
      <c r="U114" s="23">
        <f t="shared" si="16"/>
        <v>2</v>
      </c>
      <c r="V114" s="66"/>
      <c r="W114" s="66"/>
      <c r="X114" s="66"/>
      <c r="Y114" s="66"/>
      <c r="Z114" s="66"/>
      <c r="AA114" s="66" t="s">
        <v>363</v>
      </c>
      <c r="AB114" s="66" t="s">
        <v>366</v>
      </c>
      <c r="AC114" s="66" t="s">
        <v>366</v>
      </c>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c r="BL114" s="66"/>
      <c r="BM114" s="66"/>
      <c r="BN114" s="66"/>
      <c r="BO114" s="66"/>
      <c r="BP114" s="66"/>
      <c r="BQ114" s="66"/>
      <c r="BR114" s="66"/>
      <c r="BS114" s="66"/>
      <c r="BT114" s="66"/>
      <c r="BU114" s="66"/>
      <c r="BV114" s="66"/>
      <c r="BW114" s="66"/>
      <c r="BX114" s="66"/>
      <c r="BY114" s="66"/>
      <c r="BZ114" s="66"/>
      <c r="CA114" s="66"/>
      <c r="CB114" s="66"/>
      <c r="CC114" s="66"/>
      <c r="CD114" s="66"/>
      <c r="CE114" s="68"/>
      <c r="CF114" s="66"/>
      <c r="CG114" s="68"/>
      <c r="CH114" s="66"/>
      <c r="CI114" s="68"/>
      <c r="CJ114" s="66"/>
      <c r="CK114" s="66"/>
    </row>
    <row r="115" spans="1:89" s="35" customFormat="1" ht="98.25" hidden="1" customHeight="1">
      <c r="A115" s="98">
        <v>97</v>
      </c>
      <c r="B115" s="93">
        <v>108</v>
      </c>
      <c r="C115" s="31" t="s">
        <v>526</v>
      </c>
      <c r="D115" s="2" t="s">
        <v>11</v>
      </c>
      <c r="E115" s="31" t="s">
        <v>599</v>
      </c>
      <c r="F115" s="15" t="s">
        <v>14</v>
      </c>
      <c r="G115" s="22" t="s">
        <v>655</v>
      </c>
      <c r="H115" s="20" t="s">
        <v>600</v>
      </c>
      <c r="I115" s="22" t="s">
        <v>118</v>
      </c>
      <c r="J115" s="3" t="s">
        <v>19</v>
      </c>
      <c r="K115" s="22"/>
      <c r="L115" s="23"/>
      <c r="M115" s="22"/>
      <c r="N115" s="22"/>
      <c r="O115" s="22"/>
      <c r="P115" s="22"/>
      <c r="Q115" s="22" t="s">
        <v>13</v>
      </c>
      <c r="R115" s="22"/>
      <c r="S115" s="22"/>
      <c r="T115" s="22"/>
      <c r="U115" s="23">
        <f t="shared" si="16"/>
        <v>1</v>
      </c>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v>1</v>
      </c>
      <c r="BF115" s="22">
        <v>2</v>
      </c>
      <c r="BG115" s="22">
        <v>2</v>
      </c>
      <c r="BH115" s="22">
        <v>1</v>
      </c>
      <c r="BI115" s="22">
        <v>1</v>
      </c>
      <c r="BJ115" s="22">
        <v>2</v>
      </c>
      <c r="BK115" s="22">
        <v>2</v>
      </c>
      <c r="BL115" s="22">
        <v>2</v>
      </c>
      <c r="BM115" s="22">
        <v>2</v>
      </c>
      <c r="BN115" s="22">
        <v>1</v>
      </c>
      <c r="BO115" s="22">
        <v>1</v>
      </c>
      <c r="BP115" s="22">
        <v>2</v>
      </c>
      <c r="BQ115" s="22">
        <v>2</v>
      </c>
      <c r="BR115" s="22">
        <v>1</v>
      </c>
      <c r="BS115" s="22">
        <v>2</v>
      </c>
      <c r="BT115" s="22">
        <v>2</v>
      </c>
      <c r="BU115" s="22">
        <v>2</v>
      </c>
      <c r="BV115" s="22">
        <v>2</v>
      </c>
      <c r="BW115" s="22">
        <v>2</v>
      </c>
      <c r="BX115" s="22">
        <v>2</v>
      </c>
      <c r="BY115" s="22">
        <v>2</v>
      </c>
      <c r="BZ115" s="22"/>
      <c r="CA115" s="22"/>
      <c r="CB115" s="22">
        <v>2</v>
      </c>
      <c r="CC115" s="22">
        <v>1</v>
      </c>
      <c r="CD115" s="22">
        <f t="shared" si="17"/>
        <v>16</v>
      </c>
      <c r="CE115" s="55">
        <f t="shared" si="18"/>
        <v>0.69565217391304346</v>
      </c>
      <c r="CF115" s="22">
        <f t="shared" si="19"/>
        <v>7</v>
      </c>
      <c r="CG115" s="55">
        <f t="shared" si="20"/>
        <v>0.30434782608695654</v>
      </c>
      <c r="CH115" s="22">
        <f t="shared" si="21"/>
        <v>0</v>
      </c>
      <c r="CI115" s="55">
        <f t="shared" si="22"/>
        <v>0</v>
      </c>
      <c r="CJ115" s="22">
        <f t="shared" si="23"/>
        <v>1.6956521739130435</v>
      </c>
      <c r="CK115" s="22" t="str">
        <f t="shared" si="24"/>
        <v>Đạt mục tiêu</v>
      </c>
    </row>
    <row r="116" spans="1:89" s="35" customFormat="1" ht="98.25" hidden="1" customHeight="1">
      <c r="A116" s="98">
        <v>98</v>
      </c>
      <c r="B116" s="93">
        <v>109</v>
      </c>
      <c r="C116" s="31" t="s">
        <v>526</v>
      </c>
      <c r="D116" s="2" t="s">
        <v>11</v>
      </c>
      <c r="E116" s="31" t="s">
        <v>599</v>
      </c>
      <c r="F116" s="15" t="s">
        <v>14</v>
      </c>
      <c r="G116" s="22" t="s">
        <v>595</v>
      </c>
      <c r="H116" s="20" t="s">
        <v>656</v>
      </c>
      <c r="I116" s="22" t="s">
        <v>118</v>
      </c>
      <c r="J116" s="3" t="s">
        <v>19</v>
      </c>
      <c r="K116" s="22"/>
      <c r="L116" s="22"/>
      <c r="M116" s="22"/>
      <c r="N116" s="22"/>
      <c r="O116" s="22"/>
      <c r="P116" s="23"/>
      <c r="Q116" s="22" t="s">
        <v>13</v>
      </c>
      <c r="R116" s="22"/>
      <c r="S116" s="22"/>
      <c r="T116" s="22"/>
      <c r="U116" s="23">
        <f t="shared" si="16"/>
        <v>1</v>
      </c>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v>2</v>
      </c>
      <c r="BF116" s="22">
        <v>1</v>
      </c>
      <c r="BG116" s="22">
        <v>2</v>
      </c>
      <c r="BH116" s="22">
        <v>1</v>
      </c>
      <c r="BI116" s="22">
        <v>2</v>
      </c>
      <c r="BJ116" s="22">
        <v>1</v>
      </c>
      <c r="BK116" s="22">
        <v>2</v>
      </c>
      <c r="BL116" s="22">
        <v>2</v>
      </c>
      <c r="BM116" s="22">
        <v>2</v>
      </c>
      <c r="BN116" s="22">
        <v>2</v>
      </c>
      <c r="BO116" s="22">
        <v>2</v>
      </c>
      <c r="BP116" s="22">
        <v>1</v>
      </c>
      <c r="BQ116" s="22">
        <v>2</v>
      </c>
      <c r="BR116" s="22">
        <v>2</v>
      </c>
      <c r="BS116" s="22">
        <v>2</v>
      </c>
      <c r="BT116" s="22">
        <v>2</v>
      </c>
      <c r="BU116" s="22">
        <v>1</v>
      </c>
      <c r="BV116" s="22">
        <v>2</v>
      </c>
      <c r="BW116" s="22">
        <v>2</v>
      </c>
      <c r="BX116" s="22">
        <v>2</v>
      </c>
      <c r="BY116" s="22">
        <v>1</v>
      </c>
      <c r="BZ116" s="22"/>
      <c r="CA116" s="22"/>
      <c r="CB116" s="22">
        <v>2</v>
      </c>
      <c r="CC116" s="22">
        <v>2</v>
      </c>
      <c r="CD116" s="22">
        <f t="shared" si="17"/>
        <v>17</v>
      </c>
      <c r="CE116" s="55">
        <f t="shared" si="18"/>
        <v>0.73913043478260865</v>
      </c>
      <c r="CF116" s="22">
        <f t="shared" si="19"/>
        <v>6</v>
      </c>
      <c r="CG116" s="55">
        <f t="shared" si="20"/>
        <v>0.2608695652173913</v>
      </c>
      <c r="CH116" s="22">
        <f t="shared" si="21"/>
        <v>0</v>
      </c>
      <c r="CI116" s="55">
        <f t="shared" si="22"/>
        <v>0</v>
      </c>
      <c r="CJ116" s="22">
        <f t="shared" si="23"/>
        <v>1.7391304347826086</v>
      </c>
      <c r="CK116" s="22" t="str">
        <f t="shared" si="24"/>
        <v>Đạt mục tiêu</v>
      </c>
    </row>
    <row r="117" spans="1:89" s="35" customFormat="1" ht="98.25" hidden="1" customHeight="1">
      <c r="A117" s="98">
        <v>99</v>
      </c>
      <c r="B117" s="93">
        <v>110</v>
      </c>
      <c r="C117" s="31" t="s">
        <v>526</v>
      </c>
      <c r="D117" s="2" t="s">
        <v>11</v>
      </c>
      <c r="E117" s="31" t="s">
        <v>599</v>
      </c>
      <c r="F117" s="15" t="s">
        <v>14</v>
      </c>
      <c r="G117" s="22" t="s">
        <v>595</v>
      </c>
      <c r="H117" s="20" t="s">
        <v>597</v>
      </c>
      <c r="I117" s="22" t="s">
        <v>118</v>
      </c>
      <c r="J117" s="3" t="s">
        <v>19</v>
      </c>
      <c r="K117" s="22"/>
      <c r="L117" s="22"/>
      <c r="M117" s="22"/>
      <c r="N117" s="22"/>
      <c r="O117" s="22"/>
      <c r="P117" s="23"/>
      <c r="Q117" s="22"/>
      <c r="R117" s="22"/>
      <c r="S117" s="22" t="s">
        <v>13</v>
      </c>
      <c r="T117" s="22"/>
      <c r="U117" s="23">
        <f t="shared" si="16"/>
        <v>1</v>
      </c>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55"/>
      <c r="CF117" s="22"/>
      <c r="CG117" s="55"/>
      <c r="CH117" s="22"/>
      <c r="CI117" s="55"/>
      <c r="CJ117" s="22"/>
      <c r="CK117" s="22"/>
    </row>
    <row r="118" spans="1:89" s="35" customFormat="1" ht="98.25" hidden="1" customHeight="1">
      <c r="A118" s="98">
        <v>100</v>
      </c>
      <c r="B118" s="93">
        <v>111</v>
      </c>
      <c r="C118" s="31" t="s">
        <v>526</v>
      </c>
      <c r="D118" s="9" t="s">
        <v>14</v>
      </c>
      <c r="E118" s="31" t="s">
        <v>599</v>
      </c>
      <c r="F118" s="15" t="s">
        <v>14</v>
      </c>
      <c r="G118" s="22" t="s">
        <v>595</v>
      </c>
      <c r="H118" s="20" t="s">
        <v>657</v>
      </c>
      <c r="I118" s="22" t="s">
        <v>118</v>
      </c>
      <c r="J118" s="3" t="s">
        <v>19</v>
      </c>
      <c r="K118" s="22"/>
      <c r="L118" s="22"/>
      <c r="M118" s="22"/>
      <c r="N118" s="22"/>
      <c r="O118" s="22"/>
      <c r="P118" s="22"/>
      <c r="Q118" s="23" t="s">
        <v>13</v>
      </c>
      <c r="R118" s="23"/>
      <c r="S118" s="22"/>
      <c r="T118" s="22"/>
      <c r="U118" s="23">
        <f t="shared" si="16"/>
        <v>1</v>
      </c>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v>2</v>
      </c>
      <c r="BF118" s="22">
        <v>1</v>
      </c>
      <c r="BG118" s="22">
        <v>2</v>
      </c>
      <c r="BH118" s="22">
        <v>2</v>
      </c>
      <c r="BI118" s="22">
        <v>2</v>
      </c>
      <c r="BJ118" s="22">
        <v>2</v>
      </c>
      <c r="BK118" s="22">
        <v>2</v>
      </c>
      <c r="BL118" s="22">
        <v>2</v>
      </c>
      <c r="BM118" s="22">
        <v>2</v>
      </c>
      <c r="BN118" s="22">
        <v>1</v>
      </c>
      <c r="BO118" s="22">
        <v>1</v>
      </c>
      <c r="BP118" s="22">
        <v>2</v>
      </c>
      <c r="BQ118" s="22">
        <v>2</v>
      </c>
      <c r="BR118" s="22">
        <v>1</v>
      </c>
      <c r="BS118" s="22">
        <v>2</v>
      </c>
      <c r="BT118" s="22">
        <v>1</v>
      </c>
      <c r="BU118" s="22">
        <v>2</v>
      </c>
      <c r="BV118" s="22">
        <v>1</v>
      </c>
      <c r="BW118" s="22">
        <v>2</v>
      </c>
      <c r="BX118" s="22">
        <v>1</v>
      </c>
      <c r="BY118" s="22">
        <v>1</v>
      </c>
      <c r="BZ118" s="22"/>
      <c r="CA118" s="22"/>
      <c r="CB118" s="22">
        <v>2</v>
      </c>
      <c r="CC118" s="22">
        <v>1</v>
      </c>
      <c r="CD118" s="22">
        <f t="shared" si="17"/>
        <v>14</v>
      </c>
      <c r="CE118" s="55">
        <f t="shared" si="18"/>
        <v>0.60869565217391308</v>
      </c>
      <c r="CF118" s="22">
        <f t="shared" si="19"/>
        <v>9</v>
      </c>
      <c r="CG118" s="55">
        <f t="shared" si="20"/>
        <v>0.39130434782608697</v>
      </c>
      <c r="CH118" s="22">
        <f t="shared" si="21"/>
        <v>0</v>
      </c>
      <c r="CI118" s="55">
        <f t="shared" si="22"/>
        <v>0</v>
      </c>
      <c r="CJ118" s="22">
        <f t="shared" si="23"/>
        <v>1.6086956521739131</v>
      </c>
      <c r="CK118" s="22" t="str">
        <f t="shared" si="24"/>
        <v>Đạt mục tiêu</v>
      </c>
    </row>
    <row r="119" spans="1:89" s="35" customFormat="1" ht="98.25" hidden="1" customHeight="1">
      <c r="A119" s="98"/>
      <c r="B119" s="93">
        <v>112</v>
      </c>
      <c r="C119" s="31" t="s">
        <v>526</v>
      </c>
      <c r="D119" s="9" t="s">
        <v>14</v>
      </c>
      <c r="E119" s="31" t="s">
        <v>599</v>
      </c>
      <c r="F119" s="15" t="s">
        <v>14</v>
      </c>
      <c r="G119" s="31" t="s">
        <v>599</v>
      </c>
      <c r="H119" s="20" t="s">
        <v>688</v>
      </c>
      <c r="I119" s="22" t="s">
        <v>118</v>
      </c>
      <c r="J119" s="3" t="s">
        <v>19</v>
      </c>
      <c r="K119" s="22"/>
      <c r="L119" s="22"/>
      <c r="M119" s="22"/>
      <c r="N119" s="22"/>
      <c r="O119" s="22"/>
      <c r="P119" s="22"/>
      <c r="Q119" s="23"/>
      <c r="R119" s="23"/>
      <c r="S119" s="22"/>
      <c r="T119" s="22" t="s">
        <v>13</v>
      </c>
      <c r="U119" s="23"/>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55"/>
      <c r="CF119" s="22"/>
      <c r="CG119" s="55"/>
      <c r="CH119" s="22"/>
      <c r="CI119" s="55"/>
      <c r="CJ119" s="22"/>
      <c r="CK119" s="22"/>
    </row>
    <row r="120" spans="1:89" s="35" customFormat="1" ht="98.25" hidden="1" customHeight="1">
      <c r="A120" s="98">
        <v>101</v>
      </c>
      <c r="B120" s="93">
        <v>113</v>
      </c>
      <c r="C120" s="31" t="s">
        <v>526</v>
      </c>
      <c r="D120" s="9" t="s">
        <v>14</v>
      </c>
      <c r="E120" s="31" t="s">
        <v>599</v>
      </c>
      <c r="F120" s="15" t="s">
        <v>14</v>
      </c>
      <c r="G120" s="22" t="s">
        <v>595</v>
      </c>
      <c r="H120" s="20" t="s">
        <v>596</v>
      </c>
      <c r="I120" s="22" t="s">
        <v>118</v>
      </c>
      <c r="J120" s="3" t="s">
        <v>19</v>
      </c>
      <c r="K120" s="22"/>
      <c r="L120" s="22"/>
      <c r="M120" s="22"/>
      <c r="N120" s="22"/>
      <c r="O120" s="22"/>
      <c r="P120" s="22"/>
      <c r="Q120" s="23"/>
      <c r="R120" s="23"/>
      <c r="S120" s="22" t="s">
        <v>13</v>
      </c>
      <c r="T120" s="22"/>
      <c r="U120" s="23">
        <f t="shared" ref="U120:U125" si="25">COUNTIF(K120:T120,"x")</f>
        <v>1</v>
      </c>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v>2</v>
      </c>
      <c r="BF120" s="22">
        <v>2</v>
      </c>
      <c r="BG120" s="22">
        <v>1</v>
      </c>
      <c r="BH120" s="22">
        <v>2</v>
      </c>
      <c r="BI120" s="22">
        <v>2</v>
      </c>
      <c r="BJ120" s="22">
        <v>2</v>
      </c>
      <c r="BK120" s="22">
        <v>1</v>
      </c>
      <c r="BL120" s="22">
        <v>2</v>
      </c>
      <c r="BM120" s="22">
        <v>2</v>
      </c>
      <c r="BN120" s="22">
        <v>2</v>
      </c>
      <c r="BO120" s="22">
        <v>2</v>
      </c>
      <c r="BP120" s="22">
        <v>2</v>
      </c>
      <c r="BQ120" s="22">
        <v>1</v>
      </c>
      <c r="BR120" s="22">
        <v>1</v>
      </c>
      <c r="BS120" s="22">
        <v>1</v>
      </c>
      <c r="BT120" s="22">
        <v>1</v>
      </c>
      <c r="BU120" s="22">
        <v>2</v>
      </c>
      <c r="BV120" s="22">
        <v>2</v>
      </c>
      <c r="BW120" s="22">
        <v>2</v>
      </c>
      <c r="BX120" s="22">
        <v>2</v>
      </c>
      <c r="BY120" s="22">
        <v>2</v>
      </c>
      <c r="BZ120" s="22"/>
      <c r="CA120" s="22"/>
      <c r="CB120" s="22">
        <v>2</v>
      </c>
      <c r="CC120" s="22">
        <v>1</v>
      </c>
      <c r="CD120" s="22">
        <f t="shared" si="17"/>
        <v>16</v>
      </c>
      <c r="CE120" s="55">
        <f t="shared" si="18"/>
        <v>0.69565217391304346</v>
      </c>
      <c r="CF120" s="22">
        <f t="shared" si="19"/>
        <v>7</v>
      </c>
      <c r="CG120" s="55">
        <f t="shared" si="20"/>
        <v>0.30434782608695654</v>
      </c>
      <c r="CH120" s="22">
        <f t="shared" si="21"/>
        <v>0</v>
      </c>
      <c r="CI120" s="55">
        <f t="shared" si="22"/>
        <v>0</v>
      </c>
      <c r="CJ120" s="22">
        <f t="shared" si="23"/>
        <v>1.6956521739130435</v>
      </c>
      <c r="CK120" s="22" t="str">
        <f t="shared" si="24"/>
        <v>Đạt mục tiêu</v>
      </c>
    </row>
    <row r="121" spans="1:89" s="35" customFormat="1" ht="98.25" hidden="1" customHeight="1">
      <c r="A121" s="98">
        <v>102</v>
      </c>
      <c r="B121" s="93">
        <v>114</v>
      </c>
      <c r="C121" s="31" t="s">
        <v>526</v>
      </c>
      <c r="D121" s="9" t="s">
        <v>14</v>
      </c>
      <c r="E121" s="31" t="s">
        <v>599</v>
      </c>
      <c r="F121" s="15" t="s">
        <v>14</v>
      </c>
      <c r="G121" s="22" t="s">
        <v>595</v>
      </c>
      <c r="H121" s="20" t="s">
        <v>638</v>
      </c>
      <c r="I121" s="22" t="s">
        <v>118</v>
      </c>
      <c r="J121" s="3" t="s">
        <v>19</v>
      </c>
      <c r="K121" s="22"/>
      <c r="L121" s="22"/>
      <c r="M121" s="22"/>
      <c r="N121" s="22"/>
      <c r="O121" s="22" t="s">
        <v>13</v>
      </c>
      <c r="P121" s="22"/>
      <c r="Q121" s="23"/>
      <c r="R121" s="23"/>
      <c r="S121" s="22"/>
      <c r="T121" s="22"/>
      <c r="U121" s="23">
        <f t="shared" si="25"/>
        <v>1</v>
      </c>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v>2</v>
      </c>
      <c r="BF121" s="22">
        <v>2</v>
      </c>
      <c r="BG121" s="22">
        <v>1</v>
      </c>
      <c r="BH121" s="22">
        <v>2</v>
      </c>
      <c r="BI121" s="22">
        <v>2</v>
      </c>
      <c r="BJ121" s="22">
        <v>2</v>
      </c>
      <c r="BK121" s="22">
        <v>1</v>
      </c>
      <c r="BL121" s="22">
        <v>2</v>
      </c>
      <c r="BM121" s="22">
        <v>2</v>
      </c>
      <c r="BN121" s="22">
        <v>2</v>
      </c>
      <c r="BO121" s="22">
        <v>1</v>
      </c>
      <c r="BP121" s="22">
        <v>2</v>
      </c>
      <c r="BQ121" s="22">
        <v>2</v>
      </c>
      <c r="BR121" s="22">
        <v>1</v>
      </c>
      <c r="BS121" s="22">
        <v>1</v>
      </c>
      <c r="BT121" s="22">
        <v>1</v>
      </c>
      <c r="BU121" s="22">
        <v>2</v>
      </c>
      <c r="BV121" s="22">
        <v>2</v>
      </c>
      <c r="BW121" s="22">
        <v>2</v>
      </c>
      <c r="BX121" s="22">
        <v>2</v>
      </c>
      <c r="BY121" s="22">
        <v>2</v>
      </c>
      <c r="BZ121" s="22"/>
      <c r="CA121" s="22"/>
      <c r="CB121" s="22">
        <v>2</v>
      </c>
      <c r="CC121" s="22">
        <v>2</v>
      </c>
      <c r="CD121" s="22">
        <f t="shared" si="17"/>
        <v>17</v>
      </c>
      <c r="CE121" s="55">
        <f t="shared" si="18"/>
        <v>0.73913043478260865</v>
      </c>
      <c r="CF121" s="22">
        <f t="shared" si="19"/>
        <v>6</v>
      </c>
      <c r="CG121" s="55">
        <f t="shared" si="20"/>
        <v>0.2608695652173913</v>
      </c>
      <c r="CH121" s="22">
        <f t="shared" si="21"/>
        <v>0</v>
      </c>
      <c r="CI121" s="55">
        <f t="shared" si="22"/>
        <v>0</v>
      </c>
      <c r="CJ121" s="22">
        <f t="shared" si="23"/>
        <v>1.7391304347826086</v>
      </c>
      <c r="CK121" s="22" t="str">
        <f t="shared" si="24"/>
        <v>Đạt mục tiêu</v>
      </c>
    </row>
    <row r="122" spans="1:89" s="35" customFormat="1" ht="98.25" hidden="1" customHeight="1">
      <c r="A122" s="98">
        <v>103</v>
      </c>
      <c r="B122" s="93">
        <v>115</v>
      </c>
      <c r="C122" s="8" t="s">
        <v>33</v>
      </c>
      <c r="D122" s="9" t="s">
        <v>14</v>
      </c>
      <c r="E122" s="8" t="s">
        <v>35</v>
      </c>
      <c r="F122" s="9" t="s">
        <v>14</v>
      </c>
      <c r="G122" s="8" t="s">
        <v>35</v>
      </c>
      <c r="H122" s="20" t="s">
        <v>152</v>
      </c>
      <c r="I122" s="22" t="s">
        <v>118</v>
      </c>
      <c r="J122" s="3" t="s">
        <v>19</v>
      </c>
      <c r="K122" s="22"/>
      <c r="L122" s="22" t="s">
        <v>13</v>
      </c>
      <c r="M122" s="22"/>
      <c r="N122" s="22"/>
      <c r="O122" s="22"/>
      <c r="P122" s="22"/>
      <c r="Q122" s="23"/>
      <c r="R122" s="23"/>
      <c r="S122" s="22"/>
      <c r="T122" s="22"/>
      <c r="U122" s="23">
        <f t="shared" si="25"/>
        <v>1</v>
      </c>
      <c r="V122" s="22"/>
      <c r="W122" s="22"/>
      <c r="X122" s="22"/>
      <c r="Y122" s="22"/>
      <c r="Z122" s="22" t="s">
        <v>366</v>
      </c>
      <c r="AA122" s="22" t="s">
        <v>363</v>
      </c>
      <c r="AB122" s="22" t="s">
        <v>363</v>
      </c>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55"/>
      <c r="CF122" s="22"/>
      <c r="CG122" s="55"/>
      <c r="CH122" s="22"/>
      <c r="CI122" s="55"/>
      <c r="CJ122" s="22"/>
      <c r="CK122" s="22"/>
    </row>
    <row r="123" spans="1:89" s="35" customFormat="1" ht="98.25" hidden="1" customHeight="1">
      <c r="A123" s="98">
        <v>104</v>
      </c>
      <c r="B123" s="93">
        <v>116</v>
      </c>
      <c r="C123" s="8" t="s">
        <v>33</v>
      </c>
      <c r="D123" s="9" t="s">
        <v>14</v>
      </c>
      <c r="E123" s="8" t="s">
        <v>35</v>
      </c>
      <c r="F123" s="9" t="s">
        <v>14</v>
      </c>
      <c r="G123" s="8" t="s">
        <v>35</v>
      </c>
      <c r="H123" s="20" t="s">
        <v>152</v>
      </c>
      <c r="I123" s="22" t="s">
        <v>118</v>
      </c>
      <c r="J123" s="3" t="s">
        <v>19</v>
      </c>
      <c r="K123" s="22"/>
      <c r="L123" s="23"/>
      <c r="M123" s="22"/>
      <c r="N123" s="22"/>
      <c r="O123" s="22" t="s">
        <v>13</v>
      </c>
      <c r="P123" s="22"/>
      <c r="Q123" s="22"/>
      <c r="R123" s="22"/>
      <c r="S123" s="22"/>
      <c r="T123" s="22"/>
      <c r="U123" s="23">
        <f t="shared" si="25"/>
        <v>1</v>
      </c>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v>2</v>
      </c>
      <c r="BF123" s="22">
        <v>1</v>
      </c>
      <c r="BG123" s="22">
        <v>2</v>
      </c>
      <c r="BH123" s="22">
        <v>1</v>
      </c>
      <c r="BI123" s="22">
        <v>2</v>
      </c>
      <c r="BJ123" s="22">
        <v>1</v>
      </c>
      <c r="BK123" s="22">
        <v>2</v>
      </c>
      <c r="BL123" s="22">
        <v>2</v>
      </c>
      <c r="BM123" s="22">
        <v>2</v>
      </c>
      <c r="BN123" s="22">
        <v>2</v>
      </c>
      <c r="BO123" s="22">
        <v>2</v>
      </c>
      <c r="BP123" s="22">
        <v>2</v>
      </c>
      <c r="BQ123" s="22">
        <v>2</v>
      </c>
      <c r="BR123" s="22">
        <v>1</v>
      </c>
      <c r="BS123" s="22">
        <v>1</v>
      </c>
      <c r="BT123" s="22">
        <v>2</v>
      </c>
      <c r="BU123" s="22">
        <v>2</v>
      </c>
      <c r="BV123" s="22">
        <v>2</v>
      </c>
      <c r="BW123" s="22">
        <v>2</v>
      </c>
      <c r="BX123" s="22">
        <v>2</v>
      </c>
      <c r="BY123" s="22">
        <v>2</v>
      </c>
      <c r="BZ123" s="22"/>
      <c r="CA123" s="22"/>
      <c r="CB123" s="22">
        <v>2</v>
      </c>
      <c r="CC123" s="22">
        <v>1</v>
      </c>
      <c r="CD123" s="22">
        <f t="shared" si="17"/>
        <v>17</v>
      </c>
      <c r="CE123" s="55">
        <f t="shared" si="18"/>
        <v>0.73913043478260865</v>
      </c>
      <c r="CF123" s="22">
        <f t="shared" si="19"/>
        <v>6</v>
      </c>
      <c r="CG123" s="55">
        <f t="shared" si="20"/>
        <v>0.2608695652173913</v>
      </c>
      <c r="CH123" s="22">
        <f t="shared" si="21"/>
        <v>0</v>
      </c>
      <c r="CI123" s="55">
        <f t="shared" si="22"/>
        <v>0</v>
      </c>
      <c r="CJ123" s="22">
        <f t="shared" si="23"/>
        <v>1.7391304347826086</v>
      </c>
      <c r="CK123" s="22" t="str">
        <f t="shared" si="24"/>
        <v>Đạt mục tiêu</v>
      </c>
    </row>
    <row r="124" spans="1:89" s="35" customFormat="1" ht="98.25" hidden="1" customHeight="1">
      <c r="A124" s="98">
        <v>105</v>
      </c>
      <c r="B124" s="93">
        <v>117</v>
      </c>
      <c r="C124" s="8" t="s">
        <v>33</v>
      </c>
      <c r="D124" s="9" t="s">
        <v>14</v>
      </c>
      <c r="E124" s="8" t="s">
        <v>598</v>
      </c>
      <c r="F124" s="9" t="s">
        <v>14</v>
      </c>
      <c r="G124" s="8" t="s">
        <v>598</v>
      </c>
      <c r="H124" s="20" t="s">
        <v>628</v>
      </c>
      <c r="I124" s="22" t="s">
        <v>118</v>
      </c>
      <c r="J124" s="3" t="s">
        <v>19</v>
      </c>
      <c r="K124" s="22"/>
      <c r="L124" s="23"/>
      <c r="M124" s="22"/>
      <c r="N124" s="22" t="s">
        <v>13</v>
      </c>
      <c r="O124" s="22"/>
      <c r="P124" s="22"/>
      <c r="Q124" s="22"/>
      <c r="R124" s="22"/>
      <c r="S124" s="22"/>
      <c r="T124" s="22"/>
      <c r="U124" s="23">
        <f t="shared" si="25"/>
        <v>1</v>
      </c>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55"/>
      <c r="CF124" s="22"/>
      <c r="CG124" s="55"/>
      <c r="CH124" s="22"/>
      <c r="CI124" s="55"/>
      <c r="CJ124" s="22"/>
      <c r="CK124" s="22"/>
    </row>
    <row r="125" spans="1:89" s="35" customFormat="1" ht="98.25" hidden="1" customHeight="1">
      <c r="A125" s="98">
        <v>106</v>
      </c>
      <c r="B125" s="93">
        <v>118</v>
      </c>
      <c r="C125" s="8" t="s">
        <v>33</v>
      </c>
      <c r="D125" s="9" t="s">
        <v>14</v>
      </c>
      <c r="E125" s="8" t="s">
        <v>598</v>
      </c>
      <c r="F125" s="9" t="s">
        <v>14</v>
      </c>
      <c r="G125" s="8" t="s">
        <v>598</v>
      </c>
      <c r="H125" s="20" t="s">
        <v>658</v>
      </c>
      <c r="I125" s="22" t="s">
        <v>118</v>
      </c>
      <c r="J125" s="3" t="s">
        <v>19</v>
      </c>
      <c r="K125" s="22"/>
      <c r="L125" s="22"/>
      <c r="M125" s="22"/>
      <c r="N125" s="22"/>
      <c r="O125" s="22"/>
      <c r="P125" s="22" t="s">
        <v>13</v>
      </c>
      <c r="Q125" s="22"/>
      <c r="R125" s="22"/>
      <c r="S125" s="22"/>
      <c r="T125" s="23"/>
      <c r="U125" s="23">
        <f t="shared" si="25"/>
        <v>1</v>
      </c>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55"/>
      <c r="CF125" s="22"/>
      <c r="CG125" s="55"/>
      <c r="CH125" s="22"/>
      <c r="CI125" s="55"/>
      <c r="CJ125" s="22"/>
      <c r="CK125" s="22"/>
    </row>
    <row r="126" spans="1:89" ht="39.75" hidden="1" customHeight="1">
      <c r="A126" s="98">
        <v>107</v>
      </c>
      <c r="B126" s="93">
        <v>119</v>
      </c>
      <c r="C126" s="147" t="s">
        <v>353</v>
      </c>
      <c r="D126" s="148"/>
      <c r="E126" s="149"/>
      <c r="F126" s="58" t="s">
        <v>141</v>
      </c>
      <c r="G126" s="58" t="s">
        <v>141</v>
      </c>
      <c r="H126" s="58" t="s">
        <v>141</v>
      </c>
      <c r="I126" s="58" t="s">
        <v>141</v>
      </c>
      <c r="J126" s="58" t="s">
        <v>141</v>
      </c>
      <c r="K126" s="58" t="s">
        <v>141</v>
      </c>
      <c r="L126" s="58" t="s">
        <v>141</v>
      </c>
      <c r="M126" s="58" t="s">
        <v>141</v>
      </c>
      <c r="N126" s="58" t="s">
        <v>141</v>
      </c>
      <c r="O126" s="58" t="s">
        <v>141</v>
      </c>
      <c r="P126" s="58" t="s">
        <v>141</v>
      </c>
      <c r="Q126" s="58" t="s">
        <v>141</v>
      </c>
      <c r="R126" s="58" t="s">
        <v>141</v>
      </c>
      <c r="S126" s="58" t="s">
        <v>141</v>
      </c>
      <c r="T126" s="58" t="s">
        <v>141</v>
      </c>
      <c r="U126" s="58" t="s">
        <v>141</v>
      </c>
      <c r="V126" s="58" t="s">
        <v>141</v>
      </c>
      <c r="W126" s="58" t="s">
        <v>141</v>
      </c>
      <c r="X126" s="58" t="s">
        <v>141</v>
      </c>
      <c r="Y126" s="58" t="s">
        <v>141</v>
      </c>
      <c r="Z126" s="58" t="s">
        <v>141</v>
      </c>
      <c r="AA126" s="58" t="s">
        <v>141</v>
      </c>
      <c r="AB126" s="58" t="s">
        <v>141</v>
      </c>
      <c r="AC126" s="58" t="s">
        <v>141</v>
      </c>
      <c r="AD126" s="58" t="s">
        <v>141</v>
      </c>
      <c r="AE126" s="58" t="s">
        <v>141</v>
      </c>
      <c r="AF126" s="58" t="s">
        <v>141</v>
      </c>
      <c r="AG126" s="58" t="s">
        <v>141</v>
      </c>
      <c r="AH126" s="58" t="s">
        <v>141</v>
      </c>
      <c r="AI126" s="58" t="s">
        <v>141</v>
      </c>
      <c r="AJ126" s="58" t="s">
        <v>141</v>
      </c>
      <c r="AK126" s="58" t="s">
        <v>141</v>
      </c>
      <c r="AL126" s="58" t="s">
        <v>141</v>
      </c>
      <c r="AM126" s="58"/>
      <c r="AN126" s="58"/>
      <c r="AO126" s="58" t="s">
        <v>141</v>
      </c>
      <c r="AP126" s="58" t="s">
        <v>141</v>
      </c>
      <c r="AQ126" s="58" t="s">
        <v>141</v>
      </c>
      <c r="AR126" s="58" t="s">
        <v>141</v>
      </c>
      <c r="AS126" s="58" t="s">
        <v>141</v>
      </c>
      <c r="AT126" s="58" t="s">
        <v>141</v>
      </c>
      <c r="AU126" s="58" t="s">
        <v>141</v>
      </c>
      <c r="AV126" s="58" t="s">
        <v>141</v>
      </c>
      <c r="AW126" s="58" t="s">
        <v>141</v>
      </c>
      <c r="AX126" s="58"/>
      <c r="AY126" s="58"/>
      <c r="AZ126" s="58" t="s">
        <v>141</v>
      </c>
      <c r="BA126" s="58"/>
      <c r="BB126" s="58" t="s">
        <v>141</v>
      </c>
      <c r="BC126" s="58"/>
      <c r="BD126" s="58" t="s">
        <v>141</v>
      </c>
      <c r="BE126" s="58" t="s">
        <v>141</v>
      </c>
      <c r="BF126" s="58" t="s">
        <v>141</v>
      </c>
      <c r="BG126" s="58" t="s">
        <v>141</v>
      </c>
      <c r="BH126" s="58" t="s">
        <v>141</v>
      </c>
      <c r="BI126" s="58" t="s">
        <v>141</v>
      </c>
      <c r="BJ126" s="58" t="s">
        <v>141</v>
      </c>
      <c r="BK126" s="58" t="s">
        <v>141</v>
      </c>
      <c r="BL126" s="58" t="s">
        <v>141</v>
      </c>
      <c r="BM126" s="58" t="s">
        <v>141</v>
      </c>
      <c r="BN126" s="58" t="s">
        <v>141</v>
      </c>
      <c r="BO126" s="58" t="s">
        <v>141</v>
      </c>
      <c r="BP126" s="58" t="s">
        <v>141</v>
      </c>
      <c r="BQ126" s="58" t="s">
        <v>141</v>
      </c>
      <c r="BR126" s="58" t="s">
        <v>141</v>
      </c>
      <c r="BS126" s="58" t="s">
        <v>141</v>
      </c>
      <c r="BT126" s="58" t="s">
        <v>141</v>
      </c>
      <c r="BU126" s="58" t="s">
        <v>141</v>
      </c>
      <c r="BV126" s="58" t="s">
        <v>141</v>
      </c>
      <c r="BW126" s="58" t="s">
        <v>141</v>
      </c>
      <c r="BX126" s="58" t="s">
        <v>141</v>
      </c>
      <c r="BY126" s="58" t="s">
        <v>141</v>
      </c>
      <c r="BZ126" s="58"/>
      <c r="CA126" s="58"/>
      <c r="CB126" s="58" t="s">
        <v>141</v>
      </c>
      <c r="CC126" s="58" t="s">
        <v>141</v>
      </c>
      <c r="CD126" s="58" t="s">
        <v>141</v>
      </c>
      <c r="CE126" s="58" t="s">
        <v>141</v>
      </c>
      <c r="CF126" s="58" t="s">
        <v>141</v>
      </c>
      <c r="CG126" s="58" t="s">
        <v>141</v>
      </c>
      <c r="CH126" s="58" t="s">
        <v>141</v>
      </c>
      <c r="CI126" s="58" t="s">
        <v>141</v>
      </c>
      <c r="CJ126" s="58" t="s">
        <v>141</v>
      </c>
      <c r="CK126" s="58" t="s">
        <v>141</v>
      </c>
    </row>
    <row r="127" spans="1:89" s="35" customFormat="1" ht="96.75" hidden="1" customHeight="1">
      <c r="A127" s="98">
        <v>108</v>
      </c>
      <c r="B127" s="93">
        <v>120</v>
      </c>
      <c r="C127" s="69" t="s">
        <v>527</v>
      </c>
      <c r="D127" s="70" t="s">
        <v>14</v>
      </c>
      <c r="E127" s="69" t="s">
        <v>528</v>
      </c>
      <c r="F127" s="9" t="s">
        <v>14</v>
      </c>
      <c r="G127" s="11" t="s">
        <v>153</v>
      </c>
      <c r="H127" s="8" t="s">
        <v>154</v>
      </c>
      <c r="I127" s="22" t="s">
        <v>118</v>
      </c>
      <c r="J127" s="3" t="s">
        <v>19</v>
      </c>
      <c r="K127" s="21" t="s">
        <v>13</v>
      </c>
      <c r="L127" s="21"/>
      <c r="M127" s="21"/>
      <c r="N127" s="21"/>
      <c r="O127" s="21"/>
      <c r="P127" s="21"/>
      <c r="Q127" s="21"/>
      <c r="R127" s="21"/>
      <c r="S127" s="21"/>
      <c r="T127" s="21"/>
      <c r="U127" s="23">
        <f>COUNTIF(K127:T127,"x")</f>
        <v>1</v>
      </c>
      <c r="V127" s="11" t="s">
        <v>364</v>
      </c>
      <c r="W127" s="11" t="s">
        <v>363</v>
      </c>
      <c r="X127" s="11" t="s">
        <v>364</v>
      </c>
      <c r="Y127" s="11" t="s">
        <v>366</v>
      </c>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c r="BA127" s="21"/>
      <c r="BB127" s="21"/>
      <c r="BC127" s="21"/>
      <c r="BD127" s="21"/>
      <c r="BE127" s="21"/>
      <c r="BF127" s="21"/>
      <c r="BG127" s="21"/>
      <c r="BH127" s="21"/>
      <c r="BI127" s="21"/>
      <c r="BJ127" s="21"/>
      <c r="BK127" s="21"/>
      <c r="BL127" s="21"/>
      <c r="BM127" s="21"/>
      <c r="BN127" s="21"/>
      <c r="BO127" s="21"/>
      <c r="BP127" s="21"/>
      <c r="BQ127" s="21"/>
      <c r="BR127" s="21"/>
      <c r="BS127" s="21"/>
      <c r="BT127" s="21"/>
      <c r="BU127" s="21"/>
      <c r="BV127" s="21"/>
      <c r="BW127" s="21"/>
      <c r="BX127" s="21"/>
      <c r="BY127" s="21"/>
      <c r="BZ127" s="21"/>
      <c r="CA127" s="21"/>
      <c r="CB127" s="21"/>
      <c r="CC127" s="21"/>
      <c r="CD127" s="21"/>
      <c r="CE127" s="55"/>
      <c r="CF127" s="22"/>
      <c r="CG127" s="55"/>
      <c r="CH127" s="22"/>
      <c r="CI127" s="55"/>
      <c r="CJ127" s="22"/>
      <c r="CK127" s="22"/>
    </row>
    <row r="128" spans="1:89" s="35" customFormat="1" ht="96.75" hidden="1" customHeight="1">
      <c r="A128" s="98"/>
      <c r="B128" s="93">
        <v>121</v>
      </c>
      <c r="C128" s="69" t="s">
        <v>529</v>
      </c>
      <c r="D128" s="70" t="s">
        <v>14</v>
      </c>
      <c r="E128" s="69" t="s">
        <v>530</v>
      </c>
      <c r="F128" s="9" t="s">
        <v>14</v>
      </c>
      <c r="G128" s="69" t="s">
        <v>601</v>
      </c>
      <c r="H128" s="20" t="s">
        <v>689</v>
      </c>
      <c r="I128" s="22" t="s">
        <v>118</v>
      </c>
      <c r="J128" s="3" t="s">
        <v>19</v>
      </c>
      <c r="K128" s="21"/>
      <c r="L128" s="21"/>
      <c r="M128" s="21"/>
      <c r="N128" s="21"/>
      <c r="O128" s="21"/>
      <c r="P128" s="21"/>
      <c r="Q128" s="21"/>
      <c r="R128" s="21"/>
      <c r="S128" s="21"/>
      <c r="T128" s="21" t="s">
        <v>13</v>
      </c>
      <c r="U128" s="23"/>
      <c r="V128" s="11"/>
      <c r="W128" s="11"/>
      <c r="X128" s="11"/>
      <c r="Y128" s="1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55"/>
      <c r="CF128" s="22"/>
      <c r="CG128" s="55"/>
      <c r="CH128" s="22"/>
      <c r="CI128" s="55"/>
      <c r="CJ128" s="22"/>
      <c r="CK128" s="22"/>
    </row>
    <row r="129" spans="1:89" s="35" customFormat="1" ht="96.75" hidden="1" customHeight="1">
      <c r="A129" s="98">
        <v>109</v>
      </c>
      <c r="B129" s="93">
        <v>122</v>
      </c>
      <c r="C129" s="4" t="s">
        <v>531</v>
      </c>
      <c r="D129" s="70" t="s">
        <v>14</v>
      </c>
      <c r="E129" s="69" t="s">
        <v>532</v>
      </c>
      <c r="F129" s="9" t="s">
        <v>14</v>
      </c>
      <c r="G129" s="22" t="s">
        <v>37</v>
      </c>
      <c r="H129" s="20" t="s">
        <v>607</v>
      </c>
      <c r="I129" s="22" t="s">
        <v>118</v>
      </c>
      <c r="J129" s="3" t="s">
        <v>19</v>
      </c>
      <c r="K129" s="21" t="s">
        <v>13</v>
      </c>
      <c r="L129" s="21"/>
      <c r="M129" s="21"/>
      <c r="N129" s="21"/>
      <c r="O129" s="21"/>
      <c r="P129" s="21"/>
      <c r="Q129" s="21"/>
      <c r="R129" s="21"/>
      <c r="S129" s="21"/>
      <c r="T129" s="21"/>
      <c r="U129" s="23">
        <f>COUNTIF(K129:T129,"x")</f>
        <v>1</v>
      </c>
      <c r="V129" s="11" t="s">
        <v>363</v>
      </c>
      <c r="W129" s="11" t="s">
        <v>364</v>
      </c>
      <c r="X129" s="11" t="s">
        <v>366</v>
      </c>
      <c r="Y129" s="11" t="s">
        <v>364</v>
      </c>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55"/>
      <c r="CF129" s="22"/>
      <c r="CG129" s="55"/>
      <c r="CH129" s="22"/>
      <c r="CI129" s="55"/>
      <c r="CJ129" s="22"/>
      <c r="CK129" s="22"/>
    </row>
    <row r="130" spans="1:89" s="35" customFormat="1" ht="96.75" customHeight="1">
      <c r="A130" s="98">
        <v>110</v>
      </c>
      <c r="B130" s="93">
        <v>123</v>
      </c>
      <c r="C130" s="4" t="s">
        <v>533</v>
      </c>
      <c r="D130" s="70" t="s">
        <v>14</v>
      </c>
      <c r="E130" s="69" t="s">
        <v>534</v>
      </c>
      <c r="F130" s="9" t="s">
        <v>14</v>
      </c>
      <c r="G130" s="11" t="s">
        <v>36</v>
      </c>
      <c r="H130" s="8" t="s">
        <v>621</v>
      </c>
      <c r="I130" s="22" t="s">
        <v>118</v>
      </c>
      <c r="J130" s="3" t="s">
        <v>19</v>
      </c>
      <c r="K130" s="21"/>
      <c r="L130" s="21"/>
      <c r="M130" s="21" t="s">
        <v>13</v>
      </c>
      <c r="N130" s="21"/>
      <c r="O130" s="21"/>
      <c r="P130" s="21"/>
      <c r="Q130" s="21"/>
      <c r="R130" s="21"/>
      <c r="S130" s="21"/>
      <c r="T130" s="21"/>
      <c r="U130" s="23">
        <f>COUNTIF(K130:T130,"x")</f>
        <v>1</v>
      </c>
      <c r="V130" s="11"/>
      <c r="W130" s="11"/>
      <c r="X130" s="11"/>
      <c r="Y130" s="11"/>
      <c r="Z130" s="21"/>
      <c r="AA130" s="21"/>
      <c r="AB130" s="21"/>
      <c r="AC130" s="21"/>
      <c r="AD130" s="21" t="s">
        <v>366</v>
      </c>
      <c r="AE130" s="21"/>
      <c r="AF130" s="21"/>
      <c r="AG130" s="21" t="s">
        <v>366</v>
      </c>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55"/>
      <c r="CF130" s="22"/>
      <c r="CG130" s="55"/>
      <c r="CH130" s="22"/>
      <c r="CI130" s="55"/>
      <c r="CJ130" s="22"/>
      <c r="CK130" s="22"/>
    </row>
    <row r="131" spans="1:89" ht="68.25" hidden="1" customHeight="1">
      <c r="A131" s="98">
        <v>111</v>
      </c>
      <c r="B131" s="93">
        <v>124</v>
      </c>
      <c r="C131" s="146" t="s">
        <v>20</v>
      </c>
      <c r="D131" s="146"/>
      <c r="E131" s="146"/>
      <c r="F131" s="52" t="s">
        <v>141</v>
      </c>
      <c r="G131" s="52" t="s">
        <v>141</v>
      </c>
      <c r="H131" s="105" t="s">
        <v>141</v>
      </c>
      <c r="I131" s="52" t="s">
        <v>141</v>
      </c>
      <c r="J131" s="52" t="s">
        <v>141</v>
      </c>
      <c r="K131" s="52" t="s">
        <v>141</v>
      </c>
      <c r="L131" s="52" t="s">
        <v>141</v>
      </c>
      <c r="M131" s="52" t="s">
        <v>141</v>
      </c>
      <c r="N131" s="52" t="s">
        <v>141</v>
      </c>
      <c r="O131" s="52" t="s">
        <v>141</v>
      </c>
      <c r="P131" s="52" t="s">
        <v>141</v>
      </c>
      <c r="Q131" s="52" t="s">
        <v>141</v>
      </c>
      <c r="R131" s="52" t="s">
        <v>141</v>
      </c>
      <c r="S131" s="52" t="s">
        <v>141</v>
      </c>
      <c r="T131" s="52" t="s">
        <v>141</v>
      </c>
      <c r="U131" s="52" t="s">
        <v>141</v>
      </c>
      <c r="V131" s="52" t="s">
        <v>141</v>
      </c>
      <c r="W131" s="52" t="s">
        <v>141</v>
      </c>
      <c r="X131" s="52" t="s">
        <v>141</v>
      </c>
      <c r="Y131" s="52" t="s">
        <v>141</v>
      </c>
      <c r="Z131" s="52" t="s">
        <v>141</v>
      </c>
      <c r="AA131" s="52" t="s">
        <v>141</v>
      </c>
      <c r="AB131" s="52" t="s">
        <v>141</v>
      </c>
      <c r="AC131" s="52" t="s">
        <v>141</v>
      </c>
      <c r="AD131" s="52" t="s">
        <v>141</v>
      </c>
      <c r="AE131" s="52" t="s">
        <v>141</v>
      </c>
      <c r="AF131" s="52" t="s">
        <v>141</v>
      </c>
      <c r="AG131" s="52" t="s">
        <v>141</v>
      </c>
      <c r="AH131" s="52" t="s">
        <v>141</v>
      </c>
      <c r="AI131" s="52" t="s">
        <v>141</v>
      </c>
      <c r="AJ131" s="52" t="s">
        <v>141</v>
      </c>
      <c r="AK131" s="52" t="s">
        <v>141</v>
      </c>
      <c r="AL131" s="52" t="s">
        <v>141</v>
      </c>
      <c r="AM131" s="52"/>
      <c r="AN131" s="52"/>
      <c r="AO131" s="52" t="s">
        <v>141</v>
      </c>
      <c r="AP131" s="52" t="s">
        <v>141</v>
      </c>
      <c r="AQ131" s="52" t="s">
        <v>141</v>
      </c>
      <c r="AR131" s="52" t="s">
        <v>141</v>
      </c>
      <c r="AS131" s="52" t="s">
        <v>141</v>
      </c>
      <c r="AT131" s="52" t="s">
        <v>141</v>
      </c>
      <c r="AU131" s="52" t="s">
        <v>141</v>
      </c>
      <c r="AV131" s="52" t="s">
        <v>141</v>
      </c>
      <c r="AW131" s="52" t="s">
        <v>141</v>
      </c>
      <c r="AX131" s="52"/>
      <c r="AY131" s="52"/>
      <c r="AZ131" s="52" t="s">
        <v>141</v>
      </c>
      <c r="BA131" s="52"/>
      <c r="BB131" s="52" t="s">
        <v>141</v>
      </c>
      <c r="BC131" s="52"/>
      <c r="BD131" s="52" t="s">
        <v>141</v>
      </c>
      <c r="BE131" s="52" t="s">
        <v>141</v>
      </c>
      <c r="BF131" s="52" t="s">
        <v>141</v>
      </c>
      <c r="BG131" s="52" t="s">
        <v>141</v>
      </c>
      <c r="BH131" s="52" t="s">
        <v>141</v>
      </c>
      <c r="BI131" s="52" t="s">
        <v>141</v>
      </c>
      <c r="BJ131" s="52" t="s">
        <v>141</v>
      </c>
      <c r="BK131" s="52" t="s">
        <v>141</v>
      </c>
      <c r="BL131" s="52" t="s">
        <v>141</v>
      </c>
      <c r="BM131" s="52" t="s">
        <v>141</v>
      </c>
      <c r="BN131" s="52" t="s">
        <v>141</v>
      </c>
      <c r="BO131" s="52" t="s">
        <v>141</v>
      </c>
      <c r="BP131" s="52" t="s">
        <v>141</v>
      </c>
      <c r="BQ131" s="52" t="s">
        <v>141</v>
      </c>
      <c r="BR131" s="52" t="s">
        <v>141</v>
      </c>
      <c r="BS131" s="52" t="s">
        <v>141</v>
      </c>
      <c r="BT131" s="52" t="s">
        <v>141</v>
      </c>
      <c r="BU131" s="52" t="s">
        <v>141</v>
      </c>
      <c r="BV131" s="52" t="s">
        <v>141</v>
      </c>
      <c r="BW131" s="52" t="s">
        <v>141</v>
      </c>
      <c r="BX131" s="52" t="s">
        <v>141</v>
      </c>
      <c r="BY131" s="52" t="s">
        <v>141</v>
      </c>
      <c r="BZ131" s="52"/>
      <c r="CA131" s="52"/>
      <c r="CB131" s="52" t="s">
        <v>141</v>
      </c>
      <c r="CC131" s="52" t="s">
        <v>141</v>
      </c>
      <c r="CD131" s="52" t="s">
        <v>141</v>
      </c>
      <c r="CE131" s="52" t="s">
        <v>141</v>
      </c>
      <c r="CF131" s="52" t="s">
        <v>141</v>
      </c>
      <c r="CG131" s="52" t="s">
        <v>141</v>
      </c>
      <c r="CH131" s="52" t="s">
        <v>141</v>
      </c>
      <c r="CI131" s="52" t="s">
        <v>141</v>
      </c>
      <c r="CJ131" s="52" t="s">
        <v>141</v>
      </c>
      <c r="CK131" s="52" t="s">
        <v>141</v>
      </c>
    </row>
    <row r="132" spans="1:89" ht="32.25" hidden="1" customHeight="1">
      <c r="A132" s="98">
        <v>112</v>
      </c>
      <c r="B132" s="93">
        <v>125</v>
      </c>
      <c r="C132" s="143" t="s">
        <v>34</v>
      </c>
      <c r="D132" s="144"/>
      <c r="E132" s="145"/>
      <c r="F132" s="52" t="s">
        <v>141</v>
      </c>
      <c r="G132" s="52" t="s">
        <v>141</v>
      </c>
      <c r="H132" s="105" t="s">
        <v>141</v>
      </c>
      <c r="I132" s="52" t="s">
        <v>141</v>
      </c>
      <c r="J132" s="52" t="s">
        <v>141</v>
      </c>
      <c r="K132" s="52" t="s">
        <v>141</v>
      </c>
      <c r="L132" s="52" t="s">
        <v>141</v>
      </c>
      <c r="M132" s="52" t="s">
        <v>141</v>
      </c>
      <c r="N132" s="52" t="s">
        <v>141</v>
      </c>
      <c r="O132" s="52" t="s">
        <v>141</v>
      </c>
      <c r="P132" s="52" t="s">
        <v>141</v>
      </c>
      <c r="Q132" s="52" t="s">
        <v>141</v>
      </c>
      <c r="R132" s="52" t="s">
        <v>141</v>
      </c>
      <c r="S132" s="52" t="s">
        <v>141</v>
      </c>
      <c r="T132" s="52" t="s">
        <v>141</v>
      </c>
      <c r="U132" s="52" t="s">
        <v>141</v>
      </c>
      <c r="V132" s="52" t="s">
        <v>141</v>
      </c>
      <c r="W132" s="52" t="s">
        <v>141</v>
      </c>
      <c r="X132" s="52" t="s">
        <v>141</v>
      </c>
      <c r="Y132" s="52" t="s">
        <v>141</v>
      </c>
      <c r="Z132" s="52" t="s">
        <v>141</v>
      </c>
      <c r="AA132" s="52" t="s">
        <v>141</v>
      </c>
      <c r="AB132" s="52" t="s">
        <v>141</v>
      </c>
      <c r="AC132" s="52" t="s">
        <v>141</v>
      </c>
      <c r="AD132" s="52" t="s">
        <v>141</v>
      </c>
      <c r="AE132" s="52" t="s">
        <v>141</v>
      </c>
      <c r="AF132" s="52" t="s">
        <v>141</v>
      </c>
      <c r="AG132" s="52" t="s">
        <v>141</v>
      </c>
      <c r="AH132" s="52" t="s">
        <v>141</v>
      </c>
      <c r="AI132" s="52" t="s">
        <v>141</v>
      </c>
      <c r="AJ132" s="52" t="s">
        <v>141</v>
      </c>
      <c r="AK132" s="52" t="s">
        <v>141</v>
      </c>
      <c r="AL132" s="52" t="s">
        <v>141</v>
      </c>
      <c r="AM132" s="52"/>
      <c r="AN132" s="52"/>
      <c r="AO132" s="52" t="s">
        <v>141</v>
      </c>
      <c r="AP132" s="52" t="s">
        <v>141</v>
      </c>
      <c r="AQ132" s="52" t="s">
        <v>141</v>
      </c>
      <c r="AR132" s="52" t="s">
        <v>141</v>
      </c>
      <c r="AS132" s="52" t="s">
        <v>141</v>
      </c>
      <c r="AT132" s="52" t="s">
        <v>141</v>
      </c>
      <c r="AU132" s="52" t="s">
        <v>141</v>
      </c>
      <c r="AV132" s="52" t="s">
        <v>141</v>
      </c>
      <c r="AW132" s="52" t="s">
        <v>141</v>
      </c>
      <c r="AX132" s="52"/>
      <c r="AY132" s="52"/>
      <c r="AZ132" s="52" t="s">
        <v>141</v>
      </c>
      <c r="BA132" s="52"/>
      <c r="BB132" s="52" t="s">
        <v>141</v>
      </c>
      <c r="BC132" s="52"/>
      <c r="BD132" s="52" t="s">
        <v>141</v>
      </c>
      <c r="BE132" s="52" t="s">
        <v>141</v>
      </c>
      <c r="BF132" s="52" t="s">
        <v>141</v>
      </c>
      <c r="BG132" s="52" t="s">
        <v>141</v>
      </c>
      <c r="BH132" s="52" t="s">
        <v>141</v>
      </c>
      <c r="BI132" s="52" t="s">
        <v>141</v>
      </c>
      <c r="BJ132" s="52" t="s">
        <v>141</v>
      </c>
      <c r="BK132" s="52" t="s">
        <v>141</v>
      </c>
      <c r="BL132" s="52" t="s">
        <v>141</v>
      </c>
      <c r="BM132" s="52" t="s">
        <v>141</v>
      </c>
      <c r="BN132" s="52" t="s">
        <v>141</v>
      </c>
      <c r="BO132" s="52" t="s">
        <v>141</v>
      </c>
      <c r="BP132" s="52" t="s">
        <v>141</v>
      </c>
      <c r="BQ132" s="52" t="s">
        <v>141</v>
      </c>
      <c r="BR132" s="52" t="s">
        <v>141</v>
      </c>
      <c r="BS132" s="52" t="s">
        <v>141</v>
      </c>
      <c r="BT132" s="52" t="s">
        <v>141</v>
      </c>
      <c r="BU132" s="52" t="s">
        <v>141</v>
      </c>
      <c r="BV132" s="52" t="s">
        <v>141</v>
      </c>
      <c r="BW132" s="52" t="s">
        <v>141</v>
      </c>
      <c r="BX132" s="52" t="s">
        <v>141</v>
      </c>
      <c r="BY132" s="52" t="s">
        <v>141</v>
      </c>
      <c r="BZ132" s="52"/>
      <c r="CA132" s="52"/>
      <c r="CB132" s="52" t="s">
        <v>141</v>
      </c>
      <c r="CC132" s="52" t="s">
        <v>141</v>
      </c>
      <c r="CD132" s="52" t="s">
        <v>141</v>
      </c>
      <c r="CE132" s="52" t="s">
        <v>141</v>
      </c>
      <c r="CF132" s="52" t="s">
        <v>141</v>
      </c>
      <c r="CG132" s="52" t="s">
        <v>141</v>
      </c>
      <c r="CH132" s="52" t="s">
        <v>141</v>
      </c>
      <c r="CI132" s="52" t="s">
        <v>141</v>
      </c>
      <c r="CJ132" s="52" t="s">
        <v>141</v>
      </c>
      <c r="CK132" s="52" t="s">
        <v>141</v>
      </c>
    </row>
    <row r="133" spans="1:89" s="35" customFormat="1" ht="97.5" customHeight="1">
      <c r="A133" s="98">
        <v>113</v>
      </c>
      <c r="B133" s="93">
        <v>126</v>
      </c>
      <c r="C133" s="31" t="s">
        <v>535</v>
      </c>
      <c r="D133" s="9" t="s">
        <v>14</v>
      </c>
      <c r="E133" s="31" t="s">
        <v>603</v>
      </c>
      <c r="F133" s="9" t="s">
        <v>14</v>
      </c>
      <c r="G133" s="31" t="s">
        <v>603</v>
      </c>
      <c r="H133" s="8" t="s">
        <v>188</v>
      </c>
      <c r="I133" s="22" t="s">
        <v>118</v>
      </c>
      <c r="J133" s="3" t="s">
        <v>21</v>
      </c>
      <c r="K133" s="6"/>
      <c r="L133" s="21"/>
      <c r="M133" s="21" t="s">
        <v>13</v>
      </c>
      <c r="N133" s="21"/>
      <c r="O133" s="21"/>
      <c r="P133" s="21"/>
      <c r="Q133" s="21"/>
      <c r="R133" s="21"/>
      <c r="S133" s="21"/>
      <c r="T133" s="21"/>
      <c r="U133" s="23">
        <f>COUNTIF(K133:T133,"x")</f>
        <v>1</v>
      </c>
      <c r="V133" s="21"/>
      <c r="W133" s="21"/>
      <c r="X133" s="21"/>
      <c r="Y133" s="21"/>
      <c r="Z133" s="21"/>
      <c r="AA133" s="21"/>
      <c r="AB133" s="21"/>
      <c r="AC133" s="21"/>
      <c r="AD133" s="21" t="s">
        <v>363</v>
      </c>
      <c r="AE133" s="21" t="s">
        <v>365</v>
      </c>
      <c r="AF133" s="21" t="s">
        <v>363</v>
      </c>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1"/>
      <c r="CI133" s="21"/>
      <c r="CJ133" s="21"/>
      <c r="CK133" s="21"/>
    </row>
    <row r="134" spans="1:89" s="35" customFormat="1" ht="97.5" hidden="1" customHeight="1">
      <c r="A134" s="98">
        <v>114</v>
      </c>
      <c r="B134" s="93">
        <v>127</v>
      </c>
      <c r="C134" s="31" t="s">
        <v>535</v>
      </c>
      <c r="D134" s="9" t="s">
        <v>14</v>
      </c>
      <c r="E134" s="31" t="s">
        <v>603</v>
      </c>
      <c r="F134" s="9" t="s">
        <v>14</v>
      </c>
      <c r="G134" s="31" t="s">
        <v>603</v>
      </c>
      <c r="H134" s="8" t="s">
        <v>189</v>
      </c>
      <c r="I134" s="22" t="s">
        <v>118</v>
      </c>
      <c r="J134" s="3" t="s">
        <v>21</v>
      </c>
      <c r="K134" s="21"/>
      <c r="L134" s="21"/>
      <c r="M134" s="21"/>
      <c r="N134" s="21" t="s">
        <v>13</v>
      </c>
      <c r="O134" s="21"/>
      <c r="P134" s="21"/>
      <c r="Q134" s="21"/>
      <c r="R134" s="21"/>
      <c r="S134" s="21"/>
      <c r="T134" s="21"/>
      <c r="U134" s="23">
        <f>COUNTIF(K134:T134,"x")</f>
        <v>1</v>
      </c>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row>
    <row r="135" spans="1:89" s="35" customFormat="1" ht="97.5" hidden="1" customHeight="1">
      <c r="A135" s="98">
        <v>115</v>
      </c>
      <c r="B135" s="93">
        <v>128</v>
      </c>
      <c r="C135" s="31" t="s">
        <v>535</v>
      </c>
      <c r="D135" s="9" t="s">
        <v>14</v>
      </c>
      <c r="E135" s="31" t="s">
        <v>603</v>
      </c>
      <c r="F135" s="9" t="s">
        <v>14</v>
      </c>
      <c r="G135" s="31" t="s">
        <v>603</v>
      </c>
      <c r="H135" s="8" t="s">
        <v>190</v>
      </c>
      <c r="I135" s="22" t="s">
        <v>118</v>
      </c>
      <c r="J135" s="3" t="s">
        <v>21</v>
      </c>
      <c r="K135" s="21"/>
      <c r="L135" s="21" t="s">
        <v>13</v>
      </c>
      <c r="M135" s="21"/>
      <c r="N135" s="21"/>
      <c r="O135" s="21"/>
      <c r="P135" s="21"/>
      <c r="Q135" s="21"/>
      <c r="R135" s="21"/>
      <c r="S135" s="21"/>
      <c r="T135" s="21"/>
      <c r="U135" s="23">
        <f>COUNTIF(K135:T135,"x")</f>
        <v>1</v>
      </c>
      <c r="V135" s="21"/>
      <c r="W135" s="21"/>
      <c r="X135" s="21"/>
      <c r="Y135" s="21"/>
      <c r="Z135" s="22" t="s">
        <v>363</v>
      </c>
      <c r="AA135" s="22" t="s">
        <v>363</v>
      </c>
      <c r="AB135" s="22" t="s">
        <v>363</v>
      </c>
      <c r="AC135" s="22" t="s">
        <v>363</v>
      </c>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c r="BA135" s="21"/>
      <c r="BB135" s="21"/>
      <c r="BC135" s="21"/>
      <c r="BD135" s="21"/>
      <c r="BE135" s="21"/>
      <c r="BF135" s="21"/>
      <c r="BG135" s="21"/>
      <c r="BH135" s="21"/>
      <c r="BI135" s="21"/>
      <c r="BJ135" s="21"/>
      <c r="BK135" s="21"/>
      <c r="BL135" s="21"/>
      <c r="BM135" s="21"/>
      <c r="BN135" s="21"/>
      <c r="BO135" s="21"/>
      <c r="BP135" s="21"/>
      <c r="BQ135" s="21"/>
      <c r="BR135" s="21"/>
      <c r="BS135" s="21"/>
      <c r="BT135" s="21"/>
      <c r="BU135" s="21"/>
      <c r="BV135" s="21"/>
      <c r="BW135" s="21"/>
      <c r="BX135" s="21"/>
      <c r="BY135" s="21"/>
      <c r="BZ135" s="21"/>
      <c r="CA135" s="21"/>
      <c r="CB135" s="21"/>
      <c r="CC135" s="21"/>
      <c r="CD135" s="21"/>
      <c r="CE135" s="21"/>
      <c r="CF135" s="21"/>
      <c r="CG135" s="21"/>
      <c r="CH135" s="21"/>
      <c r="CI135" s="21"/>
      <c r="CJ135" s="21"/>
      <c r="CK135" s="21"/>
    </row>
    <row r="136" spans="1:89" s="35" customFormat="1" ht="97.5" hidden="1" customHeight="1">
      <c r="A136" s="98">
        <v>116</v>
      </c>
      <c r="B136" s="93">
        <v>129</v>
      </c>
      <c r="C136" s="31" t="s">
        <v>536</v>
      </c>
      <c r="D136" s="9" t="s">
        <v>11</v>
      </c>
      <c r="E136" s="31" t="s">
        <v>537</v>
      </c>
      <c r="F136" s="9" t="s">
        <v>11</v>
      </c>
      <c r="G136" s="31" t="s">
        <v>537</v>
      </c>
      <c r="H136" s="8" t="s">
        <v>191</v>
      </c>
      <c r="I136" s="22" t="s">
        <v>118</v>
      </c>
      <c r="J136" s="3" t="s">
        <v>21</v>
      </c>
      <c r="K136" s="21" t="s">
        <v>13</v>
      </c>
      <c r="L136" s="21"/>
      <c r="M136" s="21"/>
      <c r="N136" s="21"/>
      <c r="O136" s="21"/>
      <c r="P136" s="21"/>
      <c r="Q136" s="21"/>
      <c r="R136" s="21" t="s">
        <v>13</v>
      </c>
      <c r="S136" s="21"/>
      <c r="T136" s="21"/>
      <c r="U136" s="23">
        <f>COUNTIF(K136:T136,"x")</f>
        <v>2</v>
      </c>
      <c r="V136" s="11" t="s">
        <v>363</v>
      </c>
      <c r="W136" s="11" t="s">
        <v>365</v>
      </c>
      <c r="X136" s="11" t="s">
        <v>363</v>
      </c>
      <c r="Y136" s="11" t="s">
        <v>364</v>
      </c>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row>
    <row r="137" spans="1:89" s="35" customFormat="1" ht="97.5" hidden="1" customHeight="1">
      <c r="A137" s="98">
        <v>117</v>
      </c>
      <c r="B137" s="93">
        <v>130</v>
      </c>
      <c r="C137" s="31" t="s">
        <v>536</v>
      </c>
      <c r="D137" s="9" t="s">
        <v>11</v>
      </c>
      <c r="E137" s="31" t="s">
        <v>537</v>
      </c>
      <c r="F137" s="9" t="s">
        <v>11</v>
      </c>
      <c r="G137" s="31" t="s">
        <v>537</v>
      </c>
      <c r="H137" s="8" t="s">
        <v>192</v>
      </c>
      <c r="I137" s="22" t="s">
        <v>118</v>
      </c>
      <c r="J137" s="3" t="s">
        <v>21</v>
      </c>
      <c r="K137" s="21"/>
      <c r="L137" s="21" t="s">
        <v>13</v>
      </c>
      <c r="M137" s="21"/>
      <c r="N137" s="21"/>
      <c r="O137" s="21"/>
      <c r="P137" s="21"/>
      <c r="Q137" s="21"/>
      <c r="R137" s="21" t="s">
        <v>13</v>
      </c>
      <c r="S137" s="21"/>
      <c r="T137" s="21"/>
      <c r="U137" s="23">
        <f>COUNTIF(K137:T137,"x")</f>
        <v>2</v>
      </c>
      <c r="V137" s="21"/>
      <c r="W137" s="21"/>
      <c r="X137" s="21"/>
      <c r="Y137" s="21"/>
      <c r="Z137" s="22" t="s">
        <v>365</v>
      </c>
      <c r="AA137" s="22" t="s">
        <v>363</v>
      </c>
      <c r="AB137" s="22" t="s">
        <v>365</v>
      </c>
      <c r="AC137" s="22" t="s">
        <v>363</v>
      </c>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c r="BA137" s="21"/>
      <c r="BB137" s="21"/>
      <c r="BC137" s="21"/>
      <c r="BD137" s="21"/>
      <c r="BE137" s="21"/>
      <c r="BF137" s="21"/>
      <c r="BG137" s="21"/>
      <c r="BH137" s="21"/>
      <c r="BI137" s="21"/>
      <c r="BJ137" s="21"/>
      <c r="BK137" s="21"/>
      <c r="BL137" s="21"/>
      <c r="BM137" s="21"/>
      <c r="BN137" s="21"/>
      <c r="BO137" s="21"/>
      <c r="BP137" s="21"/>
      <c r="BQ137" s="21"/>
      <c r="BR137" s="21"/>
      <c r="BS137" s="21"/>
      <c r="BT137" s="21"/>
      <c r="BU137" s="21"/>
      <c r="BV137" s="21"/>
      <c r="BW137" s="21"/>
      <c r="BX137" s="21"/>
      <c r="BY137" s="21"/>
      <c r="BZ137" s="21"/>
      <c r="CA137" s="21"/>
      <c r="CB137" s="21"/>
      <c r="CC137" s="21"/>
      <c r="CD137" s="21"/>
      <c r="CE137" s="21"/>
      <c r="CF137" s="21"/>
      <c r="CG137" s="21"/>
      <c r="CH137" s="21"/>
      <c r="CI137" s="21"/>
      <c r="CJ137" s="21"/>
      <c r="CK137" s="21"/>
    </row>
    <row r="138" spans="1:89" s="35" customFormat="1" ht="97.5" hidden="1" customHeight="1">
      <c r="A138" s="98"/>
      <c r="B138" s="93">
        <v>131</v>
      </c>
      <c r="C138" s="34" t="s">
        <v>540</v>
      </c>
      <c r="D138" s="9"/>
      <c r="E138" s="4" t="s">
        <v>38</v>
      </c>
      <c r="F138" s="2" t="s">
        <v>14</v>
      </c>
      <c r="G138" s="31" t="s">
        <v>602</v>
      </c>
      <c r="H138" s="8" t="s">
        <v>383</v>
      </c>
      <c r="I138" s="22" t="s">
        <v>118</v>
      </c>
      <c r="J138" s="3" t="s">
        <v>21</v>
      </c>
      <c r="K138" s="21"/>
      <c r="L138" s="21"/>
      <c r="M138" s="21"/>
      <c r="N138" s="21"/>
      <c r="O138" s="21"/>
      <c r="P138" s="21"/>
      <c r="Q138" s="21"/>
      <c r="R138" s="21"/>
      <c r="S138" s="21"/>
      <c r="T138" s="21" t="s">
        <v>13</v>
      </c>
      <c r="U138" s="23"/>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c r="CE138" s="21"/>
      <c r="CF138" s="21"/>
      <c r="CG138" s="21"/>
      <c r="CH138" s="21"/>
      <c r="CI138" s="21"/>
      <c r="CJ138" s="21"/>
      <c r="CK138" s="21"/>
    </row>
    <row r="139" spans="1:89" ht="97.5" hidden="1" customHeight="1">
      <c r="A139" s="98">
        <v>118</v>
      </c>
      <c r="B139" s="93">
        <v>132</v>
      </c>
      <c r="C139" s="34" t="s">
        <v>540</v>
      </c>
      <c r="D139" s="2" t="s">
        <v>12</v>
      </c>
      <c r="E139" s="4" t="s">
        <v>38</v>
      </c>
      <c r="F139" s="2" t="s">
        <v>14</v>
      </c>
      <c r="G139" s="31" t="s">
        <v>182</v>
      </c>
      <c r="H139" s="18" t="s">
        <v>698</v>
      </c>
      <c r="I139" s="22" t="s">
        <v>118</v>
      </c>
      <c r="J139" s="3" t="s">
        <v>21</v>
      </c>
      <c r="K139" s="6" t="s">
        <v>13</v>
      </c>
      <c r="L139" s="6"/>
      <c r="M139" s="6"/>
      <c r="N139" s="22"/>
      <c r="O139" s="6"/>
      <c r="P139" s="22"/>
      <c r="Q139" s="6"/>
      <c r="R139" s="6"/>
      <c r="S139" s="6"/>
      <c r="T139" s="6"/>
      <c r="U139" s="23">
        <f>COUNTIF(K139:T139,"x")</f>
        <v>1</v>
      </c>
      <c r="V139" s="11"/>
      <c r="W139" s="6" t="s">
        <v>366</v>
      </c>
      <c r="X139" s="6" t="s">
        <v>363</v>
      </c>
      <c r="Y139" s="6" t="s">
        <v>366</v>
      </c>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59"/>
      <c r="CF139" s="6"/>
      <c r="CG139" s="59"/>
      <c r="CH139" s="6"/>
      <c r="CI139" s="59"/>
      <c r="CJ139" s="6"/>
      <c r="CK139" s="6"/>
    </row>
    <row r="140" spans="1:89" ht="97.5" hidden="1" customHeight="1">
      <c r="A140" s="98">
        <v>119</v>
      </c>
      <c r="B140" s="93">
        <v>133</v>
      </c>
      <c r="C140" s="34" t="s">
        <v>540</v>
      </c>
      <c r="D140" s="2" t="s">
        <v>12</v>
      </c>
      <c r="E140" s="4" t="s">
        <v>38</v>
      </c>
      <c r="F140" s="2" t="s">
        <v>14</v>
      </c>
      <c r="G140" s="31" t="s">
        <v>183</v>
      </c>
      <c r="H140" s="18" t="s">
        <v>699</v>
      </c>
      <c r="I140" s="22" t="s">
        <v>118</v>
      </c>
      <c r="J140" s="3" t="s">
        <v>21</v>
      </c>
      <c r="K140" s="6"/>
      <c r="L140" s="6" t="s">
        <v>13</v>
      </c>
      <c r="M140" s="6"/>
      <c r="N140" s="22"/>
      <c r="O140" s="6"/>
      <c r="P140" s="22"/>
      <c r="Q140" s="6"/>
      <c r="R140" s="6"/>
      <c r="S140" s="6"/>
      <c r="T140" s="6"/>
      <c r="U140" s="23">
        <f>COUNTIF(K140:T140,"x")</f>
        <v>1</v>
      </c>
      <c r="V140" s="6"/>
      <c r="W140" s="6"/>
      <c r="X140" s="6"/>
      <c r="Y140" s="6"/>
      <c r="Z140" s="6"/>
      <c r="AA140" s="6" t="s">
        <v>366</v>
      </c>
      <c r="AB140" s="6" t="s">
        <v>364</v>
      </c>
      <c r="AC140" s="6" t="s">
        <v>366</v>
      </c>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59"/>
      <c r="CF140" s="6"/>
      <c r="CG140" s="59"/>
      <c r="CH140" s="6"/>
      <c r="CI140" s="59"/>
      <c r="CJ140" s="6"/>
      <c r="CK140" s="6"/>
    </row>
    <row r="141" spans="1:89" ht="97.5" customHeight="1">
      <c r="A141" s="98">
        <v>120</v>
      </c>
      <c r="B141" s="93">
        <v>134</v>
      </c>
      <c r="C141" s="34" t="s">
        <v>540</v>
      </c>
      <c r="D141" s="2" t="s">
        <v>12</v>
      </c>
      <c r="E141" s="4" t="s">
        <v>38</v>
      </c>
      <c r="F141" s="2" t="s">
        <v>14</v>
      </c>
      <c r="G141" s="31" t="s">
        <v>184</v>
      </c>
      <c r="H141" s="18" t="s">
        <v>618</v>
      </c>
      <c r="I141" s="22" t="s">
        <v>118</v>
      </c>
      <c r="J141" s="3" t="s">
        <v>21</v>
      </c>
      <c r="K141" s="6"/>
      <c r="L141" s="6"/>
      <c r="M141" s="6" t="s">
        <v>13</v>
      </c>
      <c r="N141" s="22"/>
      <c r="O141" s="6"/>
      <c r="P141" s="22"/>
      <c r="Q141" s="6"/>
      <c r="R141" s="6"/>
      <c r="S141" s="6"/>
      <c r="T141" s="6"/>
      <c r="U141" s="23">
        <f>COUNTIF(K141:T141,"x")</f>
        <v>1</v>
      </c>
      <c r="V141" s="6"/>
      <c r="W141" s="6"/>
      <c r="X141" s="6"/>
      <c r="Y141" s="6"/>
      <c r="Z141" s="6"/>
      <c r="AA141" s="6"/>
      <c r="AB141" s="6"/>
      <c r="AC141" s="6"/>
      <c r="AD141" s="6"/>
      <c r="AE141" s="6" t="s">
        <v>366</v>
      </c>
      <c r="AF141" s="6" t="s">
        <v>366</v>
      </c>
      <c r="AG141" s="6" t="s">
        <v>363</v>
      </c>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59"/>
      <c r="CF141" s="6"/>
      <c r="CG141" s="59"/>
      <c r="CH141" s="6"/>
      <c r="CI141" s="59"/>
      <c r="CJ141" s="6"/>
      <c r="CK141" s="6"/>
    </row>
    <row r="142" spans="1:89" ht="97.5" hidden="1" customHeight="1">
      <c r="A142" s="98">
        <v>121</v>
      </c>
      <c r="B142" s="93">
        <v>135</v>
      </c>
      <c r="C142" s="34" t="s">
        <v>540</v>
      </c>
      <c r="D142" s="2" t="s">
        <v>12</v>
      </c>
      <c r="E142" s="4" t="s">
        <v>38</v>
      </c>
      <c r="F142" s="2" t="s">
        <v>14</v>
      </c>
      <c r="G142" s="31" t="s">
        <v>185</v>
      </c>
      <c r="H142" s="18" t="s">
        <v>629</v>
      </c>
      <c r="I142" s="22" t="s">
        <v>118</v>
      </c>
      <c r="J142" s="3" t="s">
        <v>21</v>
      </c>
      <c r="K142" s="6"/>
      <c r="L142" s="6"/>
      <c r="M142" s="6"/>
      <c r="N142" s="22" t="s">
        <v>13</v>
      </c>
      <c r="O142" s="6"/>
      <c r="P142" s="22"/>
      <c r="Q142" s="6"/>
      <c r="R142" s="6"/>
      <c r="S142" s="6"/>
      <c r="T142" s="6"/>
      <c r="U142" s="23">
        <f>COUNTIF(K142:T142,"x")</f>
        <v>1</v>
      </c>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59"/>
      <c r="CF142" s="6"/>
      <c r="CG142" s="59"/>
      <c r="CH142" s="6"/>
      <c r="CI142" s="59"/>
      <c r="CJ142" s="6"/>
      <c r="CK142" s="6"/>
    </row>
    <row r="143" spans="1:89" ht="97.5" hidden="1" customHeight="1">
      <c r="A143" s="98">
        <v>122</v>
      </c>
      <c r="B143" s="93">
        <v>136</v>
      </c>
      <c r="C143" s="34" t="s">
        <v>540</v>
      </c>
      <c r="D143" s="2" t="s">
        <v>12</v>
      </c>
      <c r="E143" s="4" t="s">
        <v>38</v>
      </c>
      <c r="F143" s="2" t="s">
        <v>14</v>
      </c>
      <c r="G143" s="31" t="s">
        <v>180</v>
      </c>
      <c r="H143" s="18" t="s">
        <v>639</v>
      </c>
      <c r="I143" s="22" t="s">
        <v>118</v>
      </c>
      <c r="J143" s="3" t="s">
        <v>21</v>
      </c>
      <c r="K143" s="6"/>
      <c r="L143" s="6"/>
      <c r="M143" s="6"/>
      <c r="N143" s="22"/>
      <c r="O143" s="6" t="s">
        <v>13</v>
      </c>
      <c r="P143" s="22"/>
      <c r="Q143" s="6"/>
      <c r="R143" s="6"/>
      <c r="S143" s="6"/>
      <c r="T143" s="6"/>
      <c r="U143" s="23">
        <f>COUNTIF(K143:T143,"x")</f>
        <v>1</v>
      </c>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c r="CA143" s="6"/>
      <c r="CB143" s="6"/>
      <c r="CC143" s="6"/>
      <c r="CD143" s="6"/>
      <c r="CE143" s="59"/>
      <c r="CF143" s="6"/>
      <c r="CG143" s="59"/>
      <c r="CH143" s="6"/>
      <c r="CI143" s="59"/>
      <c r="CJ143" s="6"/>
      <c r="CK143" s="6"/>
    </row>
    <row r="144" spans="1:89" ht="97.5" hidden="1" customHeight="1">
      <c r="A144" s="98"/>
      <c r="B144" s="93">
        <v>137</v>
      </c>
      <c r="C144" s="34" t="s">
        <v>540</v>
      </c>
      <c r="D144" s="2" t="s">
        <v>12</v>
      </c>
      <c r="E144" s="4" t="s">
        <v>38</v>
      </c>
      <c r="F144" s="2" t="s">
        <v>14</v>
      </c>
      <c r="G144" s="31" t="s">
        <v>180</v>
      </c>
      <c r="H144" s="18" t="s">
        <v>667</v>
      </c>
      <c r="I144" s="22" t="s">
        <v>118</v>
      </c>
      <c r="J144" s="3" t="s">
        <v>21</v>
      </c>
      <c r="K144" s="6"/>
      <c r="L144" s="6"/>
      <c r="M144" s="6"/>
      <c r="N144" s="22"/>
      <c r="O144" s="6"/>
      <c r="P144" s="22"/>
      <c r="Q144" s="6"/>
      <c r="R144" s="6" t="s">
        <v>13</v>
      </c>
      <c r="S144" s="6"/>
      <c r="T144" s="6"/>
      <c r="U144" s="23"/>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c r="CB144" s="6"/>
      <c r="CC144" s="6"/>
      <c r="CD144" s="6"/>
      <c r="CE144" s="59"/>
      <c r="CF144" s="6"/>
      <c r="CG144" s="59"/>
      <c r="CH144" s="6"/>
      <c r="CI144" s="59"/>
      <c r="CJ144" s="6"/>
      <c r="CK144" s="6"/>
    </row>
    <row r="145" spans="1:89" ht="97.5" hidden="1" customHeight="1">
      <c r="A145" s="98">
        <v>123</v>
      </c>
      <c r="B145" s="93">
        <v>138</v>
      </c>
      <c r="C145" s="34" t="s">
        <v>540</v>
      </c>
      <c r="D145" s="2" t="s">
        <v>12</v>
      </c>
      <c r="E145" s="4" t="s">
        <v>38</v>
      </c>
      <c r="F145" s="2" t="s">
        <v>14</v>
      </c>
      <c r="G145" s="31" t="s">
        <v>186</v>
      </c>
      <c r="H145" s="18" t="s">
        <v>649</v>
      </c>
      <c r="I145" s="22" t="s">
        <v>118</v>
      </c>
      <c r="J145" s="3" t="s">
        <v>21</v>
      </c>
      <c r="K145" s="6"/>
      <c r="L145" s="6"/>
      <c r="M145" s="6"/>
      <c r="N145" s="22"/>
      <c r="O145" s="6"/>
      <c r="P145" s="22" t="s">
        <v>13</v>
      </c>
      <c r="Q145" s="6"/>
      <c r="R145" s="6"/>
      <c r="S145" s="6"/>
      <c r="T145" s="6"/>
      <c r="U145" s="23">
        <f t="shared" ref="U145:U150" si="26">COUNTIF(K145:T145,"x")</f>
        <v>1</v>
      </c>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c r="CA145" s="6"/>
      <c r="CB145" s="6"/>
      <c r="CC145" s="6"/>
      <c r="CD145" s="6"/>
      <c r="CE145" s="59"/>
      <c r="CF145" s="6"/>
      <c r="CG145" s="59"/>
      <c r="CH145" s="6"/>
      <c r="CI145" s="59"/>
      <c r="CJ145" s="6"/>
      <c r="CK145" s="6"/>
    </row>
    <row r="146" spans="1:89" ht="97.5" hidden="1" customHeight="1">
      <c r="A146" s="98">
        <v>124</v>
      </c>
      <c r="B146" s="93">
        <v>139</v>
      </c>
      <c r="C146" s="34" t="s">
        <v>540</v>
      </c>
      <c r="D146" s="2" t="s">
        <v>12</v>
      </c>
      <c r="E146" s="4" t="s">
        <v>38</v>
      </c>
      <c r="F146" s="2" t="s">
        <v>14</v>
      </c>
      <c r="G146" s="31" t="s">
        <v>181</v>
      </c>
      <c r="H146" s="18" t="s">
        <v>659</v>
      </c>
      <c r="I146" s="22" t="s">
        <v>118</v>
      </c>
      <c r="J146" s="3" t="s">
        <v>21</v>
      </c>
      <c r="K146" s="6"/>
      <c r="L146" s="6"/>
      <c r="M146" s="6"/>
      <c r="N146" s="22"/>
      <c r="O146" s="6"/>
      <c r="P146" s="22"/>
      <c r="Q146" s="6" t="s">
        <v>13</v>
      </c>
      <c r="R146" s="6"/>
      <c r="S146" s="6"/>
      <c r="T146" s="6"/>
      <c r="U146" s="23">
        <f t="shared" si="26"/>
        <v>1</v>
      </c>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c r="BZ146" s="6"/>
      <c r="CA146" s="6"/>
      <c r="CB146" s="6"/>
      <c r="CC146" s="6"/>
      <c r="CD146" s="6"/>
      <c r="CE146" s="59"/>
      <c r="CF146" s="6"/>
      <c r="CG146" s="59"/>
      <c r="CH146" s="6"/>
      <c r="CI146" s="59"/>
      <c r="CJ146" s="6"/>
      <c r="CK146" s="6"/>
    </row>
    <row r="147" spans="1:89" ht="97.5" hidden="1" customHeight="1">
      <c r="A147" s="98">
        <v>125</v>
      </c>
      <c r="B147" s="93">
        <v>140</v>
      </c>
      <c r="C147" s="34" t="s">
        <v>540</v>
      </c>
      <c r="D147" s="2" t="s">
        <v>12</v>
      </c>
      <c r="E147" s="4" t="s">
        <v>38</v>
      </c>
      <c r="F147" s="2" t="s">
        <v>14</v>
      </c>
      <c r="G147" s="31" t="s">
        <v>187</v>
      </c>
      <c r="H147" s="18" t="s">
        <v>680</v>
      </c>
      <c r="I147" s="22" t="s">
        <v>118</v>
      </c>
      <c r="J147" s="3" t="s">
        <v>21</v>
      </c>
      <c r="K147" s="6"/>
      <c r="L147" s="6"/>
      <c r="M147" s="6"/>
      <c r="N147" s="22"/>
      <c r="O147" s="6"/>
      <c r="P147" s="22"/>
      <c r="Q147" s="6"/>
      <c r="R147" s="6"/>
      <c r="S147" s="6" t="s">
        <v>13</v>
      </c>
      <c r="T147" s="6"/>
      <c r="U147" s="23">
        <f t="shared" si="26"/>
        <v>1</v>
      </c>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c r="CB147" s="6"/>
      <c r="CC147" s="6"/>
      <c r="CD147" s="6"/>
      <c r="CE147" s="59"/>
      <c r="CF147" s="6"/>
      <c r="CG147" s="59"/>
      <c r="CH147" s="6"/>
      <c r="CI147" s="59"/>
      <c r="CJ147" s="6"/>
      <c r="CK147" s="6"/>
    </row>
    <row r="148" spans="1:89" ht="97.5" customHeight="1">
      <c r="A148" s="98">
        <v>126</v>
      </c>
      <c r="B148" s="93">
        <v>141</v>
      </c>
      <c r="C148" s="31" t="s">
        <v>538</v>
      </c>
      <c r="D148" s="2" t="s">
        <v>11</v>
      </c>
      <c r="E148" s="31" t="s">
        <v>539</v>
      </c>
      <c r="F148" s="2" t="s">
        <v>14</v>
      </c>
      <c r="G148" s="31" t="s">
        <v>539</v>
      </c>
      <c r="H148" s="18" t="s">
        <v>193</v>
      </c>
      <c r="I148" s="22" t="s">
        <v>118</v>
      </c>
      <c r="J148" s="3" t="s">
        <v>21</v>
      </c>
      <c r="K148" s="6"/>
      <c r="L148" s="6"/>
      <c r="M148" s="6" t="s">
        <v>13</v>
      </c>
      <c r="N148" s="22"/>
      <c r="O148" s="6"/>
      <c r="P148" s="22"/>
      <c r="Q148" s="6"/>
      <c r="R148" s="6"/>
      <c r="S148" s="6"/>
      <c r="T148" s="6"/>
      <c r="U148" s="23">
        <f t="shared" si="26"/>
        <v>1</v>
      </c>
      <c r="V148" s="6"/>
      <c r="W148" s="6"/>
      <c r="X148" s="6"/>
      <c r="Y148" s="6"/>
      <c r="Z148" s="6"/>
      <c r="AA148" s="6"/>
      <c r="AB148" s="6"/>
      <c r="AC148" s="6"/>
      <c r="AD148" s="6" t="s">
        <v>365</v>
      </c>
      <c r="AE148" s="6" t="s">
        <v>365</v>
      </c>
      <c r="AF148" s="6" t="s">
        <v>363</v>
      </c>
      <c r="AG148" s="6" t="s">
        <v>365</v>
      </c>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59"/>
      <c r="CF148" s="6"/>
      <c r="CG148" s="59"/>
      <c r="CH148" s="6"/>
      <c r="CI148" s="59"/>
      <c r="CJ148" s="6"/>
      <c r="CK148" s="6"/>
    </row>
    <row r="149" spans="1:89" ht="97.5" hidden="1" customHeight="1">
      <c r="A149" s="98">
        <v>127</v>
      </c>
      <c r="B149" s="93">
        <v>142</v>
      </c>
      <c r="C149" s="31" t="s">
        <v>538</v>
      </c>
      <c r="D149" s="2" t="s">
        <v>11</v>
      </c>
      <c r="E149" s="31" t="s">
        <v>539</v>
      </c>
      <c r="F149" s="2" t="s">
        <v>14</v>
      </c>
      <c r="G149" s="31" t="s">
        <v>539</v>
      </c>
      <c r="H149" s="18" t="s">
        <v>359</v>
      </c>
      <c r="I149" s="22" t="s">
        <v>118</v>
      </c>
      <c r="J149" s="3" t="s">
        <v>21</v>
      </c>
      <c r="K149" s="6"/>
      <c r="L149" s="6"/>
      <c r="M149" s="6"/>
      <c r="N149" s="22"/>
      <c r="O149" s="6" t="s">
        <v>13</v>
      </c>
      <c r="P149" s="22"/>
      <c r="Q149" s="6"/>
      <c r="R149" s="6"/>
      <c r="S149" s="6"/>
      <c r="T149" s="6"/>
      <c r="U149" s="23">
        <f t="shared" si="26"/>
        <v>1</v>
      </c>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59"/>
      <c r="CF149" s="6"/>
      <c r="CG149" s="59"/>
      <c r="CH149" s="6"/>
      <c r="CI149" s="59"/>
      <c r="CJ149" s="6"/>
      <c r="CK149" s="6"/>
    </row>
    <row r="150" spans="1:89" ht="97.5" hidden="1" customHeight="1">
      <c r="A150" s="98">
        <v>128</v>
      </c>
      <c r="B150" s="93">
        <v>143</v>
      </c>
      <c r="C150" s="31" t="s">
        <v>538</v>
      </c>
      <c r="D150" s="2" t="s">
        <v>11</v>
      </c>
      <c r="E150" s="31" t="s">
        <v>539</v>
      </c>
      <c r="F150" s="2" t="s">
        <v>14</v>
      </c>
      <c r="G150" s="31" t="s">
        <v>539</v>
      </c>
      <c r="H150" s="18" t="s">
        <v>194</v>
      </c>
      <c r="I150" s="22" t="s">
        <v>118</v>
      </c>
      <c r="J150" s="3" t="s">
        <v>21</v>
      </c>
      <c r="K150" s="6"/>
      <c r="L150" s="6"/>
      <c r="M150" s="6"/>
      <c r="N150" s="22"/>
      <c r="O150" s="6"/>
      <c r="P150" s="22"/>
      <c r="Q150" s="6" t="s">
        <v>13</v>
      </c>
      <c r="R150" s="6"/>
      <c r="S150" s="6"/>
      <c r="T150" s="6"/>
      <c r="U150" s="23">
        <f t="shared" si="26"/>
        <v>1</v>
      </c>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59"/>
      <c r="CF150" s="6"/>
      <c r="CG150" s="59"/>
      <c r="CH150" s="6"/>
      <c r="CI150" s="59"/>
      <c r="CJ150" s="6"/>
      <c r="CK150" s="6"/>
    </row>
    <row r="151" spans="1:89" ht="38.25" hidden="1" customHeight="1">
      <c r="A151" s="98">
        <v>129</v>
      </c>
      <c r="B151" s="93">
        <v>144</v>
      </c>
      <c r="C151" s="143" t="s">
        <v>123</v>
      </c>
      <c r="D151" s="144"/>
      <c r="E151" s="145"/>
      <c r="F151" s="58" t="s">
        <v>141</v>
      </c>
      <c r="G151" s="58" t="s">
        <v>141</v>
      </c>
      <c r="H151" s="58" t="s">
        <v>141</v>
      </c>
      <c r="I151" s="58" t="s">
        <v>141</v>
      </c>
      <c r="J151" s="58" t="s">
        <v>141</v>
      </c>
      <c r="K151" s="58" t="s">
        <v>141</v>
      </c>
      <c r="L151" s="58" t="s">
        <v>141</v>
      </c>
      <c r="M151" s="58" t="s">
        <v>141</v>
      </c>
      <c r="N151" s="58" t="s">
        <v>141</v>
      </c>
      <c r="O151" s="58" t="s">
        <v>141</v>
      </c>
      <c r="P151" s="58" t="s">
        <v>141</v>
      </c>
      <c r="Q151" s="58" t="s">
        <v>141</v>
      </c>
      <c r="R151" s="58" t="s">
        <v>141</v>
      </c>
      <c r="S151" s="58" t="s">
        <v>141</v>
      </c>
      <c r="T151" s="58" t="s">
        <v>141</v>
      </c>
      <c r="U151" s="58" t="s">
        <v>141</v>
      </c>
      <c r="V151" s="58" t="s">
        <v>141</v>
      </c>
      <c r="W151" s="58" t="s">
        <v>141</v>
      </c>
      <c r="X151" s="58" t="s">
        <v>141</v>
      </c>
      <c r="Y151" s="58" t="s">
        <v>141</v>
      </c>
      <c r="Z151" s="58" t="s">
        <v>141</v>
      </c>
      <c r="AA151" s="58" t="s">
        <v>141</v>
      </c>
      <c r="AB151" s="58" t="s">
        <v>141</v>
      </c>
      <c r="AC151" s="58" t="s">
        <v>141</v>
      </c>
      <c r="AD151" s="58" t="s">
        <v>141</v>
      </c>
      <c r="AE151" s="58" t="s">
        <v>141</v>
      </c>
      <c r="AF151" s="58" t="s">
        <v>141</v>
      </c>
      <c r="AG151" s="58" t="s">
        <v>141</v>
      </c>
      <c r="AH151" s="58" t="s">
        <v>141</v>
      </c>
      <c r="AI151" s="58" t="s">
        <v>141</v>
      </c>
      <c r="AJ151" s="58" t="s">
        <v>141</v>
      </c>
      <c r="AK151" s="58" t="s">
        <v>141</v>
      </c>
      <c r="AL151" s="58" t="s">
        <v>141</v>
      </c>
      <c r="AM151" s="58"/>
      <c r="AN151" s="58"/>
      <c r="AO151" s="58" t="s">
        <v>141</v>
      </c>
      <c r="AP151" s="58" t="s">
        <v>141</v>
      </c>
      <c r="AQ151" s="58" t="s">
        <v>141</v>
      </c>
      <c r="AR151" s="58" t="s">
        <v>141</v>
      </c>
      <c r="AS151" s="58" t="s">
        <v>141</v>
      </c>
      <c r="AT151" s="58" t="s">
        <v>141</v>
      </c>
      <c r="AU151" s="58" t="s">
        <v>141</v>
      </c>
      <c r="AV151" s="58" t="s">
        <v>141</v>
      </c>
      <c r="AW151" s="58" t="s">
        <v>141</v>
      </c>
      <c r="AX151" s="58"/>
      <c r="AY151" s="58"/>
      <c r="AZ151" s="58" t="s">
        <v>141</v>
      </c>
      <c r="BA151" s="58"/>
      <c r="BB151" s="58" t="s">
        <v>141</v>
      </c>
      <c r="BC151" s="58"/>
      <c r="BD151" s="58" t="s">
        <v>141</v>
      </c>
      <c r="BE151" s="58" t="s">
        <v>141</v>
      </c>
      <c r="BF151" s="58" t="s">
        <v>141</v>
      </c>
      <c r="BG151" s="58" t="s">
        <v>141</v>
      </c>
      <c r="BH151" s="58" t="s">
        <v>141</v>
      </c>
      <c r="BI151" s="58" t="s">
        <v>141</v>
      </c>
      <c r="BJ151" s="58" t="s">
        <v>141</v>
      </c>
      <c r="BK151" s="58" t="s">
        <v>141</v>
      </c>
      <c r="BL151" s="58" t="s">
        <v>141</v>
      </c>
      <c r="BM151" s="58" t="s">
        <v>141</v>
      </c>
      <c r="BN151" s="58" t="s">
        <v>141</v>
      </c>
      <c r="BO151" s="58" t="s">
        <v>141</v>
      </c>
      <c r="BP151" s="58" t="s">
        <v>141</v>
      </c>
      <c r="BQ151" s="58" t="s">
        <v>141</v>
      </c>
      <c r="BR151" s="58" t="s">
        <v>141</v>
      </c>
      <c r="BS151" s="58" t="s">
        <v>141</v>
      </c>
      <c r="BT151" s="58" t="s">
        <v>141</v>
      </c>
      <c r="BU151" s="58" t="s">
        <v>141</v>
      </c>
      <c r="BV151" s="58" t="s">
        <v>141</v>
      </c>
      <c r="BW151" s="58" t="s">
        <v>141</v>
      </c>
      <c r="BX151" s="58" t="s">
        <v>141</v>
      </c>
      <c r="BY151" s="58" t="s">
        <v>141</v>
      </c>
      <c r="BZ151" s="58"/>
      <c r="CA151" s="58"/>
      <c r="CB151" s="58" t="s">
        <v>141</v>
      </c>
      <c r="CC151" s="58" t="s">
        <v>141</v>
      </c>
      <c r="CD151" s="58" t="s">
        <v>141</v>
      </c>
      <c r="CE151" s="58" t="s">
        <v>141</v>
      </c>
      <c r="CF151" s="58" t="s">
        <v>141</v>
      </c>
      <c r="CG151" s="58" t="s">
        <v>141</v>
      </c>
      <c r="CH151" s="58" t="s">
        <v>141</v>
      </c>
      <c r="CI151" s="58" t="s">
        <v>141</v>
      </c>
      <c r="CJ151" s="58" t="s">
        <v>141</v>
      </c>
      <c r="CK151" s="58" t="s">
        <v>141</v>
      </c>
    </row>
    <row r="152" spans="1:89" ht="104.25" hidden="1" customHeight="1">
      <c r="A152" s="98">
        <v>130</v>
      </c>
      <c r="B152" s="93">
        <v>145</v>
      </c>
      <c r="C152" s="31" t="s">
        <v>543</v>
      </c>
      <c r="D152" s="2" t="s">
        <v>11</v>
      </c>
      <c r="E152" s="31" t="s">
        <v>544</v>
      </c>
      <c r="F152" s="2" t="s">
        <v>14</v>
      </c>
      <c r="G152" s="31" t="s">
        <v>156</v>
      </c>
      <c r="H152" s="18" t="s">
        <v>122</v>
      </c>
      <c r="I152" s="6" t="s">
        <v>118</v>
      </c>
      <c r="J152" s="3" t="s">
        <v>21</v>
      </c>
      <c r="K152" s="6"/>
      <c r="L152" s="6"/>
      <c r="M152" s="6"/>
      <c r="N152" s="22"/>
      <c r="O152" s="6"/>
      <c r="P152" s="22"/>
      <c r="Q152" s="6" t="s">
        <v>13</v>
      </c>
      <c r="R152" s="6"/>
      <c r="S152" s="6"/>
      <c r="T152" s="6"/>
      <c r="U152" s="23">
        <f t="shared" ref="U152:U159" si="27">COUNTIF(K152:T152,"x")</f>
        <v>1</v>
      </c>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v>2</v>
      </c>
      <c r="BF152" s="6">
        <v>2</v>
      </c>
      <c r="BG152" s="6">
        <v>2</v>
      </c>
      <c r="BH152" s="6">
        <v>2</v>
      </c>
      <c r="BI152" s="6">
        <v>2</v>
      </c>
      <c r="BJ152" s="6">
        <v>2</v>
      </c>
      <c r="BK152" s="6">
        <v>1</v>
      </c>
      <c r="BL152" s="6">
        <v>2</v>
      </c>
      <c r="BM152" s="6">
        <v>2</v>
      </c>
      <c r="BN152" s="6">
        <v>2</v>
      </c>
      <c r="BO152" s="6">
        <v>2</v>
      </c>
      <c r="BP152" s="6">
        <v>2</v>
      </c>
      <c r="BQ152" s="6">
        <v>2</v>
      </c>
      <c r="BR152" s="6">
        <v>1</v>
      </c>
      <c r="BS152" s="6">
        <v>1</v>
      </c>
      <c r="BT152" s="6">
        <v>2</v>
      </c>
      <c r="BU152" s="6">
        <v>2</v>
      </c>
      <c r="BV152" s="6">
        <v>2</v>
      </c>
      <c r="BW152" s="6">
        <v>2</v>
      </c>
      <c r="BX152" s="6">
        <v>2</v>
      </c>
      <c r="BY152" s="6">
        <v>2</v>
      </c>
      <c r="BZ152" s="6"/>
      <c r="CA152" s="6"/>
      <c r="CB152" s="6">
        <v>2</v>
      </c>
      <c r="CC152" s="6">
        <v>2</v>
      </c>
      <c r="CD152" s="6">
        <f>COUNTIF($BE152:$CC152,2)</f>
        <v>20</v>
      </c>
      <c r="CE152" s="59">
        <f>CD152/COUNTA($BE152:$CC152)</f>
        <v>0.86956521739130432</v>
      </c>
      <c r="CF152" s="6">
        <f>COUNTIF($BE152:$CC152,1)</f>
        <v>3</v>
      </c>
      <c r="CG152" s="59">
        <f>CF152/COUNTA($BE152:$CC152)</f>
        <v>0.13043478260869565</v>
      </c>
      <c r="CH152" s="6">
        <f>COUNTIF($BE152:$CC152,0)</f>
        <v>0</v>
      </c>
      <c r="CI152" s="59">
        <f>CH152/COUNTA($BE152:$CC152)</f>
        <v>0</v>
      </c>
      <c r="CJ152" s="6">
        <f>(((CD152*2)+(CF152*1)+(CH152*0)))/COUNTA($BE152:$CC152)</f>
        <v>1.8695652173913044</v>
      </c>
      <c r="CK152" s="6" t="str">
        <f>IF(CJ152&gt;=1.6,"Đạt mục tiêu",IF(CJ152&gt;=1,"Cần cố gắng","Chưa đạt"))</f>
        <v>Đạt mục tiêu</v>
      </c>
    </row>
    <row r="153" spans="1:89" ht="104.25" hidden="1" customHeight="1">
      <c r="A153" s="98">
        <v>131</v>
      </c>
      <c r="B153" s="93">
        <v>146</v>
      </c>
      <c r="C153" s="31" t="s">
        <v>543</v>
      </c>
      <c r="D153" s="2" t="s">
        <v>14</v>
      </c>
      <c r="E153" s="31" t="s">
        <v>544</v>
      </c>
      <c r="F153" s="2" t="s">
        <v>14</v>
      </c>
      <c r="G153" s="31" t="s">
        <v>195</v>
      </c>
      <c r="H153" s="18" t="s">
        <v>196</v>
      </c>
      <c r="I153" s="6" t="s">
        <v>118</v>
      </c>
      <c r="J153" s="3" t="s">
        <v>21</v>
      </c>
      <c r="K153" s="6"/>
      <c r="L153" s="6"/>
      <c r="M153" s="6"/>
      <c r="N153" s="22"/>
      <c r="O153" s="6"/>
      <c r="P153" s="22"/>
      <c r="Q153" s="6"/>
      <c r="R153" s="6"/>
      <c r="S153" s="6" t="s">
        <v>13</v>
      </c>
      <c r="T153" s="6"/>
      <c r="U153" s="23">
        <f t="shared" si="27"/>
        <v>1</v>
      </c>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59"/>
      <c r="CF153" s="6"/>
      <c r="CG153" s="59"/>
      <c r="CH153" s="6"/>
      <c r="CI153" s="59"/>
      <c r="CJ153" s="6"/>
      <c r="CK153" s="6"/>
    </row>
    <row r="154" spans="1:89" ht="104.25" hidden="1" customHeight="1">
      <c r="A154" s="98">
        <v>132</v>
      </c>
      <c r="B154" s="93">
        <v>147</v>
      </c>
      <c r="C154" s="31" t="s">
        <v>543</v>
      </c>
      <c r="D154" s="2" t="s">
        <v>14</v>
      </c>
      <c r="E154" s="31" t="s">
        <v>544</v>
      </c>
      <c r="F154" s="2" t="s">
        <v>14</v>
      </c>
      <c r="G154" s="31" t="s">
        <v>197</v>
      </c>
      <c r="H154" s="18" t="s">
        <v>198</v>
      </c>
      <c r="I154" s="6" t="s">
        <v>118</v>
      </c>
      <c r="J154" s="3" t="s">
        <v>21</v>
      </c>
      <c r="K154" s="6"/>
      <c r="L154" s="6"/>
      <c r="M154" s="6"/>
      <c r="N154" s="22"/>
      <c r="O154" s="6"/>
      <c r="P154" s="22"/>
      <c r="Q154" s="6"/>
      <c r="R154" s="6"/>
      <c r="S154" s="6"/>
      <c r="T154" s="6" t="s">
        <v>13</v>
      </c>
      <c r="U154" s="23">
        <f t="shared" si="27"/>
        <v>1</v>
      </c>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59"/>
      <c r="CF154" s="6"/>
      <c r="CG154" s="59"/>
      <c r="CH154" s="6"/>
      <c r="CI154" s="59"/>
      <c r="CJ154" s="6"/>
      <c r="CK154" s="6"/>
    </row>
    <row r="155" spans="1:89" ht="104.25" hidden="1" customHeight="1">
      <c r="A155" s="98">
        <v>133</v>
      </c>
      <c r="B155" s="93">
        <v>148</v>
      </c>
      <c r="C155" s="31" t="s">
        <v>545</v>
      </c>
      <c r="D155" s="2" t="s">
        <v>14</v>
      </c>
      <c r="E155" s="31" t="s">
        <v>546</v>
      </c>
      <c r="F155" s="2" t="s">
        <v>14</v>
      </c>
      <c r="G155" s="31" t="s">
        <v>199</v>
      </c>
      <c r="H155" s="18" t="s">
        <v>203</v>
      </c>
      <c r="I155" s="6" t="s">
        <v>118</v>
      </c>
      <c r="J155" s="3" t="s">
        <v>21</v>
      </c>
      <c r="K155" s="6"/>
      <c r="L155" s="6"/>
      <c r="M155" s="6"/>
      <c r="N155" s="22" t="s">
        <v>13</v>
      </c>
      <c r="O155" s="6"/>
      <c r="P155" s="22"/>
      <c r="Q155" s="6"/>
      <c r="R155" s="6"/>
      <c r="S155" s="6"/>
      <c r="T155" s="6"/>
      <c r="U155" s="23">
        <f t="shared" si="27"/>
        <v>1</v>
      </c>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59"/>
      <c r="CF155" s="6"/>
      <c r="CG155" s="59"/>
      <c r="CH155" s="6"/>
      <c r="CI155" s="59"/>
      <c r="CJ155" s="6"/>
      <c r="CK155" s="6"/>
    </row>
    <row r="156" spans="1:89" ht="104.25" hidden="1" customHeight="1">
      <c r="A156" s="98">
        <v>134</v>
      </c>
      <c r="B156" s="93">
        <v>149</v>
      </c>
      <c r="C156" s="31" t="s">
        <v>545</v>
      </c>
      <c r="D156" s="2" t="s">
        <v>14</v>
      </c>
      <c r="E156" s="31" t="s">
        <v>546</v>
      </c>
      <c r="F156" s="2" t="s">
        <v>14</v>
      </c>
      <c r="G156" s="31" t="s">
        <v>201</v>
      </c>
      <c r="H156" s="18" t="s">
        <v>204</v>
      </c>
      <c r="I156" s="6" t="s">
        <v>118</v>
      </c>
      <c r="J156" s="3" t="s">
        <v>21</v>
      </c>
      <c r="K156" s="6"/>
      <c r="L156" s="6"/>
      <c r="M156" s="6"/>
      <c r="N156" s="22"/>
      <c r="O156" s="6" t="s">
        <v>13</v>
      </c>
      <c r="P156" s="22"/>
      <c r="Q156" s="6"/>
      <c r="R156" s="6"/>
      <c r="S156" s="6"/>
      <c r="T156" s="6"/>
      <c r="U156" s="23">
        <f t="shared" si="27"/>
        <v>1</v>
      </c>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c r="CB156" s="6"/>
      <c r="CC156" s="6"/>
      <c r="CD156" s="6"/>
      <c r="CE156" s="59"/>
      <c r="CF156" s="6"/>
      <c r="CG156" s="59"/>
      <c r="CH156" s="6"/>
      <c r="CI156" s="59"/>
      <c r="CJ156" s="6"/>
      <c r="CK156" s="6"/>
    </row>
    <row r="157" spans="1:89" ht="104.25" hidden="1" customHeight="1">
      <c r="A157" s="98">
        <v>135</v>
      </c>
      <c r="B157" s="93">
        <v>150</v>
      </c>
      <c r="C157" s="31" t="s">
        <v>545</v>
      </c>
      <c r="D157" s="2" t="s">
        <v>14</v>
      </c>
      <c r="E157" s="31" t="s">
        <v>546</v>
      </c>
      <c r="F157" s="2" t="s">
        <v>14</v>
      </c>
      <c r="G157" s="31" t="s">
        <v>202</v>
      </c>
      <c r="H157" s="18" t="s">
        <v>205</v>
      </c>
      <c r="I157" s="6" t="s">
        <v>118</v>
      </c>
      <c r="J157" s="3" t="s">
        <v>21</v>
      </c>
      <c r="K157" s="6"/>
      <c r="L157" s="6"/>
      <c r="M157" s="6"/>
      <c r="N157" s="22"/>
      <c r="O157" s="6"/>
      <c r="P157" s="22"/>
      <c r="Q157" s="6"/>
      <c r="R157" s="6"/>
      <c r="S157" s="6"/>
      <c r="T157" s="6" t="s">
        <v>13</v>
      </c>
      <c r="U157" s="23">
        <f t="shared" si="27"/>
        <v>1</v>
      </c>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c r="CB157" s="6"/>
      <c r="CC157" s="6"/>
      <c r="CD157" s="6"/>
      <c r="CE157" s="59"/>
      <c r="CF157" s="6"/>
      <c r="CG157" s="59"/>
      <c r="CH157" s="6"/>
      <c r="CI157" s="59"/>
      <c r="CJ157" s="6"/>
      <c r="CK157" s="6"/>
    </row>
    <row r="158" spans="1:89" ht="104.25" hidden="1" customHeight="1">
      <c r="A158" s="98">
        <v>136</v>
      </c>
      <c r="B158" s="93">
        <v>151</v>
      </c>
      <c r="C158" s="31" t="s">
        <v>541</v>
      </c>
      <c r="D158" s="2" t="s">
        <v>14</v>
      </c>
      <c r="E158" s="31" t="s">
        <v>542</v>
      </c>
      <c r="F158" s="2" t="s">
        <v>14</v>
      </c>
      <c r="G158" s="31" t="s">
        <v>542</v>
      </c>
      <c r="H158" s="18" t="s">
        <v>206</v>
      </c>
      <c r="I158" s="6" t="s">
        <v>118</v>
      </c>
      <c r="J158" s="3" t="s">
        <v>21</v>
      </c>
      <c r="K158" s="6"/>
      <c r="L158" s="6"/>
      <c r="M158" s="6"/>
      <c r="N158" s="22"/>
      <c r="O158" s="6"/>
      <c r="P158" s="22"/>
      <c r="Q158" s="6"/>
      <c r="R158" s="6"/>
      <c r="S158" s="6" t="s">
        <v>13</v>
      </c>
      <c r="T158" s="6"/>
      <c r="U158" s="23">
        <f t="shared" si="27"/>
        <v>1</v>
      </c>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59"/>
      <c r="CF158" s="6"/>
      <c r="CG158" s="59"/>
      <c r="CH158" s="6"/>
      <c r="CI158" s="59"/>
      <c r="CJ158" s="6"/>
      <c r="CK158" s="6"/>
    </row>
    <row r="159" spans="1:89" ht="104.25" hidden="1" customHeight="1">
      <c r="A159" s="98">
        <v>137</v>
      </c>
      <c r="B159" s="93">
        <v>152</v>
      </c>
      <c r="C159" s="4" t="s">
        <v>547</v>
      </c>
      <c r="D159" s="2" t="s">
        <v>11</v>
      </c>
      <c r="E159" s="31" t="s">
        <v>604</v>
      </c>
      <c r="F159" s="2" t="s">
        <v>14</v>
      </c>
      <c r="G159" s="31" t="s">
        <v>211</v>
      </c>
      <c r="H159" s="18" t="s">
        <v>390</v>
      </c>
      <c r="I159" s="6" t="s">
        <v>118</v>
      </c>
      <c r="J159" s="3" t="s">
        <v>21</v>
      </c>
      <c r="K159" s="6" t="s">
        <v>13</v>
      </c>
      <c r="L159" s="6"/>
      <c r="M159" s="6"/>
      <c r="N159" s="22"/>
      <c r="O159" s="6"/>
      <c r="P159" s="22"/>
      <c r="Q159" s="6"/>
      <c r="R159" s="6"/>
      <c r="S159" s="6"/>
      <c r="T159" s="6"/>
      <c r="U159" s="23">
        <f t="shared" si="27"/>
        <v>1</v>
      </c>
      <c r="V159" s="11" t="s">
        <v>366</v>
      </c>
      <c r="W159" s="6" t="s">
        <v>363</v>
      </c>
      <c r="X159" s="6" t="s">
        <v>366</v>
      </c>
      <c r="Y159" s="6" t="s">
        <v>363</v>
      </c>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59"/>
      <c r="CF159" s="6"/>
      <c r="CG159" s="59"/>
      <c r="CH159" s="6"/>
      <c r="CI159" s="59"/>
      <c r="CJ159" s="6"/>
      <c r="CK159" s="6"/>
    </row>
    <row r="160" spans="1:89" ht="104.25" hidden="1" customHeight="1">
      <c r="A160" s="98"/>
      <c r="B160" s="93">
        <v>153</v>
      </c>
      <c r="C160" s="4" t="s">
        <v>547</v>
      </c>
      <c r="D160" s="2"/>
      <c r="E160" s="31" t="s">
        <v>604</v>
      </c>
      <c r="F160" s="2"/>
      <c r="G160" s="31" t="s">
        <v>605</v>
      </c>
      <c r="H160" s="18" t="s">
        <v>399</v>
      </c>
      <c r="I160" s="22" t="s">
        <v>118</v>
      </c>
      <c r="J160" s="3" t="s">
        <v>21</v>
      </c>
      <c r="K160" s="6"/>
      <c r="L160" s="6"/>
      <c r="M160" s="6"/>
      <c r="N160" s="22"/>
      <c r="O160" s="6"/>
      <c r="P160" s="22"/>
      <c r="Q160" s="6"/>
      <c r="R160" s="6" t="s">
        <v>13</v>
      </c>
      <c r="S160" s="6"/>
      <c r="T160" s="6"/>
      <c r="U160" s="23"/>
      <c r="V160" s="11"/>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59"/>
      <c r="CF160" s="6"/>
      <c r="CG160" s="59"/>
      <c r="CH160" s="6"/>
      <c r="CI160" s="59"/>
      <c r="CJ160" s="6"/>
      <c r="CK160" s="6"/>
    </row>
    <row r="161" spans="1:89" ht="104.25" hidden="1" customHeight="1">
      <c r="A161" s="98">
        <v>138</v>
      </c>
      <c r="B161" s="93">
        <v>154</v>
      </c>
      <c r="C161" s="4" t="s">
        <v>547</v>
      </c>
      <c r="D161" s="2" t="s">
        <v>11</v>
      </c>
      <c r="E161" s="31" t="s">
        <v>604</v>
      </c>
      <c r="F161" s="2" t="s">
        <v>14</v>
      </c>
      <c r="G161" s="31" t="s">
        <v>212</v>
      </c>
      <c r="H161" s="18" t="s">
        <v>391</v>
      </c>
      <c r="I161" s="6" t="s">
        <v>118</v>
      </c>
      <c r="J161" s="3" t="s">
        <v>21</v>
      </c>
      <c r="K161" s="6"/>
      <c r="L161" s="6" t="s">
        <v>13</v>
      </c>
      <c r="M161" s="6"/>
      <c r="N161" s="22"/>
      <c r="O161" s="6"/>
      <c r="P161" s="22"/>
      <c r="Q161" s="6"/>
      <c r="R161" s="6"/>
      <c r="S161" s="6"/>
      <c r="T161" s="6"/>
      <c r="U161" s="23">
        <f t="shared" ref="U161:U169" si="28">COUNTIF(K161:T161,"x")</f>
        <v>1</v>
      </c>
      <c r="V161" s="6"/>
      <c r="W161" s="6"/>
      <c r="X161" s="6"/>
      <c r="Y161" s="6"/>
      <c r="Z161" s="6" t="s">
        <v>366</v>
      </c>
      <c r="AA161" s="6" t="s">
        <v>363</v>
      </c>
      <c r="AB161" s="6" t="s">
        <v>366</v>
      </c>
      <c r="AC161" s="6" t="s">
        <v>363</v>
      </c>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59"/>
      <c r="CF161" s="6"/>
      <c r="CG161" s="59"/>
      <c r="CH161" s="6"/>
      <c r="CI161" s="59"/>
      <c r="CJ161" s="6"/>
      <c r="CK161" s="6"/>
    </row>
    <row r="162" spans="1:89" ht="104.25" customHeight="1">
      <c r="A162" s="98">
        <v>139</v>
      </c>
      <c r="B162" s="93">
        <v>155</v>
      </c>
      <c r="C162" s="4" t="s">
        <v>547</v>
      </c>
      <c r="D162" s="2" t="s">
        <v>11</v>
      </c>
      <c r="E162" s="31" t="s">
        <v>604</v>
      </c>
      <c r="F162" s="2" t="s">
        <v>14</v>
      </c>
      <c r="G162" s="31" t="s">
        <v>207</v>
      </c>
      <c r="H162" s="18" t="s">
        <v>622</v>
      </c>
      <c r="I162" s="6" t="s">
        <v>118</v>
      </c>
      <c r="J162" s="3" t="s">
        <v>21</v>
      </c>
      <c r="K162" s="6"/>
      <c r="L162" s="6"/>
      <c r="M162" s="6" t="s">
        <v>13</v>
      </c>
      <c r="N162" s="22"/>
      <c r="O162" s="6"/>
      <c r="P162" s="22"/>
      <c r="Q162" s="6"/>
      <c r="R162" s="6"/>
      <c r="S162" s="6"/>
      <c r="T162" s="6"/>
      <c r="U162" s="23">
        <f t="shared" si="28"/>
        <v>1</v>
      </c>
      <c r="V162" s="6"/>
      <c r="W162" s="6"/>
      <c r="X162" s="6"/>
      <c r="Y162" s="6"/>
      <c r="Z162" s="6"/>
      <c r="AA162" s="6"/>
      <c r="AB162" s="6"/>
      <c r="AC162" s="6"/>
      <c r="AD162" s="6" t="s">
        <v>366</v>
      </c>
      <c r="AE162" s="6"/>
      <c r="AF162" s="6" t="s">
        <v>365</v>
      </c>
      <c r="AG162" s="6" t="s">
        <v>366</v>
      </c>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59"/>
      <c r="CF162" s="6"/>
      <c r="CG162" s="59"/>
      <c r="CH162" s="6"/>
      <c r="CI162" s="59"/>
      <c r="CJ162" s="6"/>
      <c r="CK162" s="6"/>
    </row>
    <row r="163" spans="1:89" ht="104.25" hidden="1" customHeight="1">
      <c r="A163" s="98">
        <v>140</v>
      </c>
      <c r="B163" s="93">
        <v>156</v>
      </c>
      <c r="C163" s="4" t="s">
        <v>547</v>
      </c>
      <c r="D163" s="2" t="s">
        <v>11</v>
      </c>
      <c r="E163" s="31" t="s">
        <v>604</v>
      </c>
      <c r="F163" s="2" t="s">
        <v>14</v>
      </c>
      <c r="G163" s="31" t="s">
        <v>213</v>
      </c>
      <c r="H163" s="18" t="s">
        <v>360</v>
      </c>
      <c r="I163" s="6" t="s">
        <v>118</v>
      </c>
      <c r="J163" s="3" t="s">
        <v>21</v>
      </c>
      <c r="K163" s="6"/>
      <c r="L163" s="6"/>
      <c r="M163" s="6"/>
      <c r="N163" s="22" t="s">
        <v>13</v>
      </c>
      <c r="O163" s="6"/>
      <c r="P163" s="22"/>
      <c r="Q163" s="6"/>
      <c r="R163" s="6"/>
      <c r="S163" s="6"/>
      <c r="T163" s="6"/>
      <c r="U163" s="23">
        <f t="shared" si="28"/>
        <v>1</v>
      </c>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59"/>
      <c r="CF163" s="6"/>
      <c r="CG163" s="59"/>
      <c r="CH163" s="6"/>
      <c r="CI163" s="59"/>
      <c r="CJ163" s="6"/>
      <c r="CK163" s="6"/>
    </row>
    <row r="164" spans="1:89" ht="104.25" hidden="1" customHeight="1">
      <c r="A164" s="98">
        <v>141</v>
      </c>
      <c r="B164" s="93">
        <v>157</v>
      </c>
      <c r="C164" s="4" t="s">
        <v>547</v>
      </c>
      <c r="D164" s="2" t="s">
        <v>11</v>
      </c>
      <c r="E164" s="31" t="s">
        <v>604</v>
      </c>
      <c r="F164" s="2" t="s">
        <v>14</v>
      </c>
      <c r="G164" s="31" t="s">
        <v>208</v>
      </c>
      <c r="H164" s="18" t="s">
        <v>640</v>
      </c>
      <c r="I164" s="6" t="s">
        <v>118</v>
      </c>
      <c r="J164" s="3" t="s">
        <v>21</v>
      </c>
      <c r="K164" s="6"/>
      <c r="L164" s="6"/>
      <c r="M164" s="6"/>
      <c r="N164" s="22"/>
      <c r="O164" s="6" t="s">
        <v>13</v>
      </c>
      <c r="P164" s="22"/>
      <c r="Q164" s="6"/>
      <c r="R164" s="6"/>
      <c r="S164" s="6"/>
      <c r="T164" s="6"/>
      <c r="U164" s="23">
        <f t="shared" si="28"/>
        <v>1</v>
      </c>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v>2</v>
      </c>
      <c r="BF164" s="6">
        <v>1</v>
      </c>
      <c r="BG164" s="6">
        <v>1</v>
      </c>
      <c r="BH164" s="6">
        <v>2</v>
      </c>
      <c r="BI164" s="6">
        <v>2</v>
      </c>
      <c r="BJ164" s="6">
        <v>2</v>
      </c>
      <c r="BK164" s="6">
        <v>2</v>
      </c>
      <c r="BL164" s="6">
        <v>2</v>
      </c>
      <c r="BM164" s="6">
        <v>2</v>
      </c>
      <c r="BN164" s="6">
        <v>2</v>
      </c>
      <c r="BO164" s="6">
        <v>2</v>
      </c>
      <c r="BP164" s="6">
        <v>2</v>
      </c>
      <c r="BQ164" s="6">
        <v>2</v>
      </c>
      <c r="BR164" s="6">
        <v>1</v>
      </c>
      <c r="BS164" s="6">
        <v>1</v>
      </c>
      <c r="BT164" s="6">
        <v>1</v>
      </c>
      <c r="BU164" s="6">
        <v>2</v>
      </c>
      <c r="BV164" s="6">
        <v>2</v>
      </c>
      <c r="BW164" s="6">
        <v>2</v>
      </c>
      <c r="BX164" s="6">
        <v>2</v>
      </c>
      <c r="BY164" s="6">
        <v>2</v>
      </c>
      <c r="BZ164" s="6"/>
      <c r="CA164" s="6"/>
      <c r="CB164" s="6">
        <v>2</v>
      </c>
      <c r="CC164" s="6">
        <v>2</v>
      </c>
      <c r="CD164" s="6">
        <f>COUNTIF($BE164:$CC164,2)</f>
        <v>18</v>
      </c>
      <c r="CE164" s="59">
        <f>CD164/COUNTA($BE164:$CC164)</f>
        <v>0.78260869565217395</v>
      </c>
      <c r="CF164" s="6">
        <f>COUNTIF($BE164:$CC164,1)</f>
        <v>5</v>
      </c>
      <c r="CG164" s="59">
        <f>CF164/COUNTA($BE164:$CC164)</f>
        <v>0.21739130434782608</v>
      </c>
      <c r="CH164" s="6">
        <f>COUNTIF($BE164:$CC164,0)</f>
        <v>0</v>
      </c>
      <c r="CI164" s="59">
        <f>CH164/COUNTA($BE164:$CC164)</f>
        <v>0</v>
      </c>
      <c r="CJ164" s="6">
        <f>(((CD164*2)+(CF164*1)+(CH164*0)))/COUNTA($BE164:$CC164)</f>
        <v>1.7826086956521738</v>
      </c>
      <c r="CK164" s="6" t="str">
        <f>IF(CJ164&gt;=1.6,"Đạt mục tiêu",IF(CJ164&gt;=1,"Cần cố gắng","Chưa đạt"))</f>
        <v>Đạt mục tiêu</v>
      </c>
    </row>
    <row r="165" spans="1:89" ht="104.25" hidden="1" customHeight="1">
      <c r="A165" s="98">
        <v>142</v>
      </c>
      <c r="B165" s="93">
        <v>158</v>
      </c>
      <c r="C165" s="4" t="s">
        <v>547</v>
      </c>
      <c r="D165" s="2" t="s">
        <v>11</v>
      </c>
      <c r="E165" s="31" t="s">
        <v>604</v>
      </c>
      <c r="F165" s="2" t="s">
        <v>14</v>
      </c>
      <c r="G165" s="31" t="s">
        <v>214</v>
      </c>
      <c r="H165" s="18" t="s">
        <v>650</v>
      </c>
      <c r="I165" s="6" t="s">
        <v>118</v>
      </c>
      <c r="J165" s="3" t="s">
        <v>21</v>
      </c>
      <c r="K165" s="6"/>
      <c r="L165" s="6"/>
      <c r="M165" s="6"/>
      <c r="N165" s="22"/>
      <c r="O165" s="6"/>
      <c r="P165" s="22" t="s">
        <v>13</v>
      </c>
      <c r="Q165" s="6"/>
      <c r="R165" s="6"/>
      <c r="S165" s="6"/>
      <c r="T165" s="6"/>
      <c r="U165" s="23">
        <f t="shared" si="28"/>
        <v>1</v>
      </c>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59"/>
      <c r="CF165" s="6"/>
      <c r="CG165" s="59"/>
      <c r="CH165" s="6"/>
      <c r="CI165" s="59"/>
      <c r="CJ165" s="6"/>
      <c r="CK165" s="6"/>
    </row>
    <row r="166" spans="1:89" ht="104.25" hidden="1" customHeight="1">
      <c r="A166" s="98">
        <v>143</v>
      </c>
      <c r="B166" s="93">
        <v>159</v>
      </c>
      <c r="C166" s="4" t="s">
        <v>547</v>
      </c>
      <c r="D166" s="2" t="s">
        <v>11</v>
      </c>
      <c r="E166" s="31" t="s">
        <v>604</v>
      </c>
      <c r="F166" s="2" t="s">
        <v>14</v>
      </c>
      <c r="G166" s="31" t="s">
        <v>209</v>
      </c>
      <c r="H166" s="18" t="s">
        <v>660</v>
      </c>
      <c r="I166" s="6" t="s">
        <v>118</v>
      </c>
      <c r="J166" s="3" t="s">
        <v>21</v>
      </c>
      <c r="K166" s="6"/>
      <c r="L166" s="6"/>
      <c r="M166" s="6"/>
      <c r="N166" s="22"/>
      <c r="O166" s="6"/>
      <c r="P166" s="22"/>
      <c r="Q166" s="6" t="s">
        <v>13</v>
      </c>
      <c r="R166" s="6"/>
      <c r="S166" s="6"/>
      <c r="T166" s="6"/>
      <c r="U166" s="23">
        <f t="shared" si="28"/>
        <v>1</v>
      </c>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59"/>
      <c r="CF166" s="6"/>
      <c r="CG166" s="59"/>
      <c r="CH166" s="6"/>
      <c r="CI166" s="59"/>
      <c r="CJ166" s="6"/>
      <c r="CK166" s="6"/>
    </row>
    <row r="167" spans="1:89" ht="104.25" hidden="1" customHeight="1">
      <c r="A167" s="98">
        <v>144</v>
      </c>
      <c r="B167" s="93">
        <v>160</v>
      </c>
      <c r="C167" s="4" t="s">
        <v>547</v>
      </c>
      <c r="D167" s="2" t="s">
        <v>11</v>
      </c>
      <c r="E167" s="31" t="s">
        <v>604</v>
      </c>
      <c r="F167" s="2" t="s">
        <v>14</v>
      </c>
      <c r="G167" s="31" t="s">
        <v>210</v>
      </c>
      <c r="H167" s="18" t="s">
        <v>681</v>
      </c>
      <c r="I167" s="6" t="s">
        <v>118</v>
      </c>
      <c r="J167" s="3" t="s">
        <v>21</v>
      </c>
      <c r="K167" s="6"/>
      <c r="L167" s="6"/>
      <c r="M167" s="6"/>
      <c r="N167" s="22"/>
      <c r="O167" s="6"/>
      <c r="P167" s="22"/>
      <c r="Q167" s="6"/>
      <c r="R167" s="6"/>
      <c r="S167" s="6" t="s">
        <v>13</v>
      </c>
      <c r="T167" s="6"/>
      <c r="U167" s="23">
        <f t="shared" si="28"/>
        <v>1</v>
      </c>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59"/>
      <c r="CF167" s="6"/>
      <c r="CG167" s="59"/>
      <c r="CH167" s="6"/>
      <c r="CI167" s="59"/>
      <c r="CJ167" s="6"/>
      <c r="CK167" s="6"/>
    </row>
    <row r="168" spans="1:89" ht="104.25" hidden="1" customHeight="1">
      <c r="A168" s="98">
        <v>145</v>
      </c>
      <c r="B168" s="93">
        <v>161</v>
      </c>
      <c r="C168" s="4" t="s">
        <v>547</v>
      </c>
      <c r="D168" s="2" t="s">
        <v>11</v>
      </c>
      <c r="E168" s="31" t="s">
        <v>604</v>
      </c>
      <c r="F168" s="2" t="s">
        <v>14</v>
      </c>
      <c r="G168" s="6" t="s">
        <v>155</v>
      </c>
      <c r="H168" s="18" t="s">
        <v>374</v>
      </c>
      <c r="I168" s="6" t="s">
        <v>118</v>
      </c>
      <c r="J168" s="3" t="s">
        <v>21</v>
      </c>
      <c r="K168" s="6"/>
      <c r="L168" s="6"/>
      <c r="M168" s="6"/>
      <c r="N168" s="22"/>
      <c r="O168" s="6"/>
      <c r="P168" s="22"/>
      <c r="Q168" s="6"/>
      <c r="R168" s="6"/>
      <c r="S168" s="6"/>
      <c r="T168" s="6" t="s">
        <v>13</v>
      </c>
      <c r="U168" s="23">
        <f t="shared" si="28"/>
        <v>1</v>
      </c>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59"/>
      <c r="CF168" s="6"/>
      <c r="CG168" s="59"/>
      <c r="CH168" s="6"/>
      <c r="CI168" s="59"/>
      <c r="CJ168" s="6"/>
      <c r="CK168" s="6"/>
    </row>
    <row r="169" spans="1:89" ht="104.25" hidden="1" customHeight="1">
      <c r="A169" s="98">
        <v>146</v>
      </c>
      <c r="B169" s="93">
        <v>162</v>
      </c>
      <c r="C169" s="4" t="s">
        <v>547</v>
      </c>
      <c r="D169" s="2" t="s">
        <v>11</v>
      </c>
      <c r="E169" s="31" t="s">
        <v>604</v>
      </c>
      <c r="F169" s="2" t="s">
        <v>14</v>
      </c>
      <c r="G169" s="6" t="s">
        <v>215</v>
      </c>
      <c r="H169" s="18" t="s">
        <v>682</v>
      </c>
      <c r="I169" s="6" t="s">
        <v>118</v>
      </c>
      <c r="J169" s="3" t="s">
        <v>21</v>
      </c>
      <c r="K169" s="6"/>
      <c r="L169" s="6"/>
      <c r="M169" s="6"/>
      <c r="N169" s="22"/>
      <c r="O169" s="6"/>
      <c r="P169" s="22"/>
      <c r="Q169" s="6"/>
      <c r="R169" s="6"/>
      <c r="S169" s="6" t="s">
        <v>13</v>
      </c>
      <c r="T169" s="6"/>
      <c r="U169" s="23">
        <f t="shared" si="28"/>
        <v>1</v>
      </c>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59"/>
      <c r="CF169" s="6"/>
      <c r="CG169" s="59"/>
      <c r="CH169" s="6"/>
      <c r="CI169" s="59"/>
      <c r="CJ169" s="6"/>
      <c r="CK169" s="6"/>
    </row>
    <row r="170" spans="1:89" ht="41.25" hidden="1" customHeight="1">
      <c r="A170" s="98">
        <v>147</v>
      </c>
      <c r="B170" s="93">
        <v>163</v>
      </c>
      <c r="C170" s="143" t="s">
        <v>99</v>
      </c>
      <c r="D170" s="144"/>
      <c r="E170" s="145"/>
      <c r="F170" s="58" t="s">
        <v>141</v>
      </c>
      <c r="G170" s="58" t="s">
        <v>141</v>
      </c>
      <c r="H170" s="58" t="s">
        <v>141</v>
      </c>
      <c r="I170" s="58" t="s">
        <v>141</v>
      </c>
      <c r="J170" s="58" t="s">
        <v>141</v>
      </c>
      <c r="K170" s="58" t="s">
        <v>141</v>
      </c>
      <c r="L170" s="58" t="s">
        <v>141</v>
      </c>
      <c r="M170" s="58" t="s">
        <v>141</v>
      </c>
      <c r="N170" s="58" t="s">
        <v>141</v>
      </c>
      <c r="O170" s="58" t="s">
        <v>141</v>
      </c>
      <c r="P170" s="58" t="s">
        <v>141</v>
      </c>
      <c r="Q170" s="58" t="s">
        <v>141</v>
      </c>
      <c r="R170" s="58" t="s">
        <v>141</v>
      </c>
      <c r="S170" s="58" t="s">
        <v>141</v>
      </c>
      <c r="T170" s="58" t="s">
        <v>141</v>
      </c>
      <c r="U170" s="58" t="s">
        <v>141</v>
      </c>
      <c r="V170" s="58" t="s">
        <v>141</v>
      </c>
      <c r="W170" s="58" t="s">
        <v>141</v>
      </c>
      <c r="X170" s="58" t="s">
        <v>141</v>
      </c>
      <c r="Y170" s="58" t="s">
        <v>141</v>
      </c>
      <c r="Z170" s="58" t="s">
        <v>141</v>
      </c>
      <c r="AA170" s="58" t="s">
        <v>141</v>
      </c>
      <c r="AB170" s="58" t="s">
        <v>141</v>
      </c>
      <c r="AC170" s="58" t="s">
        <v>141</v>
      </c>
      <c r="AD170" s="58" t="s">
        <v>141</v>
      </c>
      <c r="AE170" s="58" t="s">
        <v>141</v>
      </c>
      <c r="AF170" s="58" t="s">
        <v>141</v>
      </c>
      <c r="AG170" s="58" t="s">
        <v>141</v>
      </c>
      <c r="AH170" s="58" t="s">
        <v>141</v>
      </c>
      <c r="AI170" s="58" t="s">
        <v>141</v>
      </c>
      <c r="AJ170" s="58" t="s">
        <v>141</v>
      </c>
      <c r="AK170" s="58" t="s">
        <v>141</v>
      </c>
      <c r="AL170" s="58" t="s">
        <v>141</v>
      </c>
      <c r="AM170" s="58"/>
      <c r="AN170" s="58"/>
      <c r="AO170" s="58" t="s">
        <v>141</v>
      </c>
      <c r="AP170" s="58" t="s">
        <v>141</v>
      </c>
      <c r="AQ170" s="58" t="s">
        <v>141</v>
      </c>
      <c r="AR170" s="58" t="s">
        <v>141</v>
      </c>
      <c r="AS170" s="58" t="s">
        <v>141</v>
      </c>
      <c r="AT170" s="58" t="s">
        <v>141</v>
      </c>
      <c r="AU170" s="58" t="s">
        <v>141</v>
      </c>
      <c r="AV170" s="58" t="s">
        <v>141</v>
      </c>
      <c r="AW170" s="58" t="s">
        <v>141</v>
      </c>
      <c r="AX170" s="58"/>
      <c r="AY170" s="58"/>
      <c r="AZ170" s="58" t="s">
        <v>141</v>
      </c>
      <c r="BA170" s="58"/>
      <c r="BB170" s="58" t="s">
        <v>141</v>
      </c>
      <c r="BC170" s="58"/>
      <c r="BD170" s="58" t="s">
        <v>141</v>
      </c>
      <c r="BE170" s="58" t="s">
        <v>141</v>
      </c>
      <c r="BF170" s="58" t="s">
        <v>141</v>
      </c>
      <c r="BG170" s="58" t="s">
        <v>141</v>
      </c>
      <c r="BH170" s="58" t="s">
        <v>141</v>
      </c>
      <c r="BI170" s="58" t="s">
        <v>141</v>
      </c>
      <c r="BJ170" s="58" t="s">
        <v>141</v>
      </c>
      <c r="BK170" s="58" t="s">
        <v>141</v>
      </c>
      <c r="BL170" s="58" t="s">
        <v>141</v>
      </c>
      <c r="BM170" s="58" t="s">
        <v>141</v>
      </c>
      <c r="BN170" s="58" t="s">
        <v>141</v>
      </c>
      <c r="BO170" s="58" t="s">
        <v>141</v>
      </c>
      <c r="BP170" s="58" t="s">
        <v>141</v>
      </c>
      <c r="BQ170" s="58" t="s">
        <v>141</v>
      </c>
      <c r="BR170" s="58" t="s">
        <v>141</v>
      </c>
      <c r="BS170" s="58" t="s">
        <v>141</v>
      </c>
      <c r="BT170" s="58" t="s">
        <v>141</v>
      </c>
      <c r="BU170" s="58" t="s">
        <v>141</v>
      </c>
      <c r="BV170" s="58" t="s">
        <v>141</v>
      </c>
      <c r="BW170" s="58" t="s">
        <v>141</v>
      </c>
      <c r="BX170" s="58" t="s">
        <v>141</v>
      </c>
      <c r="BY170" s="58" t="s">
        <v>141</v>
      </c>
      <c r="BZ170" s="58"/>
      <c r="CA170" s="58"/>
      <c r="CB170" s="58" t="s">
        <v>141</v>
      </c>
      <c r="CC170" s="58" t="s">
        <v>141</v>
      </c>
      <c r="CD170" s="58" t="s">
        <v>141</v>
      </c>
      <c r="CE170" s="58" t="s">
        <v>141</v>
      </c>
      <c r="CF170" s="58" t="s">
        <v>141</v>
      </c>
      <c r="CG170" s="58" t="s">
        <v>141</v>
      </c>
      <c r="CH170" s="58" t="s">
        <v>141</v>
      </c>
      <c r="CI170" s="58" t="s">
        <v>141</v>
      </c>
      <c r="CJ170" s="58" t="s">
        <v>141</v>
      </c>
      <c r="CK170" s="58" t="s">
        <v>141</v>
      </c>
    </row>
    <row r="171" spans="1:89" ht="108" customHeight="1">
      <c r="A171" s="98">
        <v>148</v>
      </c>
      <c r="B171" s="93">
        <v>164</v>
      </c>
      <c r="C171" s="31" t="s">
        <v>548</v>
      </c>
      <c r="D171" s="2" t="s">
        <v>11</v>
      </c>
      <c r="E171" s="31" t="s">
        <v>549</v>
      </c>
      <c r="F171" s="2" t="s">
        <v>11</v>
      </c>
      <c r="G171" s="31" t="s">
        <v>200</v>
      </c>
      <c r="H171" s="18" t="s">
        <v>216</v>
      </c>
      <c r="I171" s="6" t="s">
        <v>118</v>
      </c>
      <c r="J171" s="3" t="s">
        <v>21</v>
      </c>
      <c r="K171" s="21"/>
      <c r="L171" s="21"/>
      <c r="M171" s="21" t="s">
        <v>13</v>
      </c>
      <c r="N171" s="21"/>
      <c r="O171" s="21"/>
      <c r="P171" s="21"/>
      <c r="Q171" s="21"/>
      <c r="R171" s="21"/>
      <c r="S171" s="21"/>
      <c r="T171" s="21"/>
      <c r="U171" s="23">
        <f>COUNTIF(K171:T171,"x")</f>
        <v>1</v>
      </c>
      <c r="V171" s="52"/>
      <c r="W171" s="52"/>
      <c r="X171" s="52"/>
      <c r="Y171" s="52"/>
      <c r="Z171" s="52"/>
      <c r="AA171" s="52"/>
      <c r="AB171" s="52"/>
      <c r="AC171" s="52"/>
      <c r="AD171" s="114" t="s">
        <v>365</v>
      </c>
      <c r="AE171" s="114" t="s">
        <v>363</v>
      </c>
      <c r="AF171" s="114"/>
      <c r="AG171" s="114"/>
      <c r="AH171" s="52"/>
      <c r="AI171" s="52"/>
      <c r="AJ171" s="52"/>
      <c r="AK171" s="52"/>
      <c r="AL171" s="52"/>
      <c r="AM171" s="52"/>
      <c r="AN171" s="52"/>
      <c r="AO171" s="52"/>
      <c r="AP171" s="52"/>
      <c r="AQ171" s="52"/>
      <c r="AR171" s="52"/>
      <c r="AS171" s="52"/>
      <c r="AT171" s="52"/>
      <c r="AU171" s="52"/>
      <c r="AV171" s="52"/>
      <c r="AW171" s="52"/>
      <c r="AX171" s="52"/>
      <c r="AY171" s="52"/>
      <c r="AZ171" s="52"/>
      <c r="BA171" s="52"/>
      <c r="BB171" s="52"/>
      <c r="BC171" s="52"/>
      <c r="BD171" s="52"/>
      <c r="BE171" s="52"/>
      <c r="BF171" s="52"/>
      <c r="BG171" s="52"/>
      <c r="BH171" s="52"/>
      <c r="BI171" s="52"/>
      <c r="BJ171" s="52"/>
      <c r="BK171" s="52"/>
      <c r="BL171" s="52"/>
      <c r="BM171" s="52"/>
      <c r="BN171" s="52"/>
      <c r="BO171" s="52"/>
      <c r="BP171" s="52"/>
      <c r="BQ171" s="52"/>
      <c r="BR171" s="52"/>
      <c r="BS171" s="52"/>
      <c r="BT171" s="52"/>
      <c r="BU171" s="52"/>
      <c r="BV171" s="52"/>
      <c r="BW171" s="52"/>
      <c r="BX171" s="52"/>
      <c r="BY171" s="52"/>
      <c r="BZ171" s="52"/>
      <c r="CA171" s="52"/>
      <c r="CB171" s="52"/>
      <c r="CC171" s="52"/>
      <c r="CD171" s="52"/>
      <c r="CE171" s="52"/>
      <c r="CF171" s="52"/>
      <c r="CG171" s="52"/>
      <c r="CH171" s="52"/>
      <c r="CI171" s="52"/>
      <c r="CJ171" s="52"/>
      <c r="CK171" s="52"/>
    </row>
    <row r="172" spans="1:89" ht="108" hidden="1" customHeight="1">
      <c r="A172" s="98">
        <v>149</v>
      </c>
      <c r="B172" s="93">
        <v>165</v>
      </c>
      <c r="C172" s="31" t="s">
        <v>548</v>
      </c>
      <c r="D172" s="2" t="s">
        <v>11</v>
      </c>
      <c r="E172" s="31" t="s">
        <v>549</v>
      </c>
      <c r="F172" s="2" t="s">
        <v>11</v>
      </c>
      <c r="G172" s="31" t="s">
        <v>202</v>
      </c>
      <c r="H172" s="18" t="s">
        <v>217</v>
      </c>
      <c r="I172" s="6" t="s">
        <v>118</v>
      </c>
      <c r="J172" s="3" t="s">
        <v>21</v>
      </c>
      <c r="K172" s="21"/>
      <c r="L172" s="21"/>
      <c r="M172" s="21"/>
      <c r="N172" s="21"/>
      <c r="O172" s="21"/>
      <c r="P172" s="21"/>
      <c r="Q172" s="21"/>
      <c r="R172" s="21"/>
      <c r="S172" s="21"/>
      <c r="T172" s="21" t="s">
        <v>13</v>
      </c>
      <c r="U172" s="23">
        <f>COUNTIF(K172:T172,"x")</f>
        <v>1</v>
      </c>
      <c r="V172" s="52"/>
      <c r="W172" s="52"/>
      <c r="X172" s="52"/>
      <c r="Y172" s="52"/>
      <c r="Z172" s="52"/>
      <c r="AA172" s="52"/>
      <c r="AB172" s="52"/>
      <c r="AC172" s="52"/>
      <c r="AD172" s="52"/>
      <c r="AE172" s="52"/>
      <c r="AF172" s="52"/>
      <c r="AG172" s="52"/>
      <c r="AH172" s="52"/>
      <c r="AI172" s="52"/>
      <c r="AJ172" s="52"/>
      <c r="AK172" s="52"/>
      <c r="AL172" s="52"/>
      <c r="AM172" s="52"/>
      <c r="AN172" s="52"/>
      <c r="AO172" s="52"/>
      <c r="AP172" s="52"/>
      <c r="AQ172" s="52"/>
      <c r="AR172" s="52"/>
      <c r="AS172" s="52"/>
      <c r="AT172" s="52"/>
      <c r="AU172" s="52"/>
      <c r="AV172" s="52"/>
      <c r="AW172" s="52"/>
      <c r="AX172" s="52"/>
      <c r="AY172" s="52"/>
      <c r="AZ172" s="52"/>
      <c r="BA172" s="52"/>
      <c r="BB172" s="52"/>
      <c r="BC172" s="52"/>
      <c r="BD172" s="52"/>
      <c r="BE172" s="52"/>
      <c r="BF172" s="52"/>
      <c r="BG172" s="52"/>
      <c r="BH172" s="52"/>
      <c r="BI172" s="52"/>
      <c r="BJ172" s="52"/>
      <c r="BK172" s="52"/>
      <c r="BL172" s="52"/>
      <c r="BM172" s="52"/>
      <c r="BN172" s="52"/>
      <c r="BO172" s="52"/>
      <c r="BP172" s="52"/>
      <c r="BQ172" s="52"/>
      <c r="BR172" s="52"/>
      <c r="BS172" s="52"/>
      <c r="BT172" s="52"/>
      <c r="BU172" s="52"/>
      <c r="BV172" s="52"/>
      <c r="BW172" s="52"/>
      <c r="BX172" s="52"/>
      <c r="BY172" s="52"/>
      <c r="BZ172" s="52"/>
      <c r="CA172" s="52"/>
      <c r="CB172" s="52"/>
      <c r="CC172" s="52"/>
      <c r="CD172" s="52"/>
      <c r="CE172" s="52"/>
      <c r="CF172" s="52"/>
      <c r="CG172" s="52"/>
      <c r="CH172" s="52"/>
      <c r="CI172" s="52"/>
      <c r="CJ172" s="52"/>
      <c r="CK172" s="52"/>
    </row>
    <row r="173" spans="1:89" ht="108" hidden="1" customHeight="1">
      <c r="A173" s="98">
        <v>150</v>
      </c>
      <c r="B173" s="93">
        <v>166</v>
      </c>
      <c r="C173" s="31" t="s">
        <v>548</v>
      </c>
      <c r="D173" s="2" t="s">
        <v>11</v>
      </c>
      <c r="E173" s="31" t="s">
        <v>549</v>
      </c>
      <c r="F173" s="2" t="s">
        <v>11</v>
      </c>
      <c r="G173" s="31" t="s">
        <v>219</v>
      </c>
      <c r="H173" s="8" t="s">
        <v>218</v>
      </c>
      <c r="I173" s="6" t="s">
        <v>118</v>
      </c>
      <c r="J173" s="3" t="s">
        <v>21</v>
      </c>
      <c r="K173" s="21"/>
      <c r="L173" s="21"/>
      <c r="M173" s="21"/>
      <c r="N173" s="21"/>
      <c r="O173" s="21"/>
      <c r="P173" s="21"/>
      <c r="Q173" s="21"/>
      <c r="R173" s="21"/>
      <c r="S173" s="21"/>
      <c r="T173" s="21" t="s">
        <v>13</v>
      </c>
      <c r="U173" s="23">
        <f>COUNTIF(K173:T173,"x")</f>
        <v>1</v>
      </c>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c r="AR173" s="52"/>
      <c r="AS173" s="52"/>
      <c r="AT173" s="52"/>
      <c r="AU173" s="52"/>
      <c r="AV173" s="52"/>
      <c r="AW173" s="52"/>
      <c r="AX173" s="52"/>
      <c r="AY173" s="52"/>
      <c r="AZ173" s="52"/>
      <c r="BA173" s="52"/>
      <c r="BB173" s="52"/>
      <c r="BC173" s="52"/>
      <c r="BD173" s="52"/>
      <c r="BE173" s="52"/>
      <c r="BF173" s="52"/>
      <c r="BG173" s="52"/>
      <c r="BH173" s="52"/>
      <c r="BI173" s="52"/>
      <c r="BJ173" s="52"/>
      <c r="BK173" s="52"/>
      <c r="BL173" s="52"/>
      <c r="BM173" s="52"/>
      <c r="BN173" s="52"/>
      <c r="BO173" s="52"/>
      <c r="BP173" s="52"/>
      <c r="BQ173" s="52"/>
      <c r="BR173" s="52"/>
      <c r="BS173" s="52"/>
      <c r="BT173" s="52"/>
      <c r="BU173" s="52"/>
      <c r="BV173" s="52"/>
      <c r="BW173" s="52"/>
      <c r="BX173" s="52"/>
      <c r="BY173" s="52"/>
      <c r="BZ173" s="52"/>
      <c r="CA173" s="52"/>
      <c r="CB173" s="52"/>
      <c r="CC173" s="52"/>
      <c r="CD173" s="52"/>
      <c r="CE173" s="52"/>
      <c r="CF173" s="52"/>
      <c r="CG173" s="52"/>
      <c r="CH173" s="52"/>
      <c r="CI173" s="52"/>
      <c r="CJ173" s="52"/>
      <c r="CK173" s="52"/>
    </row>
    <row r="174" spans="1:89" ht="35.25" hidden="1" customHeight="1">
      <c r="A174" s="98">
        <v>151</v>
      </c>
      <c r="B174" s="93">
        <v>167</v>
      </c>
      <c r="C174" s="143" t="s">
        <v>100</v>
      </c>
      <c r="D174" s="144"/>
      <c r="E174" s="145"/>
      <c r="F174" s="58" t="s">
        <v>141</v>
      </c>
      <c r="G174" s="58" t="s">
        <v>141</v>
      </c>
      <c r="H174" s="58" t="s">
        <v>141</v>
      </c>
      <c r="I174" s="58" t="s">
        <v>141</v>
      </c>
      <c r="J174" s="58" t="s">
        <v>141</v>
      </c>
      <c r="K174" s="58" t="s">
        <v>141</v>
      </c>
      <c r="L174" s="58" t="s">
        <v>141</v>
      </c>
      <c r="M174" s="58" t="s">
        <v>141</v>
      </c>
      <c r="N174" s="58" t="s">
        <v>141</v>
      </c>
      <c r="O174" s="58" t="s">
        <v>141</v>
      </c>
      <c r="P174" s="58" t="s">
        <v>141</v>
      </c>
      <c r="Q174" s="58" t="s">
        <v>141</v>
      </c>
      <c r="R174" s="58" t="s">
        <v>141</v>
      </c>
      <c r="S174" s="58" t="s">
        <v>141</v>
      </c>
      <c r="T174" s="58" t="s">
        <v>141</v>
      </c>
      <c r="U174" s="58" t="s">
        <v>141</v>
      </c>
      <c r="V174" s="58" t="s">
        <v>141</v>
      </c>
      <c r="W174" s="58" t="s">
        <v>141</v>
      </c>
      <c r="X174" s="58" t="s">
        <v>141</v>
      </c>
      <c r="Y174" s="58" t="s">
        <v>141</v>
      </c>
      <c r="Z174" s="58" t="s">
        <v>141</v>
      </c>
      <c r="AA174" s="58" t="s">
        <v>141</v>
      </c>
      <c r="AB174" s="58" t="s">
        <v>141</v>
      </c>
      <c r="AC174" s="58" t="s">
        <v>141</v>
      </c>
      <c r="AD174" s="58" t="s">
        <v>141</v>
      </c>
      <c r="AE174" s="58" t="s">
        <v>141</v>
      </c>
      <c r="AF174" s="58" t="s">
        <v>141</v>
      </c>
      <c r="AG174" s="58" t="s">
        <v>141</v>
      </c>
      <c r="AH174" s="58" t="s">
        <v>141</v>
      </c>
      <c r="AI174" s="58" t="s">
        <v>141</v>
      </c>
      <c r="AJ174" s="58" t="s">
        <v>141</v>
      </c>
      <c r="AK174" s="58" t="s">
        <v>141</v>
      </c>
      <c r="AL174" s="58" t="s">
        <v>141</v>
      </c>
      <c r="AM174" s="58"/>
      <c r="AN174" s="58"/>
      <c r="AO174" s="58" t="s">
        <v>141</v>
      </c>
      <c r="AP174" s="58" t="s">
        <v>141</v>
      </c>
      <c r="AQ174" s="58" t="s">
        <v>141</v>
      </c>
      <c r="AR174" s="58" t="s">
        <v>141</v>
      </c>
      <c r="AS174" s="58" t="s">
        <v>141</v>
      </c>
      <c r="AT174" s="58" t="s">
        <v>141</v>
      </c>
      <c r="AU174" s="58" t="s">
        <v>141</v>
      </c>
      <c r="AV174" s="58" t="s">
        <v>141</v>
      </c>
      <c r="AW174" s="58" t="s">
        <v>141</v>
      </c>
      <c r="AX174" s="58"/>
      <c r="AY174" s="58"/>
      <c r="AZ174" s="58" t="s">
        <v>141</v>
      </c>
      <c r="BA174" s="58"/>
      <c r="BB174" s="58" t="s">
        <v>141</v>
      </c>
      <c r="BC174" s="58"/>
      <c r="BD174" s="58" t="s">
        <v>141</v>
      </c>
      <c r="BE174" s="58" t="s">
        <v>141</v>
      </c>
      <c r="BF174" s="58" t="s">
        <v>141</v>
      </c>
      <c r="BG174" s="58" t="s">
        <v>141</v>
      </c>
      <c r="BH174" s="58" t="s">
        <v>141</v>
      </c>
      <c r="BI174" s="58" t="s">
        <v>141</v>
      </c>
      <c r="BJ174" s="58" t="s">
        <v>141</v>
      </c>
      <c r="BK174" s="58" t="s">
        <v>141</v>
      </c>
      <c r="BL174" s="58" t="s">
        <v>141</v>
      </c>
      <c r="BM174" s="58" t="s">
        <v>141</v>
      </c>
      <c r="BN174" s="58" t="s">
        <v>141</v>
      </c>
      <c r="BO174" s="58" t="s">
        <v>141</v>
      </c>
      <c r="BP174" s="58" t="s">
        <v>141</v>
      </c>
      <c r="BQ174" s="58" t="s">
        <v>141</v>
      </c>
      <c r="BR174" s="58" t="s">
        <v>141</v>
      </c>
      <c r="BS174" s="58" t="s">
        <v>141</v>
      </c>
      <c r="BT174" s="58" t="s">
        <v>141</v>
      </c>
      <c r="BU174" s="58" t="s">
        <v>141</v>
      </c>
      <c r="BV174" s="58" t="s">
        <v>141</v>
      </c>
      <c r="BW174" s="58" t="s">
        <v>141</v>
      </c>
      <c r="BX174" s="58" t="s">
        <v>141</v>
      </c>
      <c r="BY174" s="58" t="s">
        <v>141</v>
      </c>
      <c r="BZ174" s="58"/>
      <c r="CA174" s="58"/>
      <c r="CB174" s="58" t="s">
        <v>141</v>
      </c>
      <c r="CC174" s="58" t="s">
        <v>141</v>
      </c>
      <c r="CD174" s="58" t="s">
        <v>141</v>
      </c>
      <c r="CE174" s="58" t="s">
        <v>141</v>
      </c>
      <c r="CF174" s="58" t="s">
        <v>141</v>
      </c>
      <c r="CG174" s="58" t="s">
        <v>141</v>
      </c>
      <c r="CH174" s="52" t="s">
        <v>7</v>
      </c>
      <c r="CI174" s="52" t="s">
        <v>7</v>
      </c>
      <c r="CJ174" s="52" t="s">
        <v>7</v>
      </c>
      <c r="CK174" s="52" t="s">
        <v>7</v>
      </c>
    </row>
    <row r="175" spans="1:89" ht="108.75" hidden="1" customHeight="1">
      <c r="A175" s="98">
        <v>152</v>
      </c>
      <c r="B175" s="93">
        <v>168</v>
      </c>
      <c r="C175" s="31" t="s">
        <v>550</v>
      </c>
      <c r="D175" s="2" t="s">
        <v>14</v>
      </c>
      <c r="E175" s="31" t="s">
        <v>551</v>
      </c>
      <c r="F175" s="2" t="s">
        <v>14</v>
      </c>
      <c r="G175" s="18" t="s">
        <v>220</v>
      </c>
      <c r="H175" s="18" t="s">
        <v>372</v>
      </c>
      <c r="I175" s="6" t="s">
        <v>118</v>
      </c>
      <c r="J175" s="3" t="s">
        <v>21</v>
      </c>
      <c r="K175" s="6"/>
      <c r="L175" s="6"/>
      <c r="M175" s="6"/>
      <c r="N175" s="22" t="s">
        <v>13</v>
      </c>
      <c r="O175" s="6"/>
      <c r="P175" s="22"/>
      <c r="Q175" s="6"/>
      <c r="R175" s="6"/>
      <c r="S175" s="6"/>
      <c r="T175" s="6"/>
      <c r="U175" s="23">
        <f t="shared" ref="U175:U180" si="29">COUNTIF(K175:T175,"x")</f>
        <v>1</v>
      </c>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v>2</v>
      </c>
      <c r="BF175" s="6">
        <v>2</v>
      </c>
      <c r="BG175" s="6">
        <v>2</v>
      </c>
      <c r="BH175" s="6">
        <v>2</v>
      </c>
      <c r="BI175" s="6">
        <v>2</v>
      </c>
      <c r="BJ175" s="6">
        <v>2</v>
      </c>
      <c r="BK175" s="6">
        <v>2</v>
      </c>
      <c r="BL175" s="6">
        <v>2</v>
      </c>
      <c r="BM175" s="6">
        <v>2</v>
      </c>
      <c r="BN175" s="6">
        <v>2</v>
      </c>
      <c r="BO175" s="6">
        <v>2</v>
      </c>
      <c r="BP175" s="6">
        <v>2</v>
      </c>
      <c r="BQ175" s="6">
        <v>2</v>
      </c>
      <c r="BR175" s="6">
        <v>2</v>
      </c>
      <c r="BS175" s="6">
        <v>2</v>
      </c>
      <c r="BT175" s="6">
        <v>2</v>
      </c>
      <c r="BU175" s="6">
        <v>2</v>
      </c>
      <c r="BV175" s="6">
        <v>2</v>
      </c>
      <c r="BW175" s="6">
        <v>2</v>
      </c>
      <c r="BX175" s="6">
        <v>2</v>
      </c>
      <c r="BY175" s="6">
        <v>2</v>
      </c>
      <c r="BZ175" s="6"/>
      <c r="CA175" s="6"/>
      <c r="CB175" s="6">
        <v>2</v>
      </c>
      <c r="CC175" s="6">
        <v>2</v>
      </c>
      <c r="CD175" s="6">
        <f>COUNTIF($BE175:$CC175,2)</f>
        <v>23</v>
      </c>
      <c r="CE175" s="59">
        <f>CD175/COUNTA($BE175:$CC175)</f>
        <v>1</v>
      </c>
      <c r="CF175" s="6">
        <f>COUNTIF($BE175:$CC175,1)</f>
        <v>0</v>
      </c>
      <c r="CG175" s="59">
        <f>CF175/COUNTA($BE175:$CC175)</f>
        <v>0</v>
      </c>
      <c r="CH175" s="6">
        <f>COUNTIF($BE175:$CC175,0)</f>
        <v>0</v>
      </c>
      <c r="CI175" s="59">
        <f>CH175/COUNTA($BE175:$CC175)</f>
        <v>0</v>
      </c>
      <c r="CJ175" s="6">
        <f>(((CD175*2)+(CF175*1)+(CH175*0)))/COUNTA($BE175:$CC175)</f>
        <v>2</v>
      </c>
      <c r="CK175" s="6" t="str">
        <f>IF(CJ175&gt;=1.6,"Đạt mục tiêu",IF(CJ175&gt;=1,"Cần cố gắng","Chưa đạt"))</f>
        <v>Đạt mục tiêu</v>
      </c>
    </row>
    <row r="176" spans="1:89" ht="108.75" hidden="1" customHeight="1">
      <c r="A176" s="98">
        <v>153</v>
      </c>
      <c r="B176" s="93">
        <v>169</v>
      </c>
      <c r="C176" s="31" t="s">
        <v>550</v>
      </c>
      <c r="D176" s="2" t="s">
        <v>14</v>
      </c>
      <c r="E176" s="31" t="s">
        <v>551</v>
      </c>
      <c r="F176" s="2" t="s">
        <v>14</v>
      </c>
      <c r="G176" s="4" t="s">
        <v>221</v>
      </c>
      <c r="H176" s="18" t="s">
        <v>395</v>
      </c>
      <c r="I176" s="6" t="s">
        <v>118</v>
      </c>
      <c r="J176" s="3" t="s">
        <v>21</v>
      </c>
      <c r="K176" s="6"/>
      <c r="L176" s="6"/>
      <c r="M176" s="6"/>
      <c r="N176" s="22"/>
      <c r="O176" s="6"/>
      <c r="P176" s="22" t="s">
        <v>13</v>
      </c>
      <c r="Q176" s="6"/>
      <c r="R176" s="6"/>
      <c r="S176" s="6"/>
      <c r="T176" s="6"/>
      <c r="U176" s="23">
        <f t="shared" si="29"/>
        <v>1</v>
      </c>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59"/>
      <c r="CF176" s="6"/>
      <c r="CG176" s="59"/>
      <c r="CH176" s="6"/>
      <c r="CI176" s="59"/>
      <c r="CJ176" s="6"/>
      <c r="CK176" s="6"/>
    </row>
    <row r="177" spans="1:89" ht="108.75" hidden="1" customHeight="1">
      <c r="A177" s="98">
        <v>154</v>
      </c>
      <c r="B177" s="93">
        <v>170</v>
      </c>
      <c r="C177" s="31" t="s">
        <v>550</v>
      </c>
      <c r="D177" s="2" t="s">
        <v>14</v>
      </c>
      <c r="E177" s="31" t="s">
        <v>551</v>
      </c>
      <c r="F177" s="2" t="s">
        <v>14</v>
      </c>
      <c r="G177" s="4" t="s">
        <v>222</v>
      </c>
      <c r="H177" s="18" t="s">
        <v>395</v>
      </c>
      <c r="I177" s="6" t="s">
        <v>118</v>
      </c>
      <c r="J177" s="3" t="s">
        <v>21</v>
      </c>
      <c r="K177" s="6"/>
      <c r="L177" s="6"/>
      <c r="M177" s="6"/>
      <c r="N177" s="22"/>
      <c r="O177" s="6"/>
      <c r="P177" s="22"/>
      <c r="Q177" s="6"/>
      <c r="R177" s="6"/>
      <c r="S177" s="6" t="s">
        <v>13</v>
      </c>
      <c r="T177" s="6"/>
      <c r="U177" s="23">
        <f t="shared" si="29"/>
        <v>1</v>
      </c>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59"/>
      <c r="CF177" s="6"/>
      <c r="CG177" s="59"/>
      <c r="CH177" s="6"/>
      <c r="CI177" s="59"/>
      <c r="CJ177" s="6"/>
      <c r="CK177" s="6"/>
    </row>
    <row r="178" spans="1:89" ht="108.75" hidden="1" customHeight="1">
      <c r="A178" s="98">
        <v>155</v>
      </c>
      <c r="B178" s="93">
        <v>171</v>
      </c>
      <c r="C178" s="31" t="s">
        <v>550</v>
      </c>
      <c r="D178" s="2" t="s">
        <v>14</v>
      </c>
      <c r="E178" s="31" t="s">
        <v>551</v>
      </c>
      <c r="F178" s="2" t="s">
        <v>14</v>
      </c>
      <c r="G178" s="6" t="s">
        <v>223</v>
      </c>
      <c r="H178" s="18" t="s">
        <v>224</v>
      </c>
      <c r="I178" s="6" t="s">
        <v>118</v>
      </c>
      <c r="J178" s="3" t="s">
        <v>21</v>
      </c>
      <c r="K178" s="6"/>
      <c r="L178" s="6"/>
      <c r="M178" s="6"/>
      <c r="N178" s="22" t="s">
        <v>13</v>
      </c>
      <c r="O178" s="6"/>
      <c r="P178" s="22"/>
      <c r="Q178" s="6"/>
      <c r="R178" s="6"/>
      <c r="S178" s="6"/>
      <c r="T178" s="6"/>
      <c r="U178" s="23">
        <f t="shared" si="29"/>
        <v>1</v>
      </c>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59"/>
      <c r="CF178" s="6"/>
      <c r="CG178" s="59"/>
      <c r="CH178" s="6"/>
      <c r="CI178" s="59"/>
      <c r="CJ178" s="6"/>
      <c r="CK178" s="6"/>
    </row>
    <row r="179" spans="1:89" ht="108.75" hidden="1" customHeight="1">
      <c r="A179" s="98">
        <v>156</v>
      </c>
      <c r="B179" s="93">
        <v>172</v>
      </c>
      <c r="C179" s="31" t="s">
        <v>550</v>
      </c>
      <c r="D179" s="2" t="s">
        <v>14</v>
      </c>
      <c r="E179" s="31" t="s">
        <v>551</v>
      </c>
      <c r="F179" s="2" t="s">
        <v>14</v>
      </c>
      <c r="G179" s="6" t="s">
        <v>225</v>
      </c>
      <c r="H179" s="18" t="s">
        <v>226</v>
      </c>
      <c r="I179" s="6" t="s">
        <v>118</v>
      </c>
      <c r="J179" s="3" t="s">
        <v>21</v>
      </c>
      <c r="K179" s="6"/>
      <c r="L179" s="6"/>
      <c r="M179" s="6"/>
      <c r="N179" s="22"/>
      <c r="O179" s="6"/>
      <c r="P179" s="22" t="s">
        <v>13</v>
      </c>
      <c r="Q179" s="6"/>
      <c r="R179" s="6"/>
      <c r="S179" s="6"/>
      <c r="T179" s="6"/>
      <c r="U179" s="23">
        <f t="shared" si="29"/>
        <v>1</v>
      </c>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v>2</v>
      </c>
      <c r="BF179" s="6">
        <v>2</v>
      </c>
      <c r="BG179" s="6">
        <v>2</v>
      </c>
      <c r="BH179" s="6">
        <v>2</v>
      </c>
      <c r="BI179" s="6">
        <v>2</v>
      </c>
      <c r="BJ179" s="6">
        <v>2</v>
      </c>
      <c r="BK179" s="6">
        <v>2</v>
      </c>
      <c r="BL179" s="6">
        <v>2</v>
      </c>
      <c r="BM179" s="6">
        <v>2</v>
      </c>
      <c r="BN179" s="6">
        <v>2</v>
      </c>
      <c r="BO179" s="6">
        <v>2</v>
      </c>
      <c r="BP179" s="6">
        <v>2</v>
      </c>
      <c r="BQ179" s="6">
        <v>1</v>
      </c>
      <c r="BR179" s="6">
        <v>1</v>
      </c>
      <c r="BS179" s="6">
        <v>1</v>
      </c>
      <c r="BT179" s="6">
        <v>1</v>
      </c>
      <c r="BU179" s="6">
        <v>2</v>
      </c>
      <c r="BV179" s="6">
        <v>2</v>
      </c>
      <c r="BW179" s="6">
        <v>2</v>
      </c>
      <c r="BX179" s="6">
        <v>2</v>
      </c>
      <c r="BY179" s="6">
        <v>2</v>
      </c>
      <c r="BZ179" s="6"/>
      <c r="CA179" s="6"/>
      <c r="CB179" s="6">
        <v>2</v>
      </c>
      <c r="CC179" s="6">
        <v>2</v>
      </c>
      <c r="CD179" s="6">
        <f>COUNTIF($BE179:$CC179,2)</f>
        <v>19</v>
      </c>
      <c r="CE179" s="59">
        <f>CD179/COUNTA($BE179:$CC179)</f>
        <v>0.82608695652173914</v>
      </c>
      <c r="CF179" s="6">
        <f>COUNTIF($BE179:$CC179,1)</f>
        <v>4</v>
      </c>
      <c r="CG179" s="59">
        <f>CF179/COUNTA($BE179:$CC179)</f>
        <v>0.17391304347826086</v>
      </c>
      <c r="CH179" s="6">
        <f>COUNTIF($BE179:$CC179,0)</f>
        <v>0</v>
      </c>
      <c r="CI179" s="59">
        <f>CH179/COUNTA($BE179:$CC179)</f>
        <v>0</v>
      </c>
      <c r="CJ179" s="6">
        <f>(((CD179*2)+(CF179*1)+(CH179*0)))/COUNTA($BE179:$CC179)</f>
        <v>1.826086956521739</v>
      </c>
      <c r="CK179" s="6" t="str">
        <f>IF(CJ179&gt;=1.6,"Đạt mục tiêu",IF(CJ179&gt;=1,"Cần cố gắng","Chưa đạt"))</f>
        <v>Đạt mục tiêu</v>
      </c>
    </row>
    <row r="180" spans="1:89" ht="108.75" customHeight="1">
      <c r="A180" s="98">
        <v>157</v>
      </c>
      <c r="B180" s="93">
        <v>173</v>
      </c>
      <c r="C180" s="31" t="s">
        <v>550</v>
      </c>
      <c r="D180" s="2" t="s">
        <v>14</v>
      </c>
      <c r="E180" s="31" t="s">
        <v>551</v>
      </c>
      <c r="F180" s="2" t="s">
        <v>15</v>
      </c>
      <c r="G180" s="31" t="s">
        <v>227</v>
      </c>
      <c r="H180" s="71" t="s">
        <v>228</v>
      </c>
      <c r="I180" s="6" t="s">
        <v>118</v>
      </c>
      <c r="J180" s="3" t="s">
        <v>21</v>
      </c>
      <c r="K180" s="72"/>
      <c r="L180" s="72"/>
      <c r="M180" s="72" t="s">
        <v>13</v>
      </c>
      <c r="N180" s="73"/>
      <c r="O180" s="72"/>
      <c r="P180" s="73"/>
      <c r="Q180" s="72"/>
      <c r="R180" s="72"/>
      <c r="S180" s="72"/>
      <c r="T180" s="72"/>
      <c r="U180" s="23">
        <f t="shared" si="29"/>
        <v>1</v>
      </c>
      <c r="V180" s="11" t="s">
        <v>363</v>
      </c>
      <c r="W180" s="11" t="s">
        <v>363</v>
      </c>
      <c r="X180" s="11" t="s">
        <v>363</v>
      </c>
      <c r="Y180" s="11" t="s">
        <v>363</v>
      </c>
      <c r="Z180" s="6"/>
      <c r="AA180" s="6"/>
      <c r="AB180" s="6"/>
      <c r="AC180" s="6"/>
      <c r="AD180" s="6" t="s">
        <v>368</v>
      </c>
      <c r="AE180" s="6"/>
      <c r="AF180" s="6" t="s">
        <v>368</v>
      </c>
      <c r="AG180" s="6" t="s">
        <v>368</v>
      </c>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59"/>
      <c r="CF180" s="6"/>
      <c r="CG180" s="59"/>
      <c r="CH180" s="6"/>
      <c r="CI180" s="59"/>
      <c r="CJ180" s="6"/>
      <c r="CK180" s="6"/>
    </row>
    <row r="181" spans="1:89" ht="68.25" hidden="1" customHeight="1">
      <c r="A181" s="98">
        <v>158</v>
      </c>
      <c r="B181" s="93">
        <v>174</v>
      </c>
      <c r="C181" s="155" t="s">
        <v>39</v>
      </c>
      <c r="D181" s="156"/>
      <c r="E181" s="156"/>
      <c r="F181" s="157"/>
      <c r="G181" s="106" t="s">
        <v>141</v>
      </c>
      <c r="H181" s="102" t="s">
        <v>141</v>
      </c>
      <c r="I181" s="106" t="s">
        <v>141</v>
      </c>
      <c r="J181" s="106" t="s">
        <v>141</v>
      </c>
      <c r="K181" s="106" t="s">
        <v>141</v>
      </c>
      <c r="L181" s="106" t="s">
        <v>141</v>
      </c>
      <c r="M181" s="106" t="s">
        <v>141</v>
      </c>
      <c r="N181" s="106" t="s">
        <v>141</v>
      </c>
      <c r="O181" s="106" t="s">
        <v>141</v>
      </c>
      <c r="P181" s="106" t="s">
        <v>141</v>
      </c>
      <c r="Q181" s="106" t="s">
        <v>141</v>
      </c>
      <c r="R181" s="106" t="s">
        <v>141</v>
      </c>
      <c r="S181" s="106" t="s">
        <v>141</v>
      </c>
      <c r="T181" s="106" t="s">
        <v>141</v>
      </c>
      <c r="U181" s="106" t="s">
        <v>141</v>
      </c>
      <c r="V181" s="106" t="s">
        <v>141</v>
      </c>
      <c r="W181" s="106" t="s">
        <v>141</v>
      </c>
      <c r="X181" s="106" t="s">
        <v>141</v>
      </c>
      <c r="Y181" s="106" t="s">
        <v>141</v>
      </c>
      <c r="Z181" s="106" t="s">
        <v>141</v>
      </c>
      <c r="AA181" s="106" t="s">
        <v>141</v>
      </c>
      <c r="AB181" s="106" t="s">
        <v>141</v>
      </c>
      <c r="AC181" s="106" t="s">
        <v>141</v>
      </c>
      <c r="AD181" s="106" t="s">
        <v>141</v>
      </c>
      <c r="AE181" s="106" t="s">
        <v>141</v>
      </c>
      <c r="AF181" s="106" t="s">
        <v>141</v>
      </c>
      <c r="AG181" s="106" t="s">
        <v>141</v>
      </c>
      <c r="AH181" s="106" t="s">
        <v>141</v>
      </c>
      <c r="AI181" s="106" t="s">
        <v>141</v>
      </c>
      <c r="AJ181" s="106" t="s">
        <v>141</v>
      </c>
      <c r="AK181" s="106" t="s">
        <v>141</v>
      </c>
      <c r="AL181" s="106" t="s">
        <v>141</v>
      </c>
      <c r="AM181" s="106"/>
      <c r="AN181" s="106"/>
      <c r="AO181" s="106" t="s">
        <v>141</v>
      </c>
      <c r="AP181" s="106" t="s">
        <v>141</v>
      </c>
      <c r="AQ181" s="106" t="s">
        <v>141</v>
      </c>
      <c r="AR181" s="106" t="s">
        <v>141</v>
      </c>
      <c r="AS181" s="106" t="s">
        <v>141</v>
      </c>
      <c r="AT181" s="106" t="s">
        <v>141</v>
      </c>
      <c r="AU181" s="106" t="s">
        <v>141</v>
      </c>
      <c r="AV181" s="106" t="s">
        <v>141</v>
      </c>
      <c r="AW181" s="106" t="s">
        <v>141</v>
      </c>
      <c r="AX181" s="106"/>
      <c r="AY181" s="106"/>
      <c r="AZ181" s="106" t="s">
        <v>141</v>
      </c>
      <c r="BA181" s="106"/>
      <c r="BB181" s="106" t="s">
        <v>141</v>
      </c>
      <c r="BC181" s="106"/>
      <c r="BD181" s="106" t="s">
        <v>141</v>
      </c>
      <c r="BE181" s="106" t="s">
        <v>141</v>
      </c>
      <c r="BF181" s="106" t="s">
        <v>141</v>
      </c>
      <c r="BG181" s="106" t="s">
        <v>141</v>
      </c>
      <c r="BH181" s="106" t="s">
        <v>141</v>
      </c>
      <c r="BI181" s="106" t="s">
        <v>141</v>
      </c>
      <c r="BJ181" s="106" t="s">
        <v>141</v>
      </c>
      <c r="BK181" s="106" t="s">
        <v>141</v>
      </c>
      <c r="BL181" s="106" t="s">
        <v>141</v>
      </c>
      <c r="BM181" s="106" t="s">
        <v>141</v>
      </c>
      <c r="BN181" s="106" t="s">
        <v>141</v>
      </c>
      <c r="BO181" s="106" t="s">
        <v>141</v>
      </c>
      <c r="BP181" s="106" t="s">
        <v>141</v>
      </c>
      <c r="BQ181" s="106" t="s">
        <v>141</v>
      </c>
      <c r="BR181" s="106" t="s">
        <v>141</v>
      </c>
      <c r="BS181" s="106" t="s">
        <v>141</v>
      </c>
      <c r="BT181" s="106" t="s">
        <v>141</v>
      </c>
      <c r="BU181" s="52" t="s">
        <v>141</v>
      </c>
      <c r="BV181" s="52" t="s">
        <v>141</v>
      </c>
      <c r="BW181" s="52" t="s">
        <v>141</v>
      </c>
      <c r="BX181" s="52" t="s">
        <v>141</v>
      </c>
      <c r="BY181" s="52" t="s">
        <v>141</v>
      </c>
      <c r="BZ181" s="52"/>
      <c r="CA181" s="52"/>
      <c r="CB181" s="52" t="s">
        <v>141</v>
      </c>
      <c r="CC181" s="52" t="s">
        <v>141</v>
      </c>
      <c r="CD181" s="52" t="s">
        <v>141</v>
      </c>
      <c r="CE181" s="52" t="s">
        <v>141</v>
      </c>
      <c r="CF181" s="52" t="s">
        <v>141</v>
      </c>
      <c r="CG181" s="52" t="s">
        <v>141</v>
      </c>
      <c r="CH181" s="52" t="s">
        <v>141</v>
      </c>
      <c r="CI181" s="52" t="s">
        <v>141</v>
      </c>
      <c r="CJ181" s="52" t="s">
        <v>141</v>
      </c>
      <c r="CK181" s="52" t="s">
        <v>141</v>
      </c>
    </row>
    <row r="182" spans="1:89" ht="42.75" hidden="1" customHeight="1">
      <c r="A182" s="98">
        <v>159</v>
      </c>
      <c r="B182" s="93">
        <v>175</v>
      </c>
      <c r="C182" s="147" t="s">
        <v>157</v>
      </c>
      <c r="D182" s="148"/>
      <c r="E182" s="149"/>
      <c r="F182" s="104"/>
      <c r="G182" s="106" t="s">
        <v>141</v>
      </c>
      <c r="H182" s="102" t="s">
        <v>141</v>
      </c>
      <c r="I182" s="106" t="s">
        <v>141</v>
      </c>
      <c r="J182" s="106" t="s">
        <v>141</v>
      </c>
      <c r="K182" s="106" t="s">
        <v>141</v>
      </c>
      <c r="L182" s="106" t="s">
        <v>141</v>
      </c>
      <c r="M182" s="106" t="s">
        <v>141</v>
      </c>
      <c r="N182" s="106" t="s">
        <v>141</v>
      </c>
      <c r="O182" s="106" t="s">
        <v>141</v>
      </c>
      <c r="P182" s="106" t="s">
        <v>141</v>
      </c>
      <c r="Q182" s="106" t="s">
        <v>141</v>
      </c>
      <c r="R182" s="106" t="s">
        <v>141</v>
      </c>
      <c r="S182" s="106" t="s">
        <v>141</v>
      </c>
      <c r="T182" s="106" t="s">
        <v>141</v>
      </c>
      <c r="U182" s="106" t="s">
        <v>141</v>
      </c>
      <c r="V182" s="52"/>
      <c r="W182" s="52"/>
      <c r="X182" s="52"/>
      <c r="Y182" s="52"/>
      <c r="Z182" s="52"/>
      <c r="AA182" s="52"/>
      <c r="AB182" s="52"/>
      <c r="AC182" s="52"/>
      <c r="AD182" s="52"/>
      <c r="AE182" s="52"/>
      <c r="AF182" s="52"/>
      <c r="AG182" s="52"/>
      <c r="AH182" s="52"/>
      <c r="AI182" s="52"/>
      <c r="AJ182" s="52"/>
      <c r="AK182" s="52"/>
      <c r="AL182" s="52"/>
      <c r="AM182" s="103"/>
      <c r="AN182" s="103"/>
      <c r="AO182" s="106" t="s">
        <v>141</v>
      </c>
      <c r="AP182" s="106" t="s">
        <v>141</v>
      </c>
      <c r="AQ182" s="106" t="s">
        <v>141</v>
      </c>
      <c r="AR182" s="106" t="s">
        <v>141</v>
      </c>
      <c r="AS182" s="106" t="s">
        <v>141</v>
      </c>
      <c r="AT182" s="106" t="s">
        <v>141</v>
      </c>
      <c r="AU182" s="106" t="s">
        <v>141</v>
      </c>
      <c r="AV182" s="106" t="s">
        <v>141</v>
      </c>
      <c r="AW182" s="106" t="s">
        <v>141</v>
      </c>
      <c r="AX182" s="106"/>
      <c r="AY182" s="106"/>
      <c r="AZ182" s="106" t="s">
        <v>141</v>
      </c>
      <c r="BA182" s="106"/>
      <c r="BB182" s="106" t="s">
        <v>141</v>
      </c>
      <c r="BC182" s="106"/>
      <c r="BD182" s="106" t="s">
        <v>141</v>
      </c>
      <c r="BE182" s="106" t="s">
        <v>141</v>
      </c>
      <c r="BF182" s="106" t="s">
        <v>141</v>
      </c>
      <c r="BG182" s="106" t="s">
        <v>141</v>
      </c>
      <c r="BH182" s="106" t="s">
        <v>141</v>
      </c>
      <c r="BI182" s="106" t="s">
        <v>141</v>
      </c>
      <c r="BJ182" s="106" t="s">
        <v>141</v>
      </c>
      <c r="BK182" s="106" t="s">
        <v>141</v>
      </c>
      <c r="BL182" s="106" t="s">
        <v>141</v>
      </c>
      <c r="BM182" s="106" t="s">
        <v>141</v>
      </c>
      <c r="BN182" s="106" t="s">
        <v>141</v>
      </c>
      <c r="BO182" s="106" t="s">
        <v>141</v>
      </c>
      <c r="BP182" s="106" t="s">
        <v>141</v>
      </c>
      <c r="BQ182" s="106" t="s">
        <v>141</v>
      </c>
      <c r="BR182" s="106" t="s">
        <v>141</v>
      </c>
      <c r="BS182" s="106" t="s">
        <v>141</v>
      </c>
      <c r="BT182" s="106" t="s">
        <v>141</v>
      </c>
      <c r="BU182" s="106" t="s">
        <v>141</v>
      </c>
      <c r="BV182" s="52" t="s">
        <v>141</v>
      </c>
      <c r="BW182" s="52" t="s">
        <v>141</v>
      </c>
      <c r="BX182" s="52" t="s">
        <v>141</v>
      </c>
      <c r="BY182" s="52" t="s">
        <v>141</v>
      </c>
      <c r="BZ182" s="52"/>
      <c r="CA182" s="52"/>
      <c r="CB182" s="52" t="s">
        <v>141</v>
      </c>
      <c r="CC182" s="52" t="s">
        <v>141</v>
      </c>
      <c r="CD182" s="52" t="s">
        <v>141</v>
      </c>
      <c r="CE182" s="52" t="s">
        <v>141</v>
      </c>
      <c r="CF182" s="52" t="s">
        <v>141</v>
      </c>
      <c r="CG182" s="52" t="s">
        <v>141</v>
      </c>
      <c r="CH182" s="52" t="s">
        <v>141</v>
      </c>
      <c r="CI182" s="52" t="s">
        <v>141</v>
      </c>
      <c r="CJ182" s="52" t="s">
        <v>141</v>
      </c>
      <c r="CK182" s="52" t="s">
        <v>141</v>
      </c>
    </row>
    <row r="183" spans="1:89" ht="42.75" hidden="1" customHeight="1">
      <c r="A183" s="98">
        <v>160</v>
      </c>
      <c r="B183" s="93">
        <v>176</v>
      </c>
      <c r="C183" s="147" t="s">
        <v>158</v>
      </c>
      <c r="D183" s="148"/>
      <c r="E183" s="149"/>
      <c r="F183" s="104"/>
      <c r="G183" s="106" t="s">
        <v>141</v>
      </c>
      <c r="H183" s="102" t="s">
        <v>141</v>
      </c>
      <c r="I183" s="106" t="s">
        <v>141</v>
      </c>
      <c r="J183" s="106" t="s">
        <v>141</v>
      </c>
      <c r="K183" s="106" t="s">
        <v>141</v>
      </c>
      <c r="L183" s="106" t="s">
        <v>141</v>
      </c>
      <c r="M183" s="106" t="s">
        <v>141</v>
      </c>
      <c r="N183" s="106" t="s">
        <v>141</v>
      </c>
      <c r="O183" s="106" t="s">
        <v>141</v>
      </c>
      <c r="P183" s="106" t="s">
        <v>141</v>
      </c>
      <c r="Q183" s="106" t="s">
        <v>141</v>
      </c>
      <c r="R183" s="106" t="s">
        <v>141</v>
      </c>
      <c r="S183" s="106" t="s">
        <v>141</v>
      </c>
      <c r="T183" s="106" t="s">
        <v>141</v>
      </c>
      <c r="U183" s="106" t="s">
        <v>141</v>
      </c>
      <c r="V183" s="52"/>
      <c r="W183" s="52"/>
      <c r="X183" s="52"/>
      <c r="Y183" s="52"/>
      <c r="Z183" s="52"/>
      <c r="AA183" s="52"/>
      <c r="AB183" s="52"/>
      <c r="AC183" s="52"/>
      <c r="AD183" s="52"/>
      <c r="AE183" s="52"/>
      <c r="AF183" s="52"/>
      <c r="AG183" s="52"/>
      <c r="AH183" s="52"/>
      <c r="AI183" s="52"/>
      <c r="AJ183" s="52"/>
      <c r="AK183" s="52"/>
      <c r="AL183" s="52"/>
      <c r="AM183" s="103"/>
      <c r="AN183" s="103"/>
      <c r="AO183" s="106" t="s">
        <v>141</v>
      </c>
      <c r="AP183" s="106" t="s">
        <v>141</v>
      </c>
      <c r="AQ183" s="106" t="s">
        <v>141</v>
      </c>
      <c r="AR183" s="106" t="s">
        <v>141</v>
      </c>
      <c r="AS183" s="106" t="s">
        <v>141</v>
      </c>
      <c r="AT183" s="106" t="s">
        <v>141</v>
      </c>
      <c r="AU183" s="106" t="s">
        <v>141</v>
      </c>
      <c r="AV183" s="106" t="s">
        <v>141</v>
      </c>
      <c r="AW183" s="106" t="s">
        <v>141</v>
      </c>
      <c r="AX183" s="106"/>
      <c r="AY183" s="106"/>
      <c r="AZ183" s="106" t="s">
        <v>141</v>
      </c>
      <c r="BA183" s="106"/>
      <c r="BB183" s="106" t="s">
        <v>141</v>
      </c>
      <c r="BC183" s="106"/>
      <c r="BD183" s="106" t="s">
        <v>141</v>
      </c>
      <c r="BE183" s="106" t="s">
        <v>141</v>
      </c>
      <c r="BF183" s="106" t="s">
        <v>141</v>
      </c>
      <c r="BG183" s="106" t="s">
        <v>141</v>
      </c>
      <c r="BH183" s="106" t="s">
        <v>141</v>
      </c>
      <c r="BI183" s="106" t="s">
        <v>141</v>
      </c>
      <c r="BJ183" s="106" t="s">
        <v>141</v>
      </c>
      <c r="BK183" s="106" t="s">
        <v>141</v>
      </c>
      <c r="BL183" s="106" t="s">
        <v>141</v>
      </c>
      <c r="BM183" s="106" t="s">
        <v>141</v>
      </c>
      <c r="BN183" s="106" t="s">
        <v>141</v>
      </c>
      <c r="BO183" s="106" t="s">
        <v>141</v>
      </c>
      <c r="BP183" s="106" t="s">
        <v>141</v>
      </c>
      <c r="BQ183" s="106" t="s">
        <v>141</v>
      </c>
      <c r="BR183" s="106" t="s">
        <v>141</v>
      </c>
      <c r="BS183" s="106" t="s">
        <v>141</v>
      </c>
      <c r="BT183" s="106" t="s">
        <v>141</v>
      </c>
      <c r="BU183" s="52" t="s">
        <v>141</v>
      </c>
      <c r="BV183" s="52" t="s">
        <v>141</v>
      </c>
      <c r="BW183" s="52" t="s">
        <v>141</v>
      </c>
      <c r="BX183" s="52" t="s">
        <v>141</v>
      </c>
      <c r="BY183" s="52" t="s">
        <v>141</v>
      </c>
      <c r="BZ183" s="52"/>
      <c r="CA183" s="52"/>
      <c r="CB183" s="52" t="s">
        <v>141</v>
      </c>
      <c r="CC183" s="52" t="s">
        <v>141</v>
      </c>
      <c r="CD183" s="52" t="s">
        <v>141</v>
      </c>
      <c r="CE183" s="52" t="s">
        <v>141</v>
      </c>
      <c r="CF183" s="52" t="s">
        <v>141</v>
      </c>
      <c r="CG183" s="52" t="s">
        <v>141</v>
      </c>
      <c r="CH183" s="52" t="s">
        <v>141</v>
      </c>
      <c r="CI183" s="52" t="s">
        <v>141</v>
      </c>
      <c r="CJ183" s="52" t="s">
        <v>141</v>
      </c>
      <c r="CK183" s="52" t="s">
        <v>141</v>
      </c>
    </row>
    <row r="184" spans="1:89" s="35" customFormat="1" ht="105" hidden="1" customHeight="1">
      <c r="A184" s="98">
        <v>161</v>
      </c>
      <c r="B184" s="93">
        <v>177</v>
      </c>
      <c r="C184" s="17" t="s">
        <v>159</v>
      </c>
      <c r="D184" s="9" t="s">
        <v>11</v>
      </c>
      <c r="E184" s="17" t="s">
        <v>160</v>
      </c>
      <c r="F184" s="9" t="s">
        <v>14</v>
      </c>
      <c r="G184" s="20" t="s">
        <v>119</v>
      </c>
      <c r="H184" s="20" t="s">
        <v>229</v>
      </c>
      <c r="I184" s="25"/>
      <c r="J184" s="14" t="s">
        <v>42</v>
      </c>
      <c r="K184" s="25" t="s">
        <v>13</v>
      </c>
      <c r="L184" s="25"/>
      <c r="M184" s="25"/>
      <c r="N184" s="25"/>
      <c r="O184" s="25"/>
      <c r="P184" s="25"/>
      <c r="Q184" s="25"/>
      <c r="R184" s="25"/>
      <c r="S184" s="25"/>
      <c r="T184" s="25"/>
      <c r="U184" s="23">
        <f>COUNTIF(K184:T184,"x")</f>
        <v>1</v>
      </c>
      <c r="V184" s="11" t="s">
        <v>365</v>
      </c>
      <c r="W184" s="11" t="s">
        <v>365</v>
      </c>
      <c r="X184" s="11" t="s">
        <v>363</v>
      </c>
      <c r="Y184" s="11" t="s">
        <v>364</v>
      </c>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c r="BX184" s="21"/>
      <c r="BY184" s="21"/>
      <c r="BZ184" s="21"/>
      <c r="CA184" s="21"/>
      <c r="CB184" s="21"/>
      <c r="CC184" s="21"/>
      <c r="CD184" s="21"/>
      <c r="CE184" s="21"/>
      <c r="CF184" s="21"/>
      <c r="CG184" s="21"/>
      <c r="CH184" s="21"/>
      <c r="CI184" s="21"/>
      <c r="CJ184" s="21"/>
      <c r="CK184" s="21"/>
    </row>
    <row r="185" spans="1:89" s="35" customFormat="1" ht="105" hidden="1" customHeight="1">
      <c r="A185" s="98">
        <v>162</v>
      </c>
      <c r="B185" s="93">
        <v>178</v>
      </c>
      <c r="C185" s="17" t="s">
        <v>161</v>
      </c>
      <c r="D185" s="9" t="s">
        <v>11</v>
      </c>
      <c r="E185" s="17" t="s">
        <v>162</v>
      </c>
      <c r="F185" s="9" t="s">
        <v>14</v>
      </c>
      <c r="G185" s="20" t="s">
        <v>230</v>
      </c>
      <c r="H185" s="19" t="s">
        <v>231</v>
      </c>
      <c r="I185" s="25"/>
      <c r="J185" s="14" t="s">
        <v>42</v>
      </c>
      <c r="K185" s="25"/>
      <c r="L185" s="25" t="s">
        <v>13</v>
      </c>
      <c r="M185" s="25"/>
      <c r="N185" s="25"/>
      <c r="O185" s="25"/>
      <c r="P185" s="25"/>
      <c r="Q185" s="25"/>
      <c r="R185" s="25"/>
      <c r="S185" s="25"/>
      <c r="T185" s="25"/>
      <c r="U185" s="23">
        <f>COUNTIF(K185:T185,"x")</f>
        <v>1</v>
      </c>
      <c r="V185" s="21"/>
      <c r="W185" s="21"/>
      <c r="X185" s="21"/>
      <c r="Y185" s="21"/>
      <c r="Z185" s="21" t="s">
        <v>364</v>
      </c>
      <c r="AA185" s="21"/>
      <c r="AB185" s="21" t="s">
        <v>364</v>
      </c>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c r="BE185" s="21"/>
      <c r="BF185" s="21"/>
      <c r="BG185" s="21"/>
      <c r="BH185" s="21"/>
      <c r="BI185" s="21"/>
      <c r="BJ185" s="21"/>
      <c r="BK185" s="21"/>
      <c r="BL185" s="21"/>
      <c r="BM185" s="21"/>
      <c r="BN185" s="21"/>
      <c r="BO185" s="21"/>
      <c r="BP185" s="21"/>
      <c r="BQ185" s="21"/>
      <c r="BR185" s="21"/>
      <c r="BS185" s="21"/>
      <c r="BT185" s="21"/>
      <c r="BU185" s="21"/>
      <c r="BV185" s="21"/>
      <c r="BW185" s="21"/>
      <c r="BX185" s="21"/>
      <c r="BY185" s="21"/>
      <c r="BZ185" s="21"/>
      <c r="CA185" s="21"/>
      <c r="CB185" s="21"/>
      <c r="CC185" s="21"/>
      <c r="CD185" s="21"/>
      <c r="CE185" s="21"/>
      <c r="CF185" s="21"/>
      <c r="CG185" s="21"/>
      <c r="CH185" s="21"/>
      <c r="CI185" s="21"/>
      <c r="CJ185" s="21"/>
      <c r="CK185" s="21"/>
    </row>
    <row r="186" spans="1:89" s="35" customFormat="1" ht="105" hidden="1" customHeight="1">
      <c r="A186" s="98"/>
      <c r="B186" s="93">
        <v>179</v>
      </c>
      <c r="C186" s="31" t="s">
        <v>552</v>
      </c>
      <c r="D186" s="2" t="s">
        <v>11</v>
      </c>
      <c r="E186" s="31" t="s">
        <v>553</v>
      </c>
      <c r="F186" s="2" t="s">
        <v>14</v>
      </c>
      <c r="G186" s="19" t="s">
        <v>232</v>
      </c>
      <c r="H186" s="19" t="s">
        <v>400</v>
      </c>
      <c r="I186" s="22" t="s">
        <v>118</v>
      </c>
      <c r="J186" s="14" t="s">
        <v>42</v>
      </c>
      <c r="K186" s="25"/>
      <c r="L186" s="25"/>
      <c r="M186" s="25"/>
      <c r="N186" s="25"/>
      <c r="O186" s="25"/>
      <c r="P186" s="25"/>
      <c r="Q186" s="25"/>
      <c r="R186" s="25" t="s">
        <v>13</v>
      </c>
      <c r="S186" s="25"/>
      <c r="T186" s="25"/>
      <c r="U186" s="23"/>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c r="CE186" s="21"/>
      <c r="CF186" s="21"/>
      <c r="CG186" s="21"/>
      <c r="CH186" s="21"/>
      <c r="CI186" s="21"/>
      <c r="CJ186" s="21"/>
      <c r="CK186" s="21"/>
    </row>
    <row r="187" spans="1:89" s="35" customFormat="1" ht="105" hidden="1" customHeight="1">
      <c r="A187" s="98">
        <v>163</v>
      </c>
      <c r="B187" s="93">
        <v>180</v>
      </c>
      <c r="C187" s="31" t="s">
        <v>552</v>
      </c>
      <c r="D187" s="2" t="s">
        <v>11</v>
      </c>
      <c r="E187" s="31" t="s">
        <v>553</v>
      </c>
      <c r="F187" s="2" t="s">
        <v>14</v>
      </c>
      <c r="G187" s="19" t="s">
        <v>232</v>
      </c>
      <c r="H187" s="19" t="s">
        <v>393</v>
      </c>
      <c r="I187" s="6" t="s">
        <v>118</v>
      </c>
      <c r="J187" s="14" t="s">
        <v>42</v>
      </c>
      <c r="K187" s="25"/>
      <c r="L187" s="25"/>
      <c r="M187" s="25" t="s">
        <v>13</v>
      </c>
      <c r="N187" s="25"/>
      <c r="O187" s="25"/>
      <c r="P187" s="25"/>
      <c r="Q187" s="25"/>
      <c r="R187" s="25"/>
      <c r="S187" s="25"/>
      <c r="T187" s="25"/>
      <c r="U187" s="23">
        <f>COUNTIF(K187:T187,"x")</f>
        <v>1</v>
      </c>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c r="CE187" s="21"/>
      <c r="CF187" s="21"/>
      <c r="CG187" s="21"/>
      <c r="CH187" s="21"/>
      <c r="CI187" s="21"/>
      <c r="CJ187" s="21"/>
      <c r="CK187" s="21"/>
    </row>
    <row r="188" spans="1:89" ht="45.75" hidden="1" customHeight="1">
      <c r="A188" s="98">
        <v>164</v>
      </c>
      <c r="B188" s="93">
        <v>181</v>
      </c>
      <c r="C188" s="147" t="s">
        <v>235</v>
      </c>
      <c r="D188" s="148"/>
      <c r="E188" s="149"/>
      <c r="F188" s="106" t="s">
        <v>141</v>
      </c>
      <c r="G188" s="106" t="s">
        <v>141</v>
      </c>
      <c r="H188" s="106" t="s">
        <v>141</v>
      </c>
      <c r="I188" s="106" t="s">
        <v>141</v>
      </c>
      <c r="J188" s="106" t="s">
        <v>141</v>
      </c>
      <c r="K188" s="106" t="s">
        <v>141</v>
      </c>
      <c r="L188" s="106" t="s">
        <v>141</v>
      </c>
      <c r="M188" s="106" t="s">
        <v>141</v>
      </c>
      <c r="N188" s="106" t="s">
        <v>141</v>
      </c>
      <c r="O188" s="106" t="s">
        <v>141</v>
      </c>
      <c r="P188" s="106" t="s">
        <v>141</v>
      </c>
      <c r="Q188" s="106" t="s">
        <v>141</v>
      </c>
      <c r="R188" s="106" t="s">
        <v>141</v>
      </c>
      <c r="S188" s="106" t="s">
        <v>141</v>
      </c>
      <c r="T188" s="106" t="s">
        <v>141</v>
      </c>
      <c r="U188" s="106" t="s">
        <v>141</v>
      </c>
      <c r="V188" s="106" t="s">
        <v>141</v>
      </c>
      <c r="W188" s="106" t="s">
        <v>141</v>
      </c>
      <c r="X188" s="106" t="s">
        <v>141</v>
      </c>
      <c r="Y188" s="106" t="s">
        <v>141</v>
      </c>
      <c r="Z188" s="106" t="s">
        <v>141</v>
      </c>
      <c r="AA188" s="106" t="s">
        <v>141</v>
      </c>
      <c r="AB188" s="106" t="s">
        <v>141</v>
      </c>
      <c r="AC188" s="106" t="s">
        <v>141</v>
      </c>
      <c r="AD188" s="106" t="s">
        <v>141</v>
      </c>
      <c r="AE188" s="106" t="s">
        <v>141</v>
      </c>
      <c r="AF188" s="106" t="s">
        <v>141</v>
      </c>
      <c r="AG188" s="106" t="s">
        <v>141</v>
      </c>
      <c r="AH188" s="106" t="s">
        <v>141</v>
      </c>
      <c r="AI188" s="106" t="s">
        <v>141</v>
      </c>
      <c r="AJ188" s="106" t="s">
        <v>141</v>
      </c>
      <c r="AK188" s="106" t="s">
        <v>141</v>
      </c>
      <c r="AL188" s="106" t="s">
        <v>141</v>
      </c>
      <c r="AM188" s="106"/>
      <c r="AN188" s="106"/>
      <c r="AO188" s="106" t="s">
        <v>141</v>
      </c>
      <c r="AP188" s="106" t="s">
        <v>141</v>
      </c>
      <c r="AQ188" s="106" t="s">
        <v>141</v>
      </c>
      <c r="AR188" s="106" t="s">
        <v>141</v>
      </c>
      <c r="AS188" s="106" t="s">
        <v>141</v>
      </c>
      <c r="AT188" s="106" t="s">
        <v>141</v>
      </c>
      <c r="AU188" s="106" t="s">
        <v>141</v>
      </c>
      <c r="AV188" s="106" t="s">
        <v>141</v>
      </c>
      <c r="AW188" s="106" t="s">
        <v>141</v>
      </c>
      <c r="AX188" s="106"/>
      <c r="AY188" s="106"/>
      <c r="AZ188" s="106" t="s">
        <v>141</v>
      </c>
      <c r="BA188" s="106"/>
      <c r="BB188" s="106" t="s">
        <v>141</v>
      </c>
      <c r="BC188" s="106"/>
      <c r="BD188" s="106" t="s">
        <v>141</v>
      </c>
      <c r="BE188" s="106" t="s">
        <v>141</v>
      </c>
      <c r="BF188" s="106" t="s">
        <v>141</v>
      </c>
      <c r="BG188" s="106" t="s">
        <v>141</v>
      </c>
      <c r="BH188" s="106" t="s">
        <v>141</v>
      </c>
      <c r="BI188" s="106" t="s">
        <v>141</v>
      </c>
      <c r="BJ188" s="106" t="s">
        <v>141</v>
      </c>
      <c r="BK188" s="106" t="s">
        <v>141</v>
      </c>
      <c r="BL188" s="106" t="s">
        <v>141</v>
      </c>
      <c r="BM188" s="106" t="s">
        <v>141</v>
      </c>
      <c r="BN188" s="106" t="s">
        <v>141</v>
      </c>
      <c r="BO188" s="106" t="s">
        <v>141</v>
      </c>
      <c r="BP188" s="106" t="s">
        <v>141</v>
      </c>
      <c r="BQ188" s="106" t="s">
        <v>141</v>
      </c>
      <c r="BR188" s="106" t="s">
        <v>141</v>
      </c>
      <c r="BS188" s="106" t="s">
        <v>141</v>
      </c>
      <c r="BT188" s="106" t="s">
        <v>141</v>
      </c>
      <c r="BU188" s="106" t="s">
        <v>141</v>
      </c>
      <c r="BV188" s="106" t="s">
        <v>141</v>
      </c>
      <c r="BW188" s="106" t="s">
        <v>141</v>
      </c>
      <c r="BX188" s="106" t="s">
        <v>141</v>
      </c>
      <c r="BY188" s="106" t="s">
        <v>141</v>
      </c>
      <c r="BZ188" s="106"/>
      <c r="CA188" s="106"/>
      <c r="CB188" s="106" t="s">
        <v>141</v>
      </c>
      <c r="CC188" s="106" t="s">
        <v>141</v>
      </c>
      <c r="CD188" s="106" t="s">
        <v>141</v>
      </c>
      <c r="CE188" s="106" t="s">
        <v>141</v>
      </c>
      <c r="CF188" s="106" t="s">
        <v>141</v>
      </c>
      <c r="CG188" s="106" t="s">
        <v>141</v>
      </c>
      <c r="CH188" s="106" t="s">
        <v>141</v>
      </c>
      <c r="CI188" s="106" t="s">
        <v>141</v>
      </c>
      <c r="CJ188" s="106" t="s">
        <v>141</v>
      </c>
      <c r="CK188" s="106" t="s">
        <v>141</v>
      </c>
    </row>
    <row r="189" spans="1:89" s="35" customFormat="1" ht="115.5" customHeight="1">
      <c r="A189" s="98">
        <v>165</v>
      </c>
      <c r="B189" s="93">
        <v>182</v>
      </c>
      <c r="C189" s="29" t="s">
        <v>554</v>
      </c>
      <c r="D189" s="2" t="s">
        <v>11</v>
      </c>
      <c r="E189" s="31" t="s">
        <v>555</v>
      </c>
      <c r="F189" s="9" t="s">
        <v>14</v>
      </c>
      <c r="G189" s="17" t="s">
        <v>233</v>
      </c>
      <c r="H189" s="8" t="s">
        <v>234</v>
      </c>
      <c r="I189" s="6" t="s">
        <v>118</v>
      </c>
      <c r="J189" s="14" t="s">
        <v>42</v>
      </c>
      <c r="K189" s="21"/>
      <c r="L189" s="21"/>
      <c r="M189" s="21" t="s">
        <v>13</v>
      </c>
      <c r="N189" s="21"/>
      <c r="O189" s="21"/>
      <c r="P189" s="21"/>
      <c r="Q189" s="21"/>
      <c r="R189" s="21"/>
      <c r="S189" s="21"/>
      <c r="T189" s="21"/>
      <c r="U189" s="23">
        <f>COUNTIF(K189:T189,"x")</f>
        <v>1</v>
      </c>
      <c r="V189" s="21"/>
      <c r="W189" s="21"/>
      <c r="X189" s="21"/>
      <c r="Y189" s="21"/>
      <c r="Z189" s="21"/>
      <c r="AA189" s="21"/>
      <c r="AB189" s="21"/>
      <c r="AC189" s="21"/>
      <c r="AD189" s="21" t="s">
        <v>364</v>
      </c>
      <c r="AE189" s="21"/>
      <c r="AF189" s="21" t="s">
        <v>364</v>
      </c>
      <c r="AG189" s="21" t="s">
        <v>363</v>
      </c>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c r="CE189" s="21"/>
      <c r="CF189" s="21"/>
      <c r="CG189" s="21"/>
      <c r="CH189" s="21"/>
      <c r="CI189" s="21"/>
      <c r="CJ189" s="21"/>
      <c r="CK189" s="21"/>
    </row>
    <row r="190" spans="1:89" ht="31.5" hidden="1" customHeight="1">
      <c r="A190" s="98">
        <v>166</v>
      </c>
      <c r="B190" s="93">
        <v>183</v>
      </c>
      <c r="C190" s="147" t="s">
        <v>163</v>
      </c>
      <c r="D190" s="148"/>
      <c r="E190" s="149"/>
      <c r="F190" s="106" t="s">
        <v>141</v>
      </c>
      <c r="G190" s="106" t="s">
        <v>141</v>
      </c>
      <c r="H190" s="106" t="s">
        <v>141</v>
      </c>
      <c r="I190" s="106" t="s">
        <v>141</v>
      </c>
      <c r="J190" s="106" t="s">
        <v>141</v>
      </c>
      <c r="K190" s="106" t="s">
        <v>141</v>
      </c>
      <c r="L190" s="106" t="s">
        <v>141</v>
      </c>
      <c r="M190" s="106" t="s">
        <v>141</v>
      </c>
      <c r="N190" s="106" t="s">
        <v>141</v>
      </c>
      <c r="O190" s="106" t="s">
        <v>141</v>
      </c>
      <c r="P190" s="106" t="s">
        <v>141</v>
      </c>
      <c r="Q190" s="106" t="s">
        <v>141</v>
      </c>
      <c r="R190" s="106" t="s">
        <v>141</v>
      </c>
      <c r="S190" s="106" t="s">
        <v>141</v>
      </c>
      <c r="T190" s="106" t="s">
        <v>141</v>
      </c>
      <c r="U190" s="106" t="s">
        <v>141</v>
      </c>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c r="CJ190" s="12"/>
      <c r="CK190" s="12"/>
    </row>
    <row r="191" spans="1:89" ht="42" hidden="1" customHeight="1">
      <c r="A191" s="98">
        <v>167</v>
      </c>
      <c r="B191" s="93">
        <v>184</v>
      </c>
      <c r="C191" s="147" t="s">
        <v>164</v>
      </c>
      <c r="D191" s="148"/>
      <c r="E191" s="149"/>
      <c r="F191" s="106" t="s">
        <v>141</v>
      </c>
      <c r="G191" s="106" t="s">
        <v>141</v>
      </c>
      <c r="H191" s="106" t="s">
        <v>141</v>
      </c>
      <c r="I191" s="106" t="s">
        <v>141</v>
      </c>
      <c r="J191" s="106" t="s">
        <v>141</v>
      </c>
      <c r="K191" s="106" t="s">
        <v>141</v>
      </c>
      <c r="L191" s="106" t="s">
        <v>141</v>
      </c>
      <c r="M191" s="106" t="s">
        <v>141</v>
      </c>
      <c r="N191" s="106" t="s">
        <v>141</v>
      </c>
      <c r="O191" s="106" t="s">
        <v>141</v>
      </c>
      <c r="P191" s="106" t="s">
        <v>141</v>
      </c>
      <c r="Q191" s="106" t="s">
        <v>141</v>
      </c>
      <c r="R191" s="106" t="s">
        <v>141</v>
      </c>
      <c r="S191" s="106" t="s">
        <v>141</v>
      </c>
      <c r="T191" s="106" t="s">
        <v>141</v>
      </c>
      <c r="U191" s="106" t="s">
        <v>141</v>
      </c>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2"/>
      <c r="CA191" s="12"/>
      <c r="CB191" s="12"/>
      <c r="CC191" s="12"/>
      <c r="CD191" s="12"/>
      <c r="CE191" s="12"/>
      <c r="CF191" s="12"/>
      <c r="CG191" s="12"/>
      <c r="CH191" s="12"/>
      <c r="CI191" s="12"/>
      <c r="CJ191" s="12"/>
      <c r="CK191" s="12"/>
    </row>
    <row r="192" spans="1:89" ht="84.75" hidden="1" customHeight="1">
      <c r="A192" s="98"/>
      <c r="B192" s="93">
        <v>185</v>
      </c>
      <c r="C192" s="31" t="s">
        <v>556</v>
      </c>
      <c r="D192" s="2" t="s">
        <v>11</v>
      </c>
      <c r="E192" s="31" t="s">
        <v>557</v>
      </c>
      <c r="F192" s="9" t="s">
        <v>11</v>
      </c>
      <c r="G192" s="31" t="s">
        <v>557</v>
      </c>
      <c r="H192" s="8" t="s">
        <v>670</v>
      </c>
      <c r="I192" s="22" t="s">
        <v>118</v>
      </c>
      <c r="J192" s="14" t="s">
        <v>42</v>
      </c>
      <c r="K192" s="27"/>
      <c r="L192" s="27"/>
      <c r="M192" s="27"/>
      <c r="N192" s="27"/>
      <c r="O192" s="27"/>
      <c r="P192" s="27"/>
      <c r="Q192" s="27"/>
      <c r="R192" s="21" t="s">
        <v>13</v>
      </c>
      <c r="S192" s="27"/>
      <c r="T192" s="21"/>
      <c r="U192" s="27"/>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c r="CE192" s="12"/>
      <c r="CF192" s="12"/>
      <c r="CG192" s="12"/>
      <c r="CH192" s="12"/>
      <c r="CI192" s="12"/>
      <c r="CJ192" s="12"/>
      <c r="CK192" s="12"/>
    </row>
    <row r="193" spans="1:89" s="35" customFormat="1" ht="84.75" hidden="1" customHeight="1">
      <c r="A193" s="98">
        <v>168</v>
      </c>
      <c r="B193" s="93">
        <v>186</v>
      </c>
      <c r="C193" s="31" t="s">
        <v>558</v>
      </c>
      <c r="D193" s="2" t="s">
        <v>11</v>
      </c>
      <c r="E193" s="31" t="s">
        <v>559</v>
      </c>
      <c r="F193" s="9" t="s">
        <v>11</v>
      </c>
      <c r="G193" s="31" t="s">
        <v>559</v>
      </c>
      <c r="H193" s="8" t="s">
        <v>369</v>
      </c>
      <c r="I193" s="21"/>
      <c r="J193" s="14" t="s">
        <v>42</v>
      </c>
      <c r="K193" s="21" t="s">
        <v>13</v>
      </c>
      <c r="L193" s="21"/>
      <c r="M193" s="21"/>
      <c r="N193" s="21"/>
      <c r="O193" s="21"/>
      <c r="P193" s="21"/>
      <c r="Q193" s="21"/>
      <c r="R193" s="21"/>
      <c r="S193" s="21"/>
      <c r="T193" s="21"/>
      <c r="U193" s="23">
        <f>COUNTIF(K193:T193,"x")</f>
        <v>1</v>
      </c>
      <c r="V193" s="11" t="s">
        <v>363</v>
      </c>
      <c r="W193" s="11" t="s">
        <v>364</v>
      </c>
      <c r="X193" s="11" t="s">
        <v>364</v>
      </c>
      <c r="Y193" s="11" t="s">
        <v>366</v>
      </c>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c r="CE193" s="21"/>
      <c r="CF193" s="21"/>
      <c r="CG193" s="21"/>
      <c r="CH193" s="21"/>
      <c r="CI193" s="21"/>
      <c r="CJ193" s="21"/>
      <c r="CK193" s="21"/>
    </row>
    <row r="194" spans="1:89" s="35" customFormat="1" ht="84.75" hidden="1" customHeight="1">
      <c r="A194" s="98">
        <v>169</v>
      </c>
      <c r="B194" s="93">
        <v>187</v>
      </c>
      <c r="C194" s="31" t="s">
        <v>560</v>
      </c>
      <c r="D194" s="2" t="s">
        <v>11</v>
      </c>
      <c r="E194" s="31" t="s">
        <v>561</v>
      </c>
      <c r="F194" s="9" t="s">
        <v>14</v>
      </c>
      <c r="G194" s="17" t="s">
        <v>236</v>
      </c>
      <c r="H194" s="8" t="s">
        <v>237</v>
      </c>
      <c r="I194" s="21"/>
      <c r="J194" s="9" t="s">
        <v>42</v>
      </c>
      <c r="K194" s="21"/>
      <c r="L194" s="21"/>
      <c r="M194" s="21"/>
      <c r="N194" s="21" t="s">
        <v>13</v>
      </c>
      <c r="O194" s="21"/>
      <c r="P194" s="21"/>
      <c r="Q194" s="21"/>
      <c r="R194" s="21"/>
      <c r="S194" s="21"/>
      <c r="T194" s="21"/>
      <c r="U194" s="23">
        <f>COUNTIF(K194:T194,"x")</f>
        <v>1</v>
      </c>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c r="CE194" s="21"/>
      <c r="CF194" s="21"/>
      <c r="CG194" s="21"/>
      <c r="CH194" s="21"/>
      <c r="CI194" s="21"/>
      <c r="CJ194" s="21"/>
      <c r="CK194" s="21"/>
    </row>
    <row r="195" spans="1:89" s="35" customFormat="1" ht="84.75" hidden="1" customHeight="1">
      <c r="A195" s="98">
        <v>170</v>
      </c>
      <c r="B195" s="93">
        <v>188</v>
      </c>
      <c r="C195" s="17" t="s">
        <v>165</v>
      </c>
      <c r="D195" s="9" t="s">
        <v>15</v>
      </c>
      <c r="E195" s="17" t="s">
        <v>166</v>
      </c>
      <c r="F195" s="9" t="s">
        <v>15</v>
      </c>
      <c r="G195" s="17" t="s">
        <v>238</v>
      </c>
      <c r="H195" s="8" t="s">
        <v>239</v>
      </c>
      <c r="I195" s="21"/>
      <c r="J195" s="9" t="s">
        <v>42</v>
      </c>
      <c r="K195" s="21"/>
      <c r="L195" s="21"/>
      <c r="M195" s="21"/>
      <c r="N195" s="21"/>
      <c r="O195" s="21"/>
      <c r="P195" s="21" t="s">
        <v>13</v>
      </c>
      <c r="Q195" s="21"/>
      <c r="R195" s="21"/>
      <c r="S195" s="21"/>
      <c r="T195" s="21"/>
      <c r="U195" s="23">
        <f>COUNTIF(K195:T195,"x")</f>
        <v>1</v>
      </c>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c r="BX195" s="21"/>
      <c r="BY195" s="21"/>
      <c r="BZ195" s="21"/>
      <c r="CA195" s="21"/>
      <c r="CB195" s="21"/>
      <c r="CC195" s="21"/>
      <c r="CD195" s="21"/>
      <c r="CE195" s="21"/>
      <c r="CF195" s="21"/>
      <c r="CG195" s="21"/>
      <c r="CH195" s="21"/>
      <c r="CI195" s="21"/>
      <c r="CJ195" s="21"/>
      <c r="CK195" s="21"/>
    </row>
    <row r="196" spans="1:89" ht="45.75" hidden="1" customHeight="1">
      <c r="A196" s="98">
        <v>171</v>
      </c>
      <c r="B196" s="93">
        <v>189</v>
      </c>
      <c r="C196" s="147" t="s">
        <v>167</v>
      </c>
      <c r="D196" s="148"/>
      <c r="E196" s="148"/>
      <c r="F196" s="148"/>
      <c r="G196" s="149"/>
      <c r="H196" s="105" t="s">
        <v>141</v>
      </c>
      <c r="I196" s="105" t="s">
        <v>141</v>
      </c>
      <c r="J196" s="105" t="s">
        <v>141</v>
      </c>
      <c r="K196" s="105" t="s">
        <v>141</v>
      </c>
      <c r="L196" s="105" t="s">
        <v>141</v>
      </c>
      <c r="M196" s="105" t="s">
        <v>141</v>
      </c>
      <c r="N196" s="105" t="s">
        <v>141</v>
      </c>
      <c r="O196" s="105" t="s">
        <v>141</v>
      </c>
      <c r="P196" s="105" t="s">
        <v>141</v>
      </c>
      <c r="Q196" s="105" t="s">
        <v>141</v>
      </c>
      <c r="R196" s="105" t="s">
        <v>141</v>
      </c>
      <c r="S196" s="105" t="s">
        <v>141</v>
      </c>
      <c r="T196" s="105" t="s">
        <v>141</v>
      </c>
      <c r="U196" s="105" t="s">
        <v>141</v>
      </c>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c r="AR196" s="52"/>
      <c r="AS196" s="52"/>
      <c r="AT196" s="52"/>
      <c r="AU196" s="52"/>
      <c r="AV196" s="52"/>
      <c r="AW196" s="52"/>
      <c r="AX196" s="52"/>
      <c r="AY196" s="52"/>
      <c r="AZ196" s="52"/>
      <c r="BA196" s="52"/>
      <c r="BB196" s="52"/>
      <c r="BC196" s="52"/>
      <c r="BD196" s="52"/>
      <c r="BE196" s="52"/>
      <c r="BF196" s="52"/>
      <c r="BG196" s="52"/>
      <c r="BH196" s="52"/>
      <c r="BI196" s="52"/>
      <c r="BJ196" s="52"/>
      <c r="BK196" s="52"/>
      <c r="BL196" s="52"/>
      <c r="BM196" s="52"/>
      <c r="BN196" s="52"/>
      <c r="BO196" s="52"/>
      <c r="BP196" s="52"/>
      <c r="BQ196" s="52"/>
      <c r="BR196" s="52"/>
      <c r="BS196" s="52"/>
      <c r="BT196" s="52"/>
      <c r="BU196" s="52"/>
      <c r="BV196" s="52"/>
      <c r="BW196" s="52"/>
      <c r="BX196" s="52"/>
      <c r="BY196" s="52"/>
      <c r="BZ196" s="52"/>
      <c r="CA196" s="52"/>
      <c r="CB196" s="52"/>
      <c r="CC196" s="52"/>
      <c r="CD196" s="52"/>
      <c r="CE196" s="52"/>
      <c r="CF196" s="52"/>
      <c r="CG196" s="52"/>
      <c r="CH196" s="52"/>
      <c r="CI196" s="52"/>
      <c r="CJ196" s="52"/>
      <c r="CK196" s="52"/>
    </row>
    <row r="197" spans="1:89" s="35" customFormat="1" ht="114.75" customHeight="1">
      <c r="A197" s="98">
        <v>172</v>
      </c>
      <c r="B197" s="93">
        <v>190</v>
      </c>
      <c r="C197" s="31" t="s">
        <v>168</v>
      </c>
      <c r="D197" s="2" t="s">
        <v>11</v>
      </c>
      <c r="E197" s="31" t="s">
        <v>169</v>
      </c>
      <c r="F197" s="9" t="s">
        <v>14</v>
      </c>
      <c r="G197" s="11" t="s">
        <v>240</v>
      </c>
      <c r="H197" s="8" t="s">
        <v>241</v>
      </c>
      <c r="I197" s="22" t="s">
        <v>118</v>
      </c>
      <c r="J197" s="14" t="s">
        <v>42</v>
      </c>
      <c r="K197" s="21"/>
      <c r="L197" s="21"/>
      <c r="M197" s="21" t="s">
        <v>13</v>
      </c>
      <c r="N197" s="21"/>
      <c r="O197" s="21"/>
      <c r="P197" s="21"/>
      <c r="Q197" s="21"/>
      <c r="R197" s="21" t="s">
        <v>13</v>
      </c>
      <c r="S197" s="21"/>
      <c r="T197" s="21"/>
      <c r="U197" s="23">
        <f>COUNTIF(K197:T197,"x")</f>
        <v>2</v>
      </c>
      <c r="V197" s="21"/>
      <c r="W197" s="21"/>
      <c r="X197" s="21"/>
      <c r="Y197" s="21"/>
      <c r="Z197" s="21"/>
      <c r="AA197" s="21"/>
      <c r="AB197" s="21"/>
      <c r="AC197" s="21"/>
      <c r="AD197" s="21" t="s">
        <v>365</v>
      </c>
      <c r="AE197" s="21" t="s">
        <v>365</v>
      </c>
      <c r="AF197" s="21" t="s">
        <v>365</v>
      </c>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21"/>
      <c r="BY197" s="21"/>
      <c r="BZ197" s="21"/>
      <c r="CA197" s="21"/>
      <c r="CB197" s="21"/>
      <c r="CC197" s="21"/>
      <c r="CD197" s="21"/>
      <c r="CE197" s="21"/>
      <c r="CF197" s="21"/>
      <c r="CG197" s="21"/>
      <c r="CH197" s="21"/>
      <c r="CI197" s="21"/>
      <c r="CJ197" s="21"/>
      <c r="CK197" s="21"/>
    </row>
    <row r="198" spans="1:89" s="35" customFormat="1" ht="114.75" hidden="1" customHeight="1">
      <c r="A198" s="98">
        <v>173</v>
      </c>
      <c r="B198" s="93">
        <v>191</v>
      </c>
      <c r="C198" s="17" t="s">
        <v>170</v>
      </c>
      <c r="D198" s="9" t="s">
        <v>11</v>
      </c>
      <c r="E198" s="17" t="s">
        <v>171</v>
      </c>
      <c r="F198" s="9" t="s">
        <v>11</v>
      </c>
      <c r="G198" s="13" t="s">
        <v>305</v>
      </c>
      <c r="H198" s="20" t="s">
        <v>306</v>
      </c>
      <c r="I198" s="21"/>
      <c r="J198" s="14" t="s">
        <v>42</v>
      </c>
      <c r="K198" s="21"/>
      <c r="L198" s="21" t="s">
        <v>13</v>
      </c>
      <c r="M198" s="21"/>
      <c r="N198" s="21"/>
      <c r="O198" s="21"/>
      <c r="P198" s="21"/>
      <c r="Q198" s="21"/>
      <c r="R198" s="21"/>
      <c r="S198" s="21"/>
      <c r="T198" s="21"/>
      <c r="U198" s="23">
        <f>COUNTIF(K198:T198,"x")</f>
        <v>1</v>
      </c>
      <c r="V198" s="21"/>
      <c r="W198" s="21"/>
      <c r="X198" s="21"/>
      <c r="Y198" s="21"/>
      <c r="Z198" s="21" t="s">
        <v>366</v>
      </c>
      <c r="AA198" s="21" t="s">
        <v>364</v>
      </c>
      <c r="AB198" s="21"/>
      <c r="AC198" s="21" t="s">
        <v>364</v>
      </c>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c r="BX198" s="21"/>
      <c r="BY198" s="21"/>
      <c r="BZ198" s="21"/>
      <c r="CA198" s="21"/>
      <c r="CB198" s="21"/>
      <c r="CC198" s="21"/>
      <c r="CD198" s="21"/>
      <c r="CE198" s="21"/>
      <c r="CF198" s="21"/>
      <c r="CG198" s="21"/>
      <c r="CH198" s="21"/>
      <c r="CI198" s="21"/>
      <c r="CJ198" s="21"/>
      <c r="CK198" s="21"/>
    </row>
    <row r="199" spans="1:89" s="35" customFormat="1" ht="114.75" hidden="1" customHeight="1">
      <c r="A199" s="98">
        <v>174</v>
      </c>
      <c r="B199" s="93">
        <v>192</v>
      </c>
      <c r="C199" s="17" t="s">
        <v>172</v>
      </c>
      <c r="D199" s="9" t="s">
        <v>11</v>
      </c>
      <c r="E199" s="17" t="s">
        <v>173</v>
      </c>
      <c r="F199" s="9" t="s">
        <v>11</v>
      </c>
      <c r="G199" s="35" t="s">
        <v>244</v>
      </c>
      <c r="H199" s="20" t="s">
        <v>245</v>
      </c>
      <c r="I199" s="6" t="s">
        <v>118</v>
      </c>
      <c r="J199" s="14" t="s">
        <v>42</v>
      </c>
      <c r="K199" s="21"/>
      <c r="L199" s="21"/>
      <c r="M199" s="21"/>
      <c r="N199" s="21"/>
      <c r="O199" s="21"/>
      <c r="P199" s="21"/>
      <c r="Q199" s="21" t="s">
        <v>13</v>
      </c>
      <c r="R199" s="21"/>
      <c r="S199" s="21"/>
      <c r="T199" s="21"/>
      <c r="U199" s="23">
        <f>COUNTIF(K199:T199,"x")</f>
        <v>1</v>
      </c>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1"/>
      <c r="BN199" s="21"/>
      <c r="BO199" s="21"/>
      <c r="BP199" s="21"/>
      <c r="BQ199" s="21"/>
      <c r="BR199" s="21"/>
      <c r="BS199" s="21"/>
      <c r="BT199" s="21"/>
      <c r="BU199" s="21"/>
      <c r="BV199" s="21"/>
      <c r="BW199" s="21"/>
      <c r="BX199" s="21"/>
      <c r="BY199" s="21"/>
      <c r="BZ199" s="21"/>
      <c r="CA199" s="21"/>
      <c r="CB199" s="21"/>
      <c r="CC199" s="21"/>
      <c r="CD199" s="21"/>
      <c r="CE199" s="21"/>
      <c r="CF199" s="21"/>
      <c r="CG199" s="21"/>
      <c r="CH199" s="21"/>
      <c r="CI199" s="21"/>
      <c r="CJ199" s="21"/>
      <c r="CK199" s="21"/>
    </row>
    <row r="200" spans="1:89" s="35" customFormat="1" ht="114.75" hidden="1" customHeight="1">
      <c r="A200" s="98">
        <v>175</v>
      </c>
      <c r="B200" s="93">
        <v>193</v>
      </c>
      <c r="C200" s="17" t="s">
        <v>174</v>
      </c>
      <c r="D200" s="9" t="s">
        <v>11</v>
      </c>
      <c r="E200" s="17" t="s">
        <v>175</v>
      </c>
      <c r="F200" s="9" t="s">
        <v>14</v>
      </c>
      <c r="G200" s="8" t="s">
        <v>243</v>
      </c>
      <c r="H200" s="8" t="s">
        <v>404</v>
      </c>
      <c r="I200" s="6" t="s">
        <v>118</v>
      </c>
      <c r="J200" s="14" t="s">
        <v>42</v>
      </c>
      <c r="K200" s="21"/>
      <c r="L200" s="21"/>
      <c r="M200" s="21"/>
      <c r="N200" s="21"/>
      <c r="O200" s="21"/>
      <c r="P200" s="21"/>
      <c r="Q200" s="21"/>
      <c r="R200" s="21"/>
      <c r="S200" s="21"/>
      <c r="T200" s="21" t="s">
        <v>13</v>
      </c>
      <c r="U200" s="23">
        <f>COUNTIF(K200:T200,"x")</f>
        <v>1</v>
      </c>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c r="BS200" s="21"/>
      <c r="BT200" s="21"/>
      <c r="BU200" s="21"/>
      <c r="BV200" s="21"/>
      <c r="BW200" s="21"/>
      <c r="BX200" s="21"/>
      <c r="BY200" s="21"/>
      <c r="BZ200" s="21"/>
      <c r="CA200" s="21"/>
      <c r="CB200" s="21"/>
      <c r="CC200" s="21"/>
      <c r="CD200" s="21"/>
      <c r="CE200" s="21"/>
      <c r="CF200" s="21"/>
      <c r="CG200" s="21"/>
      <c r="CH200" s="21"/>
      <c r="CI200" s="21"/>
      <c r="CJ200" s="21"/>
      <c r="CK200" s="21"/>
    </row>
    <row r="201" spans="1:89" s="35" customFormat="1" ht="114.75" hidden="1" customHeight="1">
      <c r="A201" s="98">
        <v>176</v>
      </c>
      <c r="B201" s="93">
        <v>194</v>
      </c>
      <c r="C201" s="17" t="s">
        <v>176</v>
      </c>
      <c r="D201" s="9" t="s">
        <v>14</v>
      </c>
      <c r="E201" s="17" t="s">
        <v>177</v>
      </c>
      <c r="F201" s="9" t="s">
        <v>14</v>
      </c>
      <c r="G201" s="22" t="s">
        <v>40</v>
      </c>
      <c r="H201" s="8" t="s">
        <v>242</v>
      </c>
      <c r="I201" s="21"/>
      <c r="J201" s="14" t="s">
        <v>42</v>
      </c>
      <c r="K201" s="21"/>
      <c r="L201" s="21"/>
      <c r="M201" s="21"/>
      <c r="N201" s="21"/>
      <c r="O201" s="21"/>
      <c r="P201" s="21" t="s">
        <v>13</v>
      </c>
      <c r="Q201" s="21"/>
      <c r="R201" s="21"/>
      <c r="S201" s="21"/>
      <c r="T201" s="21"/>
      <c r="U201" s="23">
        <f>COUNTIF(K201:T201,"x")</f>
        <v>1</v>
      </c>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1"/>
      <c r="BN201" s="21"/>
      <c r="BO201" s="21"/>
      <c r="BP201" s="21"/>
      <c r="BQ201" s="21"/>
      <c r="BR201" s="21"/>
      <c r="BS201" s="21"/>
      <c r="BT201" s="21"/>
      <c r="BU201" s="21"/>
      <c r="BV201" s="21"/>
      <c r="BW201" s="21"/>
      <c r="BX201" s="21"/>
      <c r="BY201" s="21"/>
      <c r="BZ201" s="21"/>
      <c r="CA201" s="21"/>
      <c r="CB201" s="21"/>
      <c r="CC201" s="21"/>
      <c r="CD201" s="21"/>
      <c r="CE201" s="21"/>
      <c r="CF201" s="21"/>
      <c r="CG201" s="21"/>
      <c r="CH201" s="21"/>
      <c r="CI201" s="21"/>
      <c r="CJ201" s="21"/>
      <c r="CK201" s="21"/>
    </row>
    <row r="202" spans="1:89" s="35" customFormat="1" ht="45.75" hidden="1" customHeight="1">
      <c r="A202" s="98">
        <v>177</v>
      </c>
      <c r="B202" s="93">
        <v>195</v>
      </c>
      <c r="C202" s="147" t="s">
        <v>178</v>
      </c>
      <c r="D202" s="148"/>
      <c r="E202" s="149"/>
      <c r="F202" s="5"/>
      <c r="G202" s="100" t="s">
        <v>141</v>
      </c>
      <c r="H202" s="100" t="s">
        <v>141</v>
      </c>
      <c r="I202" s="100" t="s">
        <v>141</v>
      </c>
      <c r="J202" s="100" t="s">
        <v>141</v>
      </c>
      <c r="K202" s="100" t="s">
        <v>141</v>
      </c>
      <c r="L202" s="100" t="s">
        <v>141</v>
      </c>
      <c r="M202" s="100" t="s">
        <v>141</v>
      </c>
      <c r="N202" s="100" t="s">
        <v>141</v>
      </c>
      <c r="O202" s="100" t="s">
        <v>141</v>
      </c>
      <c r="P202" s="100" t="s">
        <v>141</v>
      </c>
      <c r="Q202" s="100" t="s">
        <v>141</v>
      </c>
      <c r="R202" s="100" t="s">
        <v>141</v>
      </c>
      <c r="S202" s="100" t="s">
        <v>141</v>
      </c>
      <c r="T202" s="100" t="s">
        <v>141</v>
      </c>
      <c r="U202" s="100" t="s">
        <v>141</v>
      </c>
      <c r="V202" s="100" t="s">
        <v>141</v>
      </c>
      <c r="W202" s="100" t="s">
        <v>141</v>
      </c>
      <c r="X202" s="100" t="s">
        <v>141</v>
      </c>
      <c r="Y202" s="100" t="s">
        <v>141</v>
      </c>
      <c r="Z202" s="100" t="s">
        <v>141</v>
      </c>
      <c r="AA202" s="100" t="s">
        <v>141</v>
      </c>
      <c r="AB202" s="100" t="s">
        <v>141</v>
      </c>
      <c r="AC202" s="100" t="s">
        <v>141</v>
      </c>
      <c r="AD202" s="100" t="s">
        <v>141</v>
      </c>
      <c r="AE202" s="100" t="s">
        <v>141</v>
      </c>
      <c r="AF202" s="100" t="s">
        <v>141</v>
      </c>
      <c r="AG202" s="100" t="s">
        <v>141</v>
      </c>
      <c r="AH202" s="100" t="s">
        <v>141</v>
      </c>
      <c r="AI202" s="100" t="s">
        <v>141</v>
      </c>
      <c r="AJ202" s="100" t="s">
        <v>141</v>
      </c>
      <c r="AK202" s="100" t="s">
        <v>141</v>
      </c>
      <c r="AL202" s="100" t="s">
        <v>141</v>
      </c>
      <c r="AM202" s="100"/>
      <c r="AN202" s="100"/>
      <c r="AO202" s="100" t="s">
        <v>141</v>
      </c>
      <c r="AP202" s="100" t="s">
        <v>141</v>
      </c>
      <c r="AQ202" s="100" t="s">
        <v>141</v>
      </c>
      <c r="AR202" s="100" t="s">
        <v>141</v>
      </c>
      <c r="AS202" s="100" t="s">
        <v>141</v>
      </c>
      <c r="AT202" s="100" t="s">
        <v>141</v>
      </c>
      <c r="AU202" s="100" t="s">
        <v>141</v>
      </c>
      <c r="AV202" s="100" t="s">
        <v>141</v>
      </c>
      <c r="AW202" s="100" t="s">
        <v>141</v>
      </c>
      <c r="AX202" s="100"/>
      <c r="AY202" s="100"/>
      <c r="AZ202" s="100" t="s">
        <v>141</v>
      </c>
      <c r="BA202" s="100"/>
      <c r="BB202" s="100" t="s">
        <v>141</v>
      </c>
      <c r="BC202" s="100"/>
      <c r="BD202" s="100" t="s">
        <v>141</v>
      </c>
      <c r="BE202" s="100" t="s">
        <v>141</v>
      </c>
      <c r="BF202" s="100" t="s">
        <v>141</v>
      </c>
      <c r="BG202" s="100" t="s">
        <v>141</v>
      </c>
      <c r="BH202" s="100" t="s">
        <v>141</v>
      </c>
      <c r="BI202" s="100" t="s">
        <v>141</v>
      </c>
      <c r="BJ202" s="100" t="s">
        <v>141</v>
      </c>
      <c r="BK202" s="100" t="s">
        <v>141</v>
      </c>
      <c r="BL202" s="100" t="s">
        <v>141</v>
      </c>
      <c r="BM202" s="100" t="s">
        <v>141</v>
      </c>
      <c r="BN202" s="100" t="s">
        <v>141</v>
      </c>
      <c r="BO202" s="100" t="s">
        <v>141</v>
      </c>
      <c r="BP202" s="100" t="s">
        <v>141</v>
      </c>
      <c r="BQ202" s="100" t="s">
        <v>141</v>
      </c>
      <c r="BR202" s="100" t="s">
        <v>141</v>
      </c>
      <c r="BS202" s="100" t="s">
        <v>141</v>
      </c>
      <c r="BT202" s="100" t="s">
        <v>141</v>
      </c>
      <c r="BU202" s="100" t="s">
        <v>141</v>
      </c>
      <c r="BV202" s="100" t="s">
        <v>141</v>
      </c>
      <c r="BW202" s="100" t="s">
        <v>141</v>
      </c>
      <c r="BX202" s="100" t="s">
        <v>141</v>
      </c>
      <c r="BY202" s="100" t="s">
        <v>141</v>
      </c>
      <c r="BZ202" s="100"/>
      <c r="CA202" s="100"/>
      <c r="CB202" s="100" t="s">
        <v>141</v>
      </c>
      <c r="CC202" s="100" t="s">
        <v>141</v>
      </c>
      <c r="CD202" s="100" t="s">
        <v>141</v>
      </c>
      <c r="CE202" s="100" t="s">
        <v>141</v>
      </c>
      <c r="CF202" s="100" t="s">
        <v>141</v>
      </c>
      <c r="CG202" s="100" t="s">
        <v>141</v>
      </c>
      <c r="CH202" s="100" t="s">
        <v>141</v>
      </c>
      <c r="CI202" s="100" t="s">
        <v>141</v>
      </c>
      <c r="CJ202" s="100" t="s">
        <v>141</v>
      </c>
      <c r="CK202" s="100" t="s">
        <v>141</v>
      </c>
    </row>
    <row r="203" spans="1:89" s="35" customFormat="1" ht="45.75" hidden="1" customHeight="1">
      <c r="A203" s="98">
        <v>178</v>
      </c>
      <c r="B203" s="93">
        <v>196</v>
      </c>
      <c r="C203" s="147" t="s">
        <v>179</v>
      </c>
      <c r="D203" s="148"/>
      <c r="E203" s="149"/>
      <c r="F203" s="5"/>
      <c r="G203" s="100" t="s">
        <v>141</v>
      </c>
      <c r="H203" s="100" t="s">
        <v>141</v>
      </c>
      <c r="I203" s="100" t="s">
        <v>141</v>
      </c>
      <c r="J203" s="100" t="s">
        <v>141</v>
      </c>
      <c r="K203" s="100" t="s">
        <v>141</v>
      </c>
      <c r="L203" s="100" t="s">
        <v>141</v>
      </c>
      <c r="M203" s="100" t="s">
        <v>141</v>
      </c>
      <c r="N203" s="100" t="s">
        <v>141</v>
      </c>
      <c r="O203" s="100" t="s">
        <v>141</v>
      </c>
      <c r="P203" s="100" t="s">
        <v>141</v>
      </c>
      <c r="Q203" s="100" t="s">
        <v>141</v>
      </c>
      <c r="R203" s="100" t="s">
        <v>141</v>
      </c>
      <c r="S203" s="100" t="s">
        <v>141</v>
      </c>
      <c r="T203" s="100" t="s">
        <v>141</v>
      </c>
      <c r="U203" s="100" t="s">
        <v>141</v>
      </c>
      <c r="V203" s="100" t="s">
        <v>141</v>
      </c>
      <c r="W203" s="100" t="s">
        <v>141</v>
      </c>
      <c r="X203" s="100" t="s">
        <v>141</v>
      </c>
      <c r="Y203" s="100" t="s">
        <v>141</v>
      </c>
      <c r="Z203" s="100" t="s">
        <v>141</v>
      </c>
      <c r="AA203" s="100" t="s">
        <v>141</v>
      </c>
      <c r="AB203" s="100" t="s">
        <v>141</v>
      </c>
      <c r="AC203" s="100" t="s">
        <v>141</v>
      </c>
      <c r="AD203" s="100" t="s">
        <v>141</v>
      </c>
      <c r="AE203" s="100" t="s">
        <v>141</v>
      </c>
      <c r="AF203" s="100" t="s">
        <v>141</v>
      </c>
      <c r="AG203" s="100" t="s">
        <v>141</v>
      </c>
      <c r="AH203" s="100" t="s">
        <v>141</v>
      </c>
      <c r="AI203" s="100" t="s">
        <v>141</v>
      </c>
      <c r="AJ203" s="100" t="s">
        <v>141</v>
      </c>
      <c r="AK203" s="100" t="s">
        <v>141</v>
      </c>
      <c r="AL203" s="100" t="s">
        <v>141</v>
      </c>
      <c r="AM203" s="100"/>
      <c r="AN203" s="100"/>
      <c r="AO203" s="100" t="s">
        <v>141</v>
      </c>
      <c r="AP203" s="100" t="s">
        <v>141</v>
      </c>
      <c r="AQ203" s="100" t="s">
        <v>141</v>
      </c>
      <c r="AR203" s="100" t="s">
        <v>141</v>
      </c>
      <c r="AS203" s="100" t="s">
        <v>141</v>
      </c>
      <c r="AT203" s="100" t="s">
        <v>141</v>
      </c>
      <c r="AU203" s="100" t="s">
        <v>141</v>
      </c>
      <c r="AV203" s="100" t="s">
        <v>141</v>
      </c>
      <c r="AW203" s="100" t="s">
        <v>141</v>
      </c>
      <c r="AX203" s="100"/>
      <c r="AY203" s="100"/>
      <c r="AZ203" s="100" t="s">
        <v>141</v>
      </c>
      <c r="BA203" s="100"/>
      <c r="BB203" s="100" t="s">
        <v>141</v>
      </c>
      <c r="BC203" s="100"/>
      <c r="BD203" s="100" t="s">
        <v>141</v>
      </c>
      <c r="BE203" s="100" t="s">
        <v>141</v>
      </c>
      <c r="BF203" s="100" t="s">
        <v>141</v>
      </c>
      <c r="BG203" s="100" t="s">
        <v>141</v>
      </c>
      <c r="BH203" s="100" t="s">
        <v>141</v>
      </c>
      <c r="BI203" s="100" t="s">
        <v>141</v>
      </c>
      <c r="BJ203" s="100" t="s">
        <v>141</v>
      </c>
      <c r="BK203" s="100" t="s">
        <v>141</v>
      </c>
      <c r="BL203" s="100" t="s">
        <v>141</v>
      </c>
      <c r="BM203" s="100" t="s">
        <v>141</v>
      </c>
      <c r="BN203" s="100" t="s">
        <v>141</v>
      </c>
      <c r="BO203" s="100" t="s">
        <v>141</v>
      </c>
      <c r="BP203" s="100" t="s">
        <v>141</v>
      </c>
      <c r="BQ203" s="100" t="s">
        <v>141</v>
      </c>
      <c r="BR203" s="100" t="s">
        <v>141</v>
      </c>
      <c r="BS203" s="100" t="s">
        <v>141</v>
      </c>
      <c r="BT203" s="100" t="s">
        <v>141</v>
      </c>
      <c r="BU203" s="100" t="s">
        <v>141</v>
      </c>
      <c r="BV203" s="100" t="s">
        <v>141</v>
      </c>
      <c r="BW203" s="100" t="s">
        <v>141</v>
      </c>
      <c r="BX203" s="100" t="s">
        <v>141</v>
      </c>
      <c r="BY203" s="100" t="s">
        <v>141</v>
      </c>
      <c r="BZ203" s="100"/>
      <c r="CA203" s="100"/>
      <c r="CB203" s="100" t="s">
        <v>141</v>
      </c>
      <c r="CC203" s="100" t="s">
        <v>141</v>
      </c>
      <c r="CD203" s="100" t="s">
        <v>141</v>
      </c>
      <c r="CE203" s="100" t="s">
        <v>141</v>
      </c>
      <c r="CF203" s="100" t="s">
        <v>141</v>
      </c>
      <c r="CG203" s="100" t="s">
        <v>141</v>
      </c>
      <c r="CH203" s="100" t="s">
        <v>141</v>
      </c>
      <c r="CI203" s="100" t="s">
        <v>141</v>
      </c>
      <c r="CJ203" s="100" t="s">
        <v>141</v>
      </c>
      <c r="CK203" s="100" t="s">
        <v>141</v>
      </c>
    </row>
    <row r="204" spans="1:89" s="35" customFormat="1" ht="112.5" hidden="1" customHeight="1">
      <c r="A204" s="98"/>
      <c r="B204" s="93">
        <v>197</v>
      </c>
      <c r="C204" s="4" t="s">
        <v>370</v>
      </c>
      <c r="D204" s="2" t="s">
        <v>11</v>
      </c>
      <c r="E204" s="31" t="s">
        <v>251</v>
      </c>
      <c r="F204" s="2" t="s">
        <v>14</v>
      </c>
      <c r="G204" s="31" t="s">
        <v>371</v>
      </c>
      <c r="H204" s="18" t="s">
        <v>402</v>
      </c>
      <c r="I204" s="6" t="s">
        <v>118</v>
      </c>
      <c r="J204" s="14" t="s">
        <v>42</v>
      </c>
      <c r="K204" s="98"/>
      <c r="L204" s="98"/>
      <c r="M204" s="98"/>
      <c r="N204" s="98"/>
      <c r="O204" s="98"/>
      <c r="P204" s="98"/>
      <c r="Q204" s="98"/>
      <c r="R204" s="98"/>
      <c r="S204" s="98"/>
      <c r="T204" s="98" t="s">
        <v>13</v>
      </c>
      <c r="U204" s="98"/>
      <c r="V204" s="100"/>
      <c r="W204" s="100"/>
      <c r="X204" s="100"/>
      <c r="Y204" s="100"/>
      <c r="Z204" s="100"/>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0"/>
      <c r="BC204" s="100"/>
      <c r="BD204" s="100"/>
      <c r="BE204" s="100"/>
      <c r="BF204" s="100"/>
      <c r="BG204" s="100"/>
      <c r="BH204" s="100"/>
      <c r="BI204" s="100"/>
      <c r="BJ204" s="100"/>
      <c r="BK204" s="100"/>
      <c r="BL204" s="100"/>
      <c r="BM204" s="100"/>
      <c r="BN204" s="100"/>
      <c r="BO204" s="100"/>
      <c r="BP204" s="100"/>
      <c r="BQ204" s="100"/>
      <c r="BR204" s="100"/>
      <c r="BS204" s="100"/>
      <c r="BT204" s="100"/>
      <c r="BU204" s="100"/>
      <c r="BV204" s="100"/>
      <c r="BW204" s="100"/>
      <c r="BX204" s="100"/>
      <c r="BY204" s="100"/>
      <c r="BZ204" s="100"/>
      <c r="CA204" s="100"/>
      <c r="CB204" s="100"/>
      <c r="CC204" s="100"/>
      <c r="CD204" s="100"/>
      <c r="CE204" s="100"/>
      <c r="CF204" s="100"/>
      <c r="CG204" s="100"/>
      <c r="CH204" s="100"/>
      <c r="CI204" s="100"/>
      <c r="CJ204" s="100"/>
      <c r="CK204" s="100"/>
    </row>
    <row r="205" spans="1:89" ht="112.5" hidden="1" customHeight="1">
      <c r="A205" s="98">
        <v>179</v>
      </c>
      <c r="B205" s="93">
        <v>198</v>
      </c>
      <c r="C205" s="4" t="s">
        <v>370</v>
      </c>
      <c r="D205" s="2" t="s">
        <v>11</v>
      </c>
      <c r="E205" s="31" t="s">
        <v>251</v>
      </c>
      <c r="F205" s="2" t="s">
        <v>14</v>
      </c>
      <c r="G205" s="31" t="s">
        <v>371</v>
      </c>
      <c r="H205" s="18" t="s">
        <v>388</v>
      </c>
      <c r="I205" s="6" t="s">
        <v>118</v>
      </c>
      <c r="J205" s="14" t="s">
        <v>42</v>
      </c>
      <c r="K205" s="6" t="s">
        <v>13</v>
      </c>
      <c r="L205" s="6"/>
      <c r="M205" s="6"/>
      <c r="N205" s="22"/>
      <c r="O205" s="6"/>
      <c r="P205" s="22"/>
      <c r="Q205" s="6"/>
      <c r="R205" s="6"/>
      <c r="S205" s="6"/>
      <c r="T205" s="6"/>
      <c r="U205" s="23">
        <f>COUNTIF(K205:T205,"x")</f>
        <v>1</v>
      </c>
      <c r="V205" s="6" t="s">
        <v>366</v>
      </c>
      <c r="W205" s="6" t="s">
        <v>364</v>
      </c>
      <c r="X205" s="6" t="s">
        <v>702</v>
      </c>
      <c r="Y205" s="6" t="s">
        <v>365</v>
      </c>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f>COUNTIF($BE205:$CC205,2)</f>
        <v>0</v>
      </c>
      <c r="CE205" s="59" t="e">
        <f>CD205/COUNTA($BE205:$CC205)</f>
        <v>#DIV/0!</v>
      </c>
      <c r="CF205" s="6">
        <f>COUNTIF($BE205:$CC205,1)</f>
        <v>0</v>
      </c>
      <c r="CG205" s="59" t="e">
        <f>CF205/COUNTA($BE205:$CC205)</f>
        <v>#DIV/0!</v>
      </c>
      <c r="CH205" s="6">
        <f>COUNTIF($BE205:$CC205,0)</f>
        <v>0</v>
      </c>
      <c r="CI205" s="59" t="e">
        <f>CH205/COUNTA($BE205:$CC205)</f>
        <v>#DIV/0!</v>
      </c>
      <c r="CJ205" s="6" t="e">
        <f>(((CD205*2)+(CF205*1)+(CH205*0)))/COUNTA($BE205:$CC205)</f>
        <v>#DIV/0!</v>
      </c>
      <c r="CK205" s="6" t="e">
        <f>IF(CJ205&gt;=1.6,"Đạt mục tiêu",IF(CJ205&gt;=1,"Cần cố gắng","Chưa đạt"))</f>
        <v>#DIV/0!</v>
      </c>
    </row>
    <row r="206" spans="1:89" ht="112.5" hidden="1" customHeight="1">
      <c r="A206" s="98"/>
      <c r="B206" s="93">
        <v>199</v>
      </c>
      <c r="C206" s="4" t="s">
        <v>370</v>
      </c>
      <c r="D206" s="2" t="s">
        <v>11</v>
      </c>
      <c r="E206" s="31" t="s">
        <v>251</v>
      </c>
      <c r="F206" s="2" t="s">
        <v>14</v>
      </c>
      <c r="G206" s="31" t="s">
        <v>371</v>
      </c>
      <c r="H206" s="18" t="s">
        <v>671</v>
      </c>
      <c r="I206" s="22" t="s">
        <v>118</v>
      </c>
      <c r="J206" s="14" t="s">
        <v>42</v>
      </c>
      <c r="K206" s="6"/>
      <c r="L206" s="6"/>
      <c r="M206" s="6"/>
      <c r="N206" s="22"/>
      <c r="O206" s="6"/>
      <c r="P206" s="22"/>
      <c r="Q206" s="6"/>
      <c r="R206" s="6" t="s">
        <v>13</v>
      </c>
      <c r="S206" s="6"/>
      <c r="T206" s="6"/>
      <c r="U206" s="23"/>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59"/>
      <c r="CF206" s="6"/>
      <c r="CG206" s="59"/>
      <c r="CH206" s="6"/>
      <c r="CI206" s="59"/>
      <c r="CJ206" s="6"/>
      <c r="CK206" s="6"/>
    </row>
    <row r="207" spans="1:89" ht="112.5" hidden="1" customHeight="1">
      <c r="A207" s="98">
        <v>180</v>
      </c>
      <c r="B207" s="93">
        <v>200</v>
      </c>
      <c r="C207" s="4" t="s">
        <v>250</v>
      </c>
      <c r="D207" s="2" t="s">
        <v>11</v>
      </c>
      <c r="E207" s="31" t="s">
        <v>251</v>
      </c>
      <c r="F207" s="2" t="s">
        <v>14</v>
      </c>
      <c r="G207" s="31" t="s">
        <v>252</v>
      </c>
      <c r="H207" s="18" t="s">
        <v>614</v>
      </c>
      <c r="I207" s="6" t="s">
        <v>118</v>
      </c>
      <c r="J207" s="14" t="s">
        <v>42</v>
      </c>
      <c r="K207" s="6"/>
      <c r="L207" s="6" t="s">
        <v>13</v>
      </c>
      <c r="M207" s="6"/>
      <c r="N207" s="22"/>
      <c r="O207" s="6"/>
      <c r="P207" s="22"/>
      <c r="Q207" s="6"/>
      <c r="R207" s="6"/>
      <c r="S207" s="6"/>
      <c r="T207" s="6"/>
      <c r="U207" s="23">
        <f t="shared" ref="U207:U219" si="30">COUNTIF(K207:T207,"x")</f>
        <v>1</v>
      </c>
      <c r="V207" s="6"/>
      <c r="W207" s="6"/>
      <c r="X207" s="6"/>
      <c r="Y207" s="6"/>
      <c r="Z207" s="6" t="s">
        <v>366</v>
      </c>
      <c r="AA207" s="6"/>
      <c r="AB207" s="6"/>
      <c r="AC207" s="6" t="s">
        <v>366</v>
      </c>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59"/>
      <c r="CF207" s="6"/>
      <c r="CG207" s="59"/>
      <c r="CH207" s="6"/>
      <c r="CI207" s="59"/>
      <c r="CJ207" s="6"/>
      <c r="CK207" s="6"/>
    </row>
    <row r="208" spans="1:89" ht="112.5" customHeight="1">
      <c r="A208" s="98">
        <v>181</v>
      </c>
      <c r="B208" s="93">
        <v>201</v>
      </c>
      <c r="C208" s="4" t="s">
        <v>250</v>
      </c>
      <c r="D208" s="2" t="s">
        <v>11</v>
      </c>
      <c r="E208" s="31" t="s">
        <v>251</v>
      </c>
      <c r="F208" s="2" t="s">
        <v>14</v>
      </c>
      <c r="G208" s="31" t="s">
        <v>246</v>
      </c>
      <c r="H208" s="18" t="s">
        <v>623</v>
      </c>
      <c r="I208" s="6" t="s">
        <v>118</v>
      </c>
      <c r="J208" s="14" t="s">
        <v>42</v>
      </c>
      <c r="K208" s="6"/>
      <c r="L208" s="6"/>
      <c r="M208" s="6" t="s">
        <v>13</v>
      </c>
      <c r="N208" s="22"/>
      <c r="O208" s="6"/>
      <c r="P208" s="22"/>
      <c r="Q208" s="6"/>
      <c r="R208" s="6"/>
      <c r="S208" s="6"/>
      <c r="T208" s="6"/>
      <c r="U208" s="23">
        <f t="shared" si="30"/>
        <v>1</v>
      </c>
      <c r="V208" s="6"/>
      <c r="W208" s="6"/>
      <c r="X208" s="6"/>
      <c r="Y208" s="6"/>
      <c r="Z208" s="6"/>
      <c r="AA208" s="6"/>
      <c r="AB208" s="6"/>
      <c r="AC208" s="6"/>
      <c r="AD208" s="6"/>
      <c r="AE208" s="6"/>
      <c r="AF208" s="6"/>
      <c r="AG208" s="6" t="s">
        <v>366</v>
      </c>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59"/>
      <c r="CF208" s="6"/>
      <c r="CG208" s="59"/>
      <c r="CH208" s="6"/>
      <c r="CI208" s="59"/>
      <c r="CJ208" s="6"/>
      <c r="CK208" s="6"/>
    </row>
    <row r="209" spans="1:89" ht="112.5" hidden="1" customHeight="1">
      <c r="A209" s="98">
        <v>182</v>
      </c>
      <c r="B209" s="93">
        <v>202</v>
      </c>
      <c r="C209" s="4" t="s">
        <v>250</v>
      </c>
      <c r="D209" s="2" t="s">
        <v>11</v>
      </c>
      <c r="E209" s="31" t="s">
        <v>251</v>
      </c>
      <c r="F209" s="2" t="s">
        <v>14</v>
      </c>
      <c r="G209" s="31" t="s">
        <v>248</v>
      </c>
      <c r="H209" s="18" t="s">
        <v>630</v>
      </c>
      <c r="I209" s="6" t="s">
        <v>118</v>
      </c>
      <c r="J209" s="14" t="s">
        <v>42</v>
      </c>
      <c r="K209" s="6"/>
      <c r="L209" s="6"/>
      <c r="M209" s="6"/>
      <c r="N209" s="22" t="s">
        <v>13</v>
      </c>
      <c r="O209" s="6"/>
      <c r="P209" s="22"/>
      <c r="Q209" s="6"/>
      <c r="R209" s="6"/>
      <c r="S209" s="6"/>
      <c r="T209" s="6"/>
      <c r="U209" s="23">
        <f t="shared" si="30"/>
        <v>1</v>
      </c>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59"/>
      <c r="CF209" s="6"/>
      <c r="CG209" s="59"/>
      <c r="CH209" s="6"/>
      <c r="CI209" s="59"/>
      <c r="CJ209" s="6"/>
      <c r="CK209" s="6"/>
    </row>
    <row r="210" spans="1:89" ht="112.5" hidden="1" customHeight="1">
      <c r="A210" s="98">
        <v>183</v>
      </c>
      <c r="B210" s="93">
        <v>203</v>
      </c>
      <c r="C210" s="4" t="s">
        <v>250</v>
      </c>
      <c r="D210" s="2" t="s">
        <v>11</v>
      </c>
      <c r="E210" s="31" t="s">
        <v>251</v>
      </c>
      <c r="F210" s="2" t="s">
        <v>14</v>
      </c>
      <c r="G210" s="31" t="s">
        <v>247</v>
      </c>
      <c r="H210" s="18" t="s">
        <v>254</v>
      </c>
      <c r="I210" s="6" t="s">
        <v>118</v>
      </c>
      <c r="J210" s="14" t="s">
        <v>42</v>
      </c>
      <c r="K210" s="6"/>
      <c r="L210" s="6"/>
      <c r="M210" s="6"/>
      <c r="N210" s="22"/>
      <c r="O210" s="6"/>
      <c r="P210" s="22"/>
      <c r="Q210" s="6"/>
      <c r="R210" s="6"/>
      <c r="S210" s="6"/>
      <c r="T210" s="6"/>
      <c r="U210" s="23">
        <f t="shared" si="30"/>
        <v>0</v>
      </c>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59"/>
      <c r="CF210" s="6"/>
      <c r="CG210" s="59"/>
      <c r="CH210" s="6"/>
      <c r="CI210" s="59"/>
      <c r="CJ210" s="6"/>
      <c r="CK210" s="6"/>
    </row>
    <row r="211" spans="1:89" ht="112.5" hidden="1" customHeight="1">
      <c r="A211" s="98">
        <v>184</v>
      </c>
      <c r="B211" s="93">
        <v>204</v>
      </c>
      <c r="C211" s="4" t="s">
        <v>250</v>
      </c>
      <c r="D211" s="2" t="s">
        <v>11</v>
      </c>
      <c r="E211" s="31" t="s">
        <v>251</v>
      </c>
      <c r="F211" s="2" t="s">
        <v>14</v>
      </c>
      <c r="G211" s="31" t="s">
        <v>253</v>
      </c>
      <c r="H211" s="18" t="s">
        <v>651</v>
      </c>
      <c r="I211" s="6" t="s">
        <v>118</v>
      </c>
      <c r="J211" s="14" t="s">
        <v>42</v>
      </c>
      <c r="K211" s="6"/>
      <c r="L211" s="6"/>
      <c r="M211" s="6"/>
      <c r="N211" s="22"/>
      <c r="O211" s="6"/>
      <c r="P211" s="22" t="s">
        <v>13</v>
      </c>
      <c r="Q211" s="6"/>
      <c r="R211" s="6"/>
      <c r="S211" s="6"/>
      <c r="T211" s="6"/>
      <c r="U211" s="23">
        <f t="shared" si="30"/>
        <v>1</v>
      </c>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59"/>
      <c r="CF211" s="6"/>
      <c r="CG211" s="59"/>
      <c r="CH211" s="6"/>
      <c r="CI211" s="59"/>
      <c r="CJ211" s="6"/>
      <c r="CK211" s="6"/>
    </row>
    <row r="212" spans="1:89" ht="112.5" hidden="1" customHeight="1">
      <c r="A212" s="98">
        <v>185</v>
      </c>
      <c r="B212" s="93">
        <v>205</v>
      </c>
      <c r="C212" s="4" t="s">
        <v>250</v>
      </c>
      <c r="D212" s="2" t="s">
        <v>11</v>
      </c>
      <c r="E212" s="31" t="s">
        <v>251</v>
      </c>
      <c r="F212" s="2" t="s">
        <v>14</v>
      </c>
      <c r="G212" s="31" t="s">
        <v>249</v>
      </c>
      <c r="H212" s="18" t="s">
        <v>661</v>
      </c>
      <c r="I212" s="6" t="s">
        <v>118</v>
      </c>
      <c r="J212" s="14" t="s">
        <v>42</v>
      </c>
      <c r="K212" s="6"/>
      <c r="L212" s="6"/>
      <c r="M212" s="6"/>
      <c r="N212" s="22"/>
      <c r="O212" s="6"/>
      <c r="P212" s="22"/>
      <c r="Q212" s="6" t="s">
        <v>13</v>
      </c>
      <c r="R212" s="6"/>
      <c r="S212" s="6"/>
      <c r="T212" s="6"/>
      <c r="U212" s="23">
        <f t="shared" si="30"/>
        <v>1</v>
      </c>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59"/>
      <c r="CF212" s="6"/>
      <c r="CG212" s="59"/>
      <c r="CH212" s="6"/>
      <c r="CI212" s="59"/>
      <c r="CJ212" s="6"/>
      <c r="CK212" s="6"/>
    </row>
    <row r="213" spans="1:89" ht="112.5" hidden="1" customHeight="1">
      <c r="A213" s="98">
        <v>186</v>
      </c>
      <c r="B213" s="93">
        <v>206</v>
      </c>
      <c r="C213" s="4" t="s">
        <v>250</v>
      </c>
      <c r="D213" s="2" t="s">
        <v>11</v>
      </c>
      <c r="E213" s="31" t="s">
        <v>255</v>
      </c>
      <c r="F213" s="2" t="s">
        <v>14</v>
      </c>
      <c r="G213" s="31" t="s">
        <v>261</v>
      </c>
      <c r="H213" s="18" t="s">
        <v>389</v>
      </c>
      <c r="I213" s="6" t="s">
        <v>118</v>
      </c>
      <c r="J213" s="14" t="s">
        <v>42</v>
      </c>
      <c r="K213" s="6" t="s">
        <v>13</v>
      </c>
      <c r="L213" s="6"/>
      <c r="M213" s="6"/>
      <c r="N213" s="22"/>
      <c r="O213" s="6"/>
      <c r="P213" s="22"/>
      <c r="Q213" s="6"/>
      <c r="R213" s="6"/>
      <c r="S213" s="6"/>
      <c r="T213" s="6"/>
      <c r="U213" s="23">
        <f t="shared" si="30"/>
        <v>1</v>
      </c>
      <c r="V213" s="6" t="s">
        <v>702</v>
      </c>
      <c r="W213" s="6" t="s">
        <v>366</v>
      </c>
      <c r="X213" s="6" t="s">
        <v>366</v>
      </c>
      <c r="Y213" s="6" t="s">
        <v>366</v>
      </c>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59"/>
      <c r="CF213" s="6"/>
      <c r="CG213" s="59"/>
      <c r="CH213" s="6"/>
      <c r="CI213" s="59"/>
      <c r="CJ213" s="6"/>
      <c r="CK213" s="6"/>
    </row>
    <row r="214" spans="1:89" ht="112.5" hidden="1" customHeight="1">
      <c r="A214" s="98">
        <v>187</v>
      </c>
      <c r="B214" s="93">
        <v>207</v>
      </c>
      <c r="C214" s="4" t="s">
        <v>250</v>
      </c>
      <c r="D214" s="2" t="s">
        <v>11</v>
      </c>
      <c r="E214" s="31" t="s">
        <v>255</v>
      </c>
      <c r="F214" s="2" t="s">
        <v>14</v>
      </c>
      <c r="G214" s="31" t="s">
        <v>262</v>
      </c>
      <c r="H214" s="18" t="s">
        <v>263</v>
      </c>
      <c r="I214" s="6" t="s">
        <v>118</v>
      </c>
      <c r="J214" s="14" t="s">
        <v>42</v>
      </c>
      <c r="K214" s="6"/>
      <c r="L214" s="6"/>
      <c r="M214" s="6"/>
      <c r="N214" s="22"/>
      <c r="O214" s="6"/>
      <c r="P214" s="22"/>
      <c r="Q214" s="6"/>
      <c r="R214" s="6"/>
      <c r="S214" s="6"/>
      <c r="T214" s="6"/>
      <c r="U214" s="23">
        <f t="shared" si="30"/>
        <v>0</v>
      </c>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59"/>
      <c r="CF214" s="6"/>
      <c r="CG214" s="59"/>
      <c r="CH214" s="6"/>
      <c r="CI214" s="59"/>
      <c r="CJ214" s="6"/>
      <c r="CK214" s="6"/>
    </row>
    <row r="215" spans="1:89" ht="112.5" customHeight="1">
      <c r="A215" s="98">
        <v>188</v>
      </c>
      <c r="B215" s="93">
        <v>208</v>
      </c>
      <c r="C215" s="4" t="s">
        <v>250</v>
      </c>
      <c r="D215" s="2" t="s">
        <v>11</v>
      </c>
      <c r="E215" s="31" t="s">
        <v>255</v>
      </c>
      <c r="F215" s="2" t="s">
        <v>14</v>
      </c>
      <c r="G215" s="31" t="s">
        <v>256</v>
      </c>
      <c r="H215" s="18" t="s">
        <v>624</v>
      </c>
      <c r="I215" s="6" t="s">
        <v>118</v>
      </c>
      <c r="J215" s="14" t="s">
        <v>42</v>
      </c>
      <c r="K215" s="6"/>
      <c r="L215" s="6"/>
      <c r="M215" s="6" t="s">
        <v>13</v>
      </c>
      <c r="N215" s="22"/>
      <c r="O215" s="6"/>
      <c r="P215" s="22"/>
      <c r="Q215" s="6"/>
      <c r="R215" s="6"/>
      <c r="S215" s="6"/>
      <c r="T215" s="6"/>
      <c r="U215" s="23">
        <f t="shared" si="30"/>
        <v>1</v>
      </c>
      <c r="V215" s="6"/>
      <c r="W215" s="6"/>
      <c r="X215" s="6"/>
      <c r="Y215" s="6"/>
      <c r="Z215" s="6"/>
      <c r="AA215" s="6"/>
      <c r="AB215" s="6"/>
      <c r="AC215" s="6"/>
      <c r="AD215" s="6" t="s">
        <v>366</v>
      </c>
      <c r="AE215" s="6" t="s">
        <v>366</v>
      </c>
      <c r="AF215" s="6" t="s">
        <v>366</v>
      </c>
      <c r="AG215" s="6" t="s">
        <v>363</v>
      </c>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59"/>
      <c r="CF215" s="6"/>
      <c r="CG215" s="59"/>
      <c r="CH215" s="6"/>
      <c r="CI215" s="59"/>
      <c r="CJ215" s="6"/>
      <c r="CK215" s="6"/>
    </row>
    <row r="216" spans="1:89" ht="112.5" hidden="1" customHeight="1">
      <c r="A216" s="98">
        <v>189</v>
      </c>
      <c r="B216" s="93">
        <v>209</v>
      </c>
      <c r="C216" s="4" t="s">
        <v>250</v>
      </c>
      <c r="D216" s="2" t="s">
        <v>11</v>
      </c>
      <c r="E216" s="31" t="s">
        <v>255</v>
      </c>
      <c r="F216" s="2" t="s">
        <v>14</v>
      </c>
      <c r="G216" s="31" t="s">
        <v>257</v>
      </c>
      <c r="H216" s="18" t="s">
        <v>641</v>
      </c>
      <c r="I216" s="6" t="s">
        <v>118</v>
      </c>
      <c r="J216" s="14" t="s">
        <v>42</v>
      </c>
      <c r="K216" s="6"/>
      <c r="L216" s="6"/>
      <c r="M216" s="6"/>
      <c r="N216" s="22"/>
      <c r="O216" s="6" t="s">
        <v>13</v>
      </c>
      <c r="P216" s="22"/>
      <c r="Q216" s="6"/>
      <c r="R216" s="6"/>
      <c r="S216" s="6"/>
      <c r="T216" s="6"/>
      <c r="U216" s="23">
        <f t="shared" si="30"/>
        <v>1</v>
      </c>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59"/>
      <c r="CF216" s="6"/>
      <c r="CG216" s="59"/>
      <c r="CH216" s="6"/>
      <c r="CI216" s="59"/>
      <c r="CJ216" s="6"/>
      <c r="CK216" s="6"/>
    </row>
    <row r="217" spans="1:89" ht="112.5" hidden="1" customHeight="1">
      <c r="A217" s="98">
        <v>190</v>
      </c>
      <c r="B217" s="93">
        <v>210</v>
      </c>
      <c r="C217" s="4" t="s">
        <v>250</v>
      </c>
      <c r="D217" s="2" t="s">
        <v>11</v>
      </c>
      <c r="E217" s="31" t="s">
        <v>255</v>
      </c>
      <c r="F217" s="2" t="s">
        <v>14</v>
      </c>
      <c r="G217" s="31" t="s">
        <v>385</v>
      </c>
      <c r="H217" s="18" t="s">
        <v>631</v>
      </c>
      <c r="I217" s="6" t="s">
        <v>118</v>
      </c>
      <c r="J217" s="14" t="s">
        <v>42</v>
      </c>
      <c r="K217" s="6"/>
      <c r="L217" s="6"/>
      <c r="M217" s="6"/>
      <c r="N217" s="22" t="s">
        <v>13</v>
      </c>
      <c r="O217" s="6"/>
      <c r="P217" s="22"/>
      <c r="Q217" s="6"/>
      <c r="R217" s="6"/>
      <c r="S217" s="6"/>
      <c r="T217" s="6"/>
      <c r="U217" s="23">
        <f t="shared" si="30"/>
        <v>1</v>
      </c>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59"/>
      <c r="CF217" s="6"/>
      <c r="CG217" s="59"/>
      <c r="CH217" s="6"/>
      <c r="CI217" s="59"/>
      <c r="CJ217" s="6"/>
      <c r="CK217" s="6"/>
    </row>
    <row r="218" spans="1:89" ht="112.5" hidden="1" customHeight="1">
      <c r="A218" s="98">
        <v>192</v>
      </c>
      <c r="B218" s="93">
        <v>211</v>
      </c>
      <c r="C218" s="4" t="s">
        <v>250</v>
      </c>
      <c r="D218" s="2" t="s">
        <v>11</v>
      </c>
      <c r="E218" s="31" t="s">
        <v>255</v>
      </c>
      <c r="F218" s="2" t="s">
        <v>14</v>
      </c>
      <c r="G218" s="31" t="s">
        <v>258</v>
      </c>
      <c r="H218" s="18" t="s">
        <v>662</v>
      </c>
      <c r="I218" s="6" t="s">
        <v>118</v>
      </c>
      <c r="J218" s="14" t="s">
        <v>42</v>
      </c>
      <c r="K218" s="6"/>
      <c r="L218" s="6"/>
      <c r="M218" s="6"/>
      <c r="N218" s="22"/>
      <c r="O218" s="6"/>
      <c r="P218" s="22"/>
      <c r="Q218" s="6" t="s">
        <v>13</v>
      </c>
      <c r="R218" s="6"/>
      <c r="S218" s="6"/>
      <c r="T218" s="6"/>
      <c r="U218" s="23">
        <f t="shared" si="30"/>
        <v>1</v>
      </c>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59"/>
      <c r="CF218" s="6"/>
      <c r="CG218" s="59"/>
      <c r="CH218" s="6"/>
      <c r="CI218" s="59"/>
      <c r="CJ218" s="6"/>
      <c r="CK218" s="6"/>
    </row>
    <row r="219" spans="1:89" ht="112.5" hidden="1" customHeight="1">
      <c r="A219" s="98">
        <v>193</v>
      </c>
      <c r="B219" s="93">
        <v>212</v>
      </c>
      <c r="C219" s="4" t="s">
        <v>250</v>
      </c>
      <c r="D219" s="2" t="s">
        <v>11</v>
      </c>
      <c r="E219" s="31" t="s">
        <v>255</v>
      </c>
      <c r="F219" s="2" t="s">
        <v>14</v>
      </c>
      <c r="G219" s="31" t="s">
        <v>259</v>
      </c>
      <c r="H219" s="18" t="s">
        <v>401</v>
      </c>
      <c r="I219" s="6"/>
      <c r="J219" s="14" t="s">
        <v>42</v>
      </c>
      <c r="K219" s="6"/>
      <c r="L219" s="6"/>
      <c r="M219" s="6"/>
      <c r="N219" s="22"/>
      <c r="O219" s="6"/>
      <c r="P219" s="22"/>
      <c r="Q219" s="6"/>
      <c r="R219" s="6"/>
      <c r="S219" s="6" t="s">
        <v>13</v>
      </c>
      <c r="T219" s="6"/>
      <c r="U219" s="23">
        <f t="shared" si="30"/>
        <v>1</v>
      </c>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59"/>
      <c r="CF219" s="6"/>
      <c r="CG219" s="59"/>
      <c r="CH219" s="6"/>
      <c r="CI219" s="59"/>
      <c r="CJ219" s="6"/>
      <c r="CK219" s="6"/>
    </row>
    <row r="220" spans="1:89" ht="112.5" hidden="1" customHeight="1">
      <c r="A220" s="98"/>
      <c r="B220" s="93">
        <v>213</v>
      </c>
      <c r="C220" s="4" t="s">
        <v>250</v>
      </c>
      <c r="D220" s="2" t="s">
        <v>11</v>
      </c>
      <c r="E220" s="31" t="s">
        <v>255</v>
      </c>
      <c r="F220" s="2" t="s">
        <v>14</v>
      </c>
      <c r="G220" s="31" t="s">
        <v>259</v>
      </c>
      <c r="H220" s="18" t="s">
        <v>403</v>
      </c>
      <c r="I220" s="6" t="s">
        <v>118</v>
      </c>
      <c r="J220" s="14" t="s">
        <v>42</v>
      </c>
      <c r="K220" s="6"/>
      <c r="L220" s="6"/>
      <c r="M220" s="6"/>
      <c r="N220" s="22"/>
      <c r="O220" s="6"/>
      <c r="P220" s="22"/>
      <c r="Q220" s="6"/>
      <c r="R220" s="6"/>
      <c r="S220" s="6"/>
      <c r="T220" s="6" t="s">
        <v>13</v>
      </c>
      <c r="U220" s="23"/>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59"/>
      <c r="CF220" s="6"/>
      <c r="CG220" s="59"/>
      <c r="CH220" s="6"/>
      <c r="CI220" s="59"/>
      <c r="CJ220" s="6"/>
      <c r="CK220" s="6"/>
    </row>
    <row r="221" spans="1:89" ht="112.5" hidden="1" customHeight="1">
      <c r="A221" s="98">
        <v>194</v>
      </c>
      <c r="B221" s="93">
        <v>214</v>
      </c>
      <c r="C221" s="4" t="s">
        <v>250</v>
      </c>
      <c r="D221" s="2" t="s">
        <v>11</v>
      </c>
      <c r="E221" s="31" t="s">
        <v>255</v>
      </c>
      <c r="F221" s="2" t="s">
        <v>14</v>
      </c>
      <c r="G221" s="31" t="s">
        <v>260</v>
      </c>
      <c r="H221" s="18" t="s">
        <v>392</v>
      </c>
      <c r="I221" s="6" t="s">
        <v>118</v>
      </c>
      <c r="J221" s="14" t="s">
        <v>42</v>
      </c>
      <c r="K221" s="6"/>
      <c r="L221" s="6" t="s">
        <v>13</v>
      </c>
      <c r="M221" s="6"/>
      <c r="N221" s="22"/>
      <c r="O221" s="6"/>
      <c r="P221" s="22"/>
      <c r="Q221" s="6"/>
      <c r="R221" s="6"/>
      <c r="S221" s="6"/>
      <c r="T221" s="6"/>
      <c r="U221" s="23">
        <f>COUNTIF(K221:T221,"x")</f>
        <v>1</v>
      </c>
      <c r="V221" s="6"/>
      <c r="W221" s="6"/>
      <c r="X221" s="6"/>
      <c r="Y221" s="6"/>
      <c r="Z221" s="6"/>
      <c r="AA221" s="6" t="s">
        <v>366</v>
      </c>
      <c r="AB221" s="6" t="s">
        <v>366</v>
      </c>
      <c r="AC221" s="6" t="s">
        <v>363</v>
      </c>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59"/>
      <c r="CF221" s="6"/>
      <c r="CG221" s="59"/>
      <c r="CH221" s="6"/>
      <c r="CI221" s="59"/>
      <c r="CJ221" s="6"/>
      <c r="CK221" s="6"/>
    </row>
    <row r="222" spans="1:89" ht="42.75" hidden="1" customHeight="1">
      <c r="A222" s="98">
        <v>195</v>
      </c>
      <c r="B222" s="93">
        <v>215</v>
      </c>
      <c r="C222" s="143" t="s">
        <v>41</v>
      </c>
      <c r="D222" s="144"/>
      <c r="E222" s="145"/>
      <c r="F222" s="106" t="s">
        <v>141</v>
      </c>
      <c r="G222" s="106" t="s">
        <v>141</v>
      </c>
      <c r="H222" s="106" t="s">
        <v>141</v>
      </c>
      <c r="I222" s="106" t="s">
        <v>141</v>
      </c>
      <c r="J222" s="106" t="s">
        <v>141</v>
      </c>
      <c r="K222" s="106" t="s">
        <v>141</v>
      </c>
      <c r="L222" s="106" t="s">
        <v>141</v>
      </c>
      <c r="M222" s="106" t="s">
        <v>141</v>
      </c>
      <c r="N222" s="106" t="s">
        <v>141</v>
      </c>
      <c r="O222" s="106" t="s">
        <v>141</v>
      </c>
      <c r="P222" s="106" t="s">
        <v>141</v>
      </c>
      <c r="Q222" s="106" t="s">
        <v>141</v>
      </c>
      <c r="R222" s="106" t="s">
        <v>141</v>
      </c>
      <c r="S222" s="106" t="s">
        <v>141</v>
      </c>
      <c r="T222" s="106" t="s">
        <v>141</v>
      </c>
      <c r="U222" s="106" t="s">
        <v>141</v>
      </c>
      <c r="V222" s="106" t="s">
        <v>141</v>
      </c>
      <c r="W222" s="106" t="s">
        <v>141</v>
      </c>
      <c r="X222" s="106" t="s">
        <v>141</v>
      </c>
      <c r="Y222" s="106" t="s">
        <v>141</v>
      </c>
      <c r="Z222" s="106" t="s">
        <v>141</v>
      </c>
      <c r="AA222" s="106" t="s">
        <v>141</v>
      </c>
      <c r="AB222" s="106" t="s">
        <v>141</v>
      </c>
      <c r="AC222" s="106" t="s">
        <v>141</v>
      </c>
      <c r="AD222" s="106" t="s">
        <v>141</v>
      </c>
      <c r="AE222" s="106" t="s">
        <v>141</v>
      </c>
      <c r="AF222" s="106" t="s">
        <v>141</v>
      </c>
      <c r="AG222" s="106" t="s">
        <v>141</v>
      </c>
      <c r="AH222" s="106" t="s">
        <v>141</v>
      </c>
      <c r="AI222" s="106" t="s">
        <v>141</v>
      </c>
      <c r="AJ222" s="106" t="s">
        <v>141</v>
      </c>
      <c r="AK222" s="106" t="s">
        <v>141</v>
      </c>
      <c r="AL222" s="106" t="s">
        <v>141</v>
      </c>
      <c r="AM222" s="106"/>
      <c r="AN222" s="106"/>
      <c r="AO222" s="106" t="s">
        <v>141</v>
      </c>
      <c r="AP222" s="106" t="s">
        <v>141</v>
      </c>
      <c r="AQ222" s="106" t="s">
        <v>141</v>
      </c>
      <c r="AR222" s="106" t="s">
        <v>141</v>
      </c>
      <c r="AS222" s="106" t="s">
        <v>141</v>
      </c>
      <c r="AT222" s="106" t="s">
        <v>141</v>
      </c>
      <c r="AU222" s="106" t="s">
        <v>141</v>
      </c>
      <c r="AV222" s="106" t="s">
        <v>141</v>
      </c>
      <c r="AW222" s="106" t="s">
        <v>141</v>
      </c>
      <c r="AX222" s="106"/>
      <c r="AY222" s="106"/>
      <c r="AZ222" s="106" t="s">
        <v>141</v>
      </c>
      <c r="BA222" s="106"/>
      <c r="BB222" s="106" t="s">
        <v>141</v>
      </c>
      <c r="BC222" s="106"/>
      <c r="BD222" s="106" t="s">
        <v>141</v>
      </c>
      <c r="BE222" s="106" t="s">
        <v>141</v>
      </c>
      <c r="BF222" s="106" t="s">
        <v>141</v>
      </c>
      <c r="BG222" s="106" t="s">
        <v>141</v>
      </c>
      <c r="BH222" s="106" t="s">
        <v>141</v>
      </c>
      <c r="BI222" s="106" t="s">
        <v>141</v>
      </c>
      <c r="BJ222" s="106" t="s">
        <v>141</v>
      </c>
      <c r="BK222" s="106" t="s">
        <v>141</v>
      </c>
      <c r="BL222" s="106" t="s">
        <v>141</v>
      </c>
      <c r="BM222" s="106" t="s">
        <v>141</v>
      </c>
      <c r="BN222" s="106" t="s">
        <v>141</v>
      </c>
      <c r="BO222" s="106" t="s">
        <v>141</v>
      </c>
      <c r="BP222" s="106" t="s">
        <v>141</v>
      </c>
      <c r="BQ222" s="106" t="s">
        <v>141</v>
      </c>
      <c r="BR222" s="106" t="s">
        <v>141</v>
      </c>
      <c r="BS222" s="106" t="s">
        <v>141</v>
      </c>
      <c r="BT222" s="106" t="s">
        <v>141</v>
      </c>
      <c r="BU222" s="106" t="s">
        <v>141</v>
      </c>
      <c r="BV222" s="106" t="s">
        <v>141</v>
      </c>
      <c r="BW222" s="106" t="s">
        <v>141</v>
      </c>
      <c r="BX222" s="106" t="s">
        <v>141</v>
      </c>
      <c r="BY222" s="106" t="s">
        <v>141</v>
      </c>
      <c r="BZ222" s="106"/>
      <c r="CA222" s="106"/>
      <c r="CB222" s="106" t="s">
        <v>141</v>
      </c>
      <c r="CC222" s="106" t="s">
        <v>141</v>
      </c>
      <c r="CD222" s="106" t="s">
        <v>141</v>
      </c>
      <c r="CE222" s="106" t="s">
        <v>141</v>
      </c>
      <c r="CF222" s="106" t="s">
        <v>141</v>
      </c>
      <c r="CG222" s="106" t="s">
        <v>141</v>
      </c>
      <c r="CH222" s="106" t="s">
        <v>141</v>
      </c>
      <c r="CI222" s="106" t="s">
        <v>141</v>
      </c>
      <c r="CJ222" s="106" t="s">
        <v>141</v>
      </c>
      <c r="CK222" s="106" t="s">
        <v>141</v>
      </c>
    </row>
    <row r="223" spans="1:89" ht="113.25" hidden="1" customHeight="1">
      <c r="A223" s="98">
        <v>197</v>
      </c>
      <c r="B223" s="93">
        <v>217</v>
      </c>
      <c r="C223" s="31" t="s">
        <v>264</v>
      </c>
      <c r="D223" s="2" t="s">
        <v>11</v>
      </c>
      <c r="E223" s="31" t="s">
        <v>265</v>
      </c>
      <c r="F223" s="2" t="s">
        <v>14</v>
      </c>
      <c r="G223" s="6" t="s">
        <v>274</v>
      </c>
      <c r="H223" s="18" t="s">
        <v>274</v>
      </c>
      <c r="I223" s="6" t="s">
        <v>118</v>
      </c>
      <c r="J223" s="14" t="s">
        <v>42</v>
      </c>
      <c r="K223" s="6"/>
      <c r="L223" s="6" t="s">
        <v>13</v>
      </c>
      <c r="M223" s="6"/>
      <c r="N223" s="22"/>
      <c r="O223" s="6"/>
      <c r="P223" s="22"/>
      <c r="Q223" s="6"/>
      <c r="R223" s="6"/>
      <c r="S223" s="6"/>
      <c r="T223" s="6"/>
      <c r="U223" s="23">
        <f t="shared" ref="U223:U229" si="31">COUNTIF(K223:T223,"x")</f>
        <v>1</v>
      </c>
      <c r="V223" s="6"/>
      <c r="W223" s="6"/>
      <c r="X223" s="6"/>
      <c r="Y223" s="6"/>
      <c r="Z223" s="6" t="s">
        <v>363</v>
      </c>
      <c r="AA223" s="6" t="s">
        <v>364</v>
      </c>
      <c r="AB223" s="6"/>
      <c r="AC223" s="6" t="s">
        <v>364</v>
      </c>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f>COUNTIF($BE223:$CC223,2)</f>
        <v>0</v>
      </c>
      <c r="CE223" s="59" t="e">
        <f>CD223/COUNTA($BE223:$CC223)</f>
        <v>#DIV/0!</v>
      </c>
      <c r="CF223" s="6">
        <f>COUNTIF($BE223:$CC223,1)</f>
        <v>0</v>
      </c>
      <c r="CG223" s="59" t="e">
        <f>CF223/COUNTA($BE223:$CC223)</f>
        <v>#DIV/0!</v>
      </c>
      <c r="CH223" s="6">
        <f>COUNTIF($BE223:$CC223,0)</f>
        <v>0</v>
      </c>
      <c r="CI223" s="59" t="e">
        <f>CH223/COUNTA($BE223:$CC223)</f>
        <v>#DIV/0!</v>
      </c>
      <c r="CJ223" s="6" t="e">
        <f>(((CD223*2)+(CF223*1)+(CH223*0)))/COUNTA($BE223:$CC223)</f>
        <v>#DIV/0!</v>
      </c>
      <c r="CK223" s="6" t="e">
        <f>IF(CJ223&gt;=1.6,"Đạt mục tiêu",IF(CJ223&gt;=1,"Cần cố gắng","Chưa đạt"))</f>
        <v>#DIV/0!</v>
      </c>
    </row>
    <row r="224" spans="1:89" ht="113.25" hidden="1" customHeight="1">
      <c r="A224" s="98">
        <v>198</v>
      </c>
      <c r="B224" s="93">
        <v>218</v>
      </c>
      <c r="C224" s="31" t="s">
        <v>266</v>
      </c>
      <c r="D224" s="2" t="s">
        <v>11</v>
      </c>
      <c r="E224" s="31" t="s">
        <v>267</v>
      </c>
      <c r="F224" s="2" t="s">
        <v>14</v>
      </c>
      <c r="G224" s="4" t="s">
        <v>275</v>
      </c>
      <c r="H224" s="18" t="s">
        <v>276</v>
      </c>
      <c r="I224" s="6" t="s">
        <v>118</v>
      </c>
      <c r="J224" s="14" t="s">
        <v>42</v>
      </c>
      <c r="K224" s="6"/>
      <c r="L224" s="6"/>
      <c r="M224" s="6"/>
      <c r="N224" s="22"/>
      <c r="O224" s="6"/>
      <c r="P224" s="22" t="s">
        <v>13</v>
      </c>
      <c r="Q224" s="6"/>
      <c r="R224" s="6"/>
      <c r="S224" s="6"/>
      <c r="T224" s="6"/>
      <c r="U224" s="23">
        <f t="shared" si="31"/>
        <v>1</v>
      </c>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59"/>
      <c r="CF224" s="6"/>
      <c r="CG224" s="59"/>
      <c r="CH224" s="6"/>
      <c r="CI224" s="59"/>
      <c r="CJ224" s="6"/>
      <c r="CK224" s="6"/>
    </row>
    <row r="225" spans="1:89" ht="113.25" hidden="1" customHeight="1">
      <c r="A225" s="98">
        <v>199</v>
      </c>
      <c r="B225" s="93">
        <v>219</v>
      </c>
      <c r="C225" s="31" t="s">
        <v>268</v>
      </c>
      <c r="D225" s="2" t="s">
        <v>11</v>
      </c>
      <c r="E225" s="31" t="s">
        <v>277</v>
      </c>
      <c r="F225" s="2" t="s">
        <v>14</v>
      </c>
      <c r="G225" s="31" t="s">
        <v>278</v>
      </c>
      <c r="H225" s="18" t="s">
        <v>608</v>
      </c>
      <c r="I225" s="6" t="s">
        <v>118</v>
      </c>
      <c r="J225" s="14" t="s">
        <v>42</v>
      </c>
      <c r="K225" s="6" t="s">
        <v>13</v>
      </c>
      <c r="L225" s="6"/>
      <c r="M225" s="6"/>
      <c r="N225" s="22"/>
      <c r="O225" s="6"/>
      <c r="P225" s="22"/>
      <c r="Q225" s="6"/>
      <c r="R225" s="6"/>
      <c r="S225" s="6"/>
      <c r="T225" s="6"/>
      <c r="U225" s="23">
        <f t="shared" si="31"/>
        <v>1</v>
      </c>
      <c r="V225" s="6" t="s">
        <v>366</v>
      </c>
      <c r="W225" s="6" t="s">
        <v>366</v>
      </c>
      <c r="X225" s="6" t="s">
        <v>364</v>
      </c>
      <c r="Y225" s="6" t="s">
        <v>363</v>
      </c>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59"/>
      <c r="CF225" s="6"/>
      <c r="CG225" s="59"/>
      <c r="CH225" s="6"/>
      <c r="CI225" s="59"/>
      <c r="CJ225" s="6"/>
      <c r="CK225" s="6"/>
    </row>
    <row r="226" spans="1:89" ht="113.25" hidden="1" customHeight="1">
      <c r="A226" s="98">
        <v>200</v>
      </c>
      <c r="B226" s="93">
        <v>220</v>
      </c>
      <c r="C226" s="31" t="s">
        <v>268</v>
      </c>
      <c r="D226" s="2" t="s">
        <v>11</v>
      </c>
      <c r="E226" s="31" t="s">
        <v>277</v>
      </c>
      <c r="F226" s="2" t="s">
        <v>14</v>
      </c>
      <c r="G226" s="31" t="s">
        <v>282</v>
      </c>
      <c r="H226" s="18" t="s">
        <v>615</v>
      </c>
      <c r="I226" s="6" t="s">
        <v>118</v>
      </c>
      <c r="J226" s="14" t="s">
        <v>42</v>
      </c>
      <c r="K226" s="6"/>
      <c r="L226" s="6" t="s">
        <v>13</v>
      </c>
      <c r="M226" s="6"/>
      <c r="N226" s="22"/>
      <c r="O226" s="6"/>
      <c r="P226" s="22"/>
      <c r="Q226" s="6"/>
      <c r="R226" s="6"/>
      <c r="S226" s="6"/>
      <c r="T226" s="6"/>
      <c r="U226" s="23">
        <f t="shared" si="31"/>
        <v>1</v>
      </c>
      <c r="V226" s="6"/>
      <c r="W226" s="6"/>
      <c r="X226" s="6"/>
      <c r="Y226" s="6"/>
      <c r="Z226" s="6"/>
      <c r="AA226" s="6" t="s">
        <v>366</v>
      </c>
      <c r="AB226" s="6" t="s">
        <v>366</v>
      </c>
      <c r="AC226" s="6" t="s">
        <v>363</v>
      </c>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59"/>
      <c r="CF226" s="6"/>
      <c r="CG226" s="59"/>
      <c r="CH226" s="6"/>
      <c r="CI226" s="59"/>
      <c r="CJ226" s="6"/>
      <c r="CK226" s="6"/>
    </row>
    <row r="227" spans="1:89" ht="113.25" customHeight="1">
      <c r="A227" s="98">
        <v>201</v>
      </c>
      <c r="B227" s="93">
        <v>221</v>
      </c>
      <c r="C227" s="31" t="s">
        <v>268</v>
      </c>
      <c r="D227" s="2" t="s">
        <v>11</v>
      </c>
      <c r="E227" s="31" t="s">
        <v>277</v>
      </c>
      <c r="F227" s="2" t="s">
        <v>14</v>
      </c>
      <c r="G227" s="31" t="s">
        <v>709</v>
      </c>
      <c r="H227" s="18" t="s">
        <v>710</v>
      </c>
      <c r="I227" s="6" t="s">
        <v>118</v>
      </c>
      <c r="J227" s="14" t="s">
        <v>42</v>
      </c>
      <c r="K227" s="6"/>
      <c r="L227" s="6"/>
      <c r="M227" s="6" t="s">
        <v>13</v>
      </c>
      <c r="N227" s="22"/>
      <c r="O227" s="6"/>
      <c r="P227" s="22"/>
      <c r="Q227" s="6"/>
      <c r="R227" s="6"/>
      <c r="S227" s="6"/>
      <c r="T227" s="6"/>
      <c r="U227" s="23">
        <f t="shared" si="31"/>
        <v>1</v>
      </c>
      <c r="V227" s="6"/>
      <c r="W227" s="6"/>
      <c r="X227" s="6"/>
      <c r="Y227" s="6"/>
      <c r="Z227" s="6"/>
      <c r="AA227" s="6"/>
      <c r="AB227" s="6"/>
      <c r="AC227" s="6"/>
      <c r="AD227" s="6" t="s">
        <v>366</v>
      </c>
      <c r="AE227" s="6" t="s">
        <v>366</v>
      </c>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59"/>
      <c r="CF227" s="6"/>
      <c r="CG227" s="59"/>
      <c r="CH227" s="6"/>
      <c r="CI227" s="59"/>
      <c r="CJ227" s="6"/>
      <c r="CK227" s="6"/>
    </row>
    <row r="228" spans="1:89" ht="113.25" hidden="1" customHeight="1">
      <c r="A228" s="98">
        <v>202</v>
      </c>
      <c r="B228" s="93">
        <v>222</v>
      </c>
      <c r="C228" s="31" t="s">
        <v>268</v>
      </c>
      <c r="D228" s="2" t="s">
        <v>11</v>
      </c>
      <c r="E228" s="31" t="s">
        <v>277</v>
      </c>
      <c r="F228" s="2" t="s">
        <v>14</v>
      </c>
      <c r="G228" s="31" t="s">
        <v>283</v>
      </c>
      <c r="H228" s="18" t="s">
        <v>632</v>
      </c>
      <c r="I228" s="6" t="s">
        <v>118</v>
      </c>
      <c r="J228" s="14" t="s">
        <v>42</v>
      </c>
      <c r="K228" s="6"/>
      <c r="L228" s="6"/>
      <c r="M228" s="6"/>
      <c r="N228" s="22" t="s">
        <v>13</v>
      </c>
      <c r="O228" s="6"/>
      <c r="P228" s="22"/>
      <c r="Q228" s="6"/>
      <c r="R228" s="6"/>
      <c r="S228" s="6"/>
      <c r="T228" s="6"/>
      <c r="U228" s="23">
        <f t="shared" si="31"/>
        <v>1</v>
      </c>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59"/>
      <c r="CF228" s="6"/>
      <c r="CG228" s="59"/>
      <c r="CH228" s="6"/>
      <c r="CI228" s="59"/>
      <c r="CJ228" s="6"/>
      <c r="CK228" s="6"/>
    </row>
    <row r="229" spans="1:89" ht="113.25" hidden="1" customHeight="1">
      <c r="A229" s="98">
        <v>203</v>
      </c>
      <c r="B229" s="93">
        <v>223</v>
      </c>
      <c r="C229" s="31" t="s">
        <v>268</v>
      </c>
      <c r="D229" s="2" t="s">
        <v>11</v>
      </c>
      <c r="E229" s="31" t="s">
        <v>277</v>
      </c>
      <c r="F229" s="2" t="s">
        <v>14</v>
      </c>
      <c r="G229" s="31" t="s">
        <v>284</v>
      </c>
      <c r="H229" s="18" t="s">
        <v>642</v>
      </c>
      <c r="I229" s="6" t="s">
        <v>118</v>
      </c>
      <c r="J229" s="14" t="s">
        <v>42</v>
      </c>
      <c r="K229" s="6"/>
      <c r="L229" s="6"/>
      <c r="M229" s="6"/>
      <c r="N229" s="22"/>
      <c r="O229" s="6" t="s">
        <v>13</v>
      </c>
      <c r="P229" s="22"/>
      <c r="Q229" s="6"/>
      <c r="R229" s="6"/>
      <c r="S229" s="6"/>
      <c r="T229" s="6"/>
      <c r="U229" s="23">
        <f t="shared" si="31"/>
        <v>1</v>
      </c>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59"/>
      <c r="CF229" s="6"/>
      <c r="CG229" s="59"/>
      <c r="CH229" s="6"/>
      <c r="CI229" s="59"/>
      <c r="CJ229" s="6"/>
      <c r="CK229" s="6"/>
    </row>
    <row r="230" spans="1:89" ht="113.25" hidden="1" customHeight="1">
      <c r="A230" s="98">
        <v>203</v>
      </c>
      <c r="B230" s="93">
        <v>224</v>
      </c>
      <c r="C230" s="31" t="s">
        <v>268</v>
      </c>
      <c r="D230" s="2" t="s">
        <v>11</v>
      </c>
      <c r="E230" s="31" t="s">
        <v>277</v>
      </c>
      <c r="F230" s="2" t="s">
        <v>14</v>
      </c>
      <c r="G230" s="31" t="s">
        <v>284</v>
      </c>
      <c r="H230" s="18" t="s">
        <v>683</v>
      </c>
      <c r="I230" s="6" t="s">
        <v>118</v>
      </c>
      <c r="J230" s="14" t="s">
        <v>42</v>
      </c>
      <c r="K230" s="6"/>
      <c r="L230" s="6"/>
      <c r="M230" s="6"/>
      <c r="N230" s="22"/>
      <c r="O230" s="6"/>
      <c r="P230" s="22"/>
      <c r="Q230" s="6"/>
      <c r="R230" s="6"/>
      <c r="S230" s="6" t="s">
        <v>13</v>
      </c>
      <c r="T230" s="6"/>
      <c r="U230" s="23"/>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59"/>
      <c r="CF230" s="6"/>
      <c r="CG230" s="59"/>
      <c r="CH230" s="6"/>
      <c r="CI230" s="59"/>
      <c r="CJ230" s="6"/>
      <c r="CK230" s="6"/>
    </row>
    <row r="231" spans="1:89" ht="113.25" hidden="1" customHeight="1">
      <c r="A231" s="98">
        <v>203</v>
      </c>
      <c r="B231" s="93">
        <v>225</v>
      </c>
      <c r="C231" s="31" t="s">
        <v>268</v>
      </c>
      <c r="D231" s="2" t="s">
        <v>11</v>
      </c>
      <c r="E231" s="31" t="s">
        <v>277</v>
      </c>
      <c r="F231" s="2" t="s">
        <v>14</v>
      </c>
      <c r="G231" s="31" t="s">
        <v>285</v>
      </c>
      <c r="H231" s="18" t="s">
        <v>672</v>
      </c>
      <c r="I231" s="6" t="s">
        <v>118</v>
      </c>
      <c r="J231" s="14" t="s">
        <v>42</v>
      </c>
      <c r="K231" s="6"/>
      <c r="L231" s="6"/>
      <c r="M231" s="6"/>
      <c r="N231" s="22"/>
      <c r="O231" s="6"/>
      <c r="P231" s="22" t="s">
        <v>13</v>
      </c>
      <c r="Q231" s="6"/>
      <c r="R231" s="6"/>
      <c r="S231" s="6"/>
      <c r="T231" s="6"/>
      <c r="U231" s="23">
        <f t="shared" ref="U231:U237" si="32">COUNTIF(K231:T231,"x")</f>
        <v>1</v>
      </c>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59"/>
      <c r="CF231" s="6"/>
      <c r="CG231" s="59"/>
      <c r="CH231" s="6"/>
      <c r="CI231" s="59"/>
      <c r="CJ231" s="6"/>
      <c r="CK231" s="6"/>
    </row>
    <row r="232" spans="1:89" ht="113.25" hidden="1" customHeight="1">
      <c r="A232" s="98"/>
      <c r="B232" s="93">
        <v>226</v>
      </c>
      <c r="C232" s="31" t="s">
        <v>268</v>
      </c>
      <c r="D232" s="2" t="s">
        <v>11</v>
      </c>
      <c r="E232" s="31" t="s">
        <v>277</v>
      </c>
      <c r="F232" s="2" t="s">
        <v>14</v>
      </c>
      <c r="G232" s="31" t="s">
        <v>673</v>
      </c>
      <c r="H232" s="18" t="s">
        <v>674</v>
      </c>
      <c r="I232" s="6" t="s">
        <v>118</v>
      </c>
      <c r="J232" s="14" t="s">
        <v>42</v>
      </c>
      <c r="K232" s="6"/>
      <c r="L232" s="6"/>
      <c r="M232" s="6"/>
      <c r="N232" s="22"/>
      <c r="O232" s="6"/>
      <c r="P232" s="22"/>
      <c r="Q232" s="6"/>
      <c r="R232" s="6" t="s">
        <v>13</v>
      </c>
      <c r="S232" s="6"/>
      <c r="T232" s="6"/>
      <c r="U232" s="23"/>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59"/>
      <c r="CF232" s="6"/>
      <c r="CG232" s="59"/>
      <c r="CH232" s="6"/>
      <c r="CI232" s="59"/>
      <c r="CJ232" s="6"/>
      <c r="CK232" s="6"/>
    </row>
    <row r="233" spans="1:89" ht="113.25" hidden="1" customHeight="1">
      <c r="A233" s="98">
        <v>205</v>
      </c>
      <c r="B233" s="93">
        <v>227</v>
      </c>
      <c r="C233" s="31" t="s">
        <v>269</v>
      </c>
      <c r="D233" s="2" t="s">
        <v>11</v>
      </c>
      <c r="E233" s="31" t="s">
        <v>279</v>
      </c>
      <c r="F233" s="2" t="s">
        <v>14</v>
      </c>
      <c r="G233" s="31" t="s">
        <v>286</v>
      </c>
      <c r="H233" s="18" t="s">
        <v>684</v>
      </c>
      <c r="I233" s="6" t="s">
        <v>118</v>
      </c>
      <c r="J233" s="14" t="s">
        <v>42</v>
      </c>
      <c r="K233" s="6"/>
      <c r="L233" s="6"/>
      <c r="M233" s="6"/>
      <c r="N233" s="22"/>
      <c r="O233" s="6"/>
      <c r="P233" s="22"/>
      <c r="Q233" s="6"/>
      <c r="R233" s="6"/>
      <c r="S233" s="6" t="s">
        <v>13</v>
      </c>
      <c r="T233" s="6"/>
      <c r="U233" s="23">
        <f t="shared" si="32"/>
        <v>1</v>
      </c>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c r="BT233" s="6"/>
      <c r="BU233" s="6"/>
      <c r="BV233" s="6"/>
      <c r="BW233" s="6"/>
      <c r="BX233" s="6"/>
      <c r="BY233" s="6"/>
      <c r="BZ233" s="6"/>
      <c r="CA233" s="6"/>
      <c r="CB233" s="6"/>
      <c r="CC233" s="6"/>
      <c r="CD233" s="6"/>
      <c r="CE233" s="59"/>
      <c r="CF233" s="6"/>
      <c r="CG233" s="59"/>
      <c r="CH233" s="6"/>
      <c r="CI233" s="59"/>
      <c r="CJ233" s="6"/>
      <c r="CK233" s="6"/>
    </row>
    <row r="234" spans="1:89" ht="113.25" hidden="1" customHeight="1">
      <c r="A234" s="98">
        <v>206</v>
      </c>
      <c r="B234" s="93">
        <v>228</v>
      </c>
      <c r="C234" s="31" t="s">
        <v>269</v>
      </c>
      <c r="D234" s="2" t="s">
        <v>11</v>
      </c>
      <c r="E234" s="31" t="s">
        <v>279</v>
      </c>
      <c r="F234" s="2" t="s">
        <v>14</v>
      </c>
      <c r="G234" s="31" t="s">
        <v>270</v>
      </c>
      <c r="H234" s="18" t="s">
        <v>663</v>
      </c>
      <c r="I234" s="6" t="s">
        <v>118</v>
      </c>
      <c r="J234" s="14" t="s">
        <v>42</v>
      </c>
      <c r="K234" s="6"/>
      <c r="L234" s="6"/>
      <c r="M234" s="6"/>
      <c r="N234" s="22"/>
      <c r="O234" s="6"/>
      <c r="P234" s="22"/>
      <c r="Q234" s="6" t="s">
        <v>13</v>
      </c>
      <c r="R234" s="6"/>
      <c r="S234" s="6"/>
      <c r="T234" s="6"/>
      <c r="U234" s="23">
        <f t="shared" si="32"/>
        <v>1</v>
      </c>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6"/>
      <c r="BW234" s="6"/>
      <c r="BX234" s="6"/>
      <c r="BY234" s="6"/>
      <c r="BZ234" s="6"/>
      <c r="CA234" s="6"/>
      <c r="CB234" s="6"/>
      <c r="CC234" s="6"/>
      <c r="CD234" s="6"/>
      <c r="CE234" s="59"/>
      <c r="CF234" s="6"/>
      <c r="CG234" s="59"/>
      <c r="CH234" s="6"/>
      <c r="CI234" s="59"/>
      <c r="CJ234" s="6"/>
      <c r="CK234" s="6"/>
    </row>
    <row r="235" spans="1:89" ht="113.25" hidden="1" customHeight="1">
      <c r="A235" s="98">
        <v>207</v>
      </c>
      <c r="B235" s="93">
        <v>229</v>
      </c>
      <c r="C235" s="31" t="s">
        <v>271</v>
      </c>
      <c r="D235" s="2" t="s">
        <v>11</v>
      </c>
      <c r="E235" s="31" t="s">
        <v>280</v>
      </c>
      <c r="F235" s="2" t="s">
        <v>14</v>
      </c>
      <c r="G235" s="31" t="s">
        <v>386</v>
      </c>
      <c r="H235" s="18" t="s">
        <v>387</v>
      </c>
      <c r="I235" s="6" t="s">
        <v>118</v>
      </c>
      <c r="J235" s="14" t="s">
        <v>42</v>
      </c>
      <c r="K235" s="6"/>
      <c r="L235" s="6"/>
      <c r="M235" s="6"/>
      <c r="N235" s="22"/>
      <c r="O235" s="6"/>
      <c r="P235" s="22"/>
      <c r="Q235" s="6"/>
      <c r="R235" s="6"/>
      <c r="S235" s="6"/>
      <c r="T235" s="6"/>
      <c r="U235" s="23">
        <f t="shared" si="32"/>
        <v>0</v>
      </c>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c r="BZ235" s="6"/>
      <c r="CA235" s="6"/>
      <c r="CB235" s="6"/>
      <c r="CC235" s="6"/>
      <c r="CD235" s="6"/>
      <c r="CE235" s="59"/>
      <c r="CF235" s="6"/>
      <c r="CG235" s="59"/>
      <c r="CH235" s="6"/>
      <c r="CI235" s="59"/>
      <c r="CJ235" s="6"/>
      <c r="CK235" s="6"/>
    </row>
    <row r="236" spans="1:89" ht="113.25" hidden="1" customHeight="1">
      <c r="A236" s="98">
        <v>208</v>
      </c>
      <c r="B236" s="93">
        <v>230</v>
      </c>
      <c r="C236" s="31" t="s">
        <v>271</v>
      </c>
      <c r="D236" s="2" t="s">
        <v>11</v>
      </c>
      <c r="E236" s="31" t="s">
        <v>280</v>
      </c>
      <c r="F236" s="2" t="s">
        <v>14</v>
      </c>
      <c r="G236" s="31" t="s">
        <v>300</v>
      </c>
      <c r="H236" s="18" t="s">
        <v>652</v>
      </c>
      <c r="I236" s="6" t="s">
        <v>118</v>
      </c>
      <c r="J236" s="14" t="s">
        <v>42</v>
      </c>
      <c r="K236" s="6"/>
      <c r="L236" s="6"/>
      <c r="M236" s="6"/>
      <c r="N236" s="22"/>
      <c r="O236" s="6"/>
      <c r="P236" s="22" t="s">
        <v>13</v>
      </c>
      <c r="Q236" s="6"/>
      <c r="R236" s="6"/>
      <c r="S236" s="6"/>
      <c r="T236" s="6"/>
      <c r="U236" s="23">
        <f t="shared" si="32"/>
        <v>1</v>
      </c>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c r="BZ236" s="6"/>
      <c r="CA236" s="6"/>
      <c r="CB236" s="6"/>
      <c r="CC236" s="6"/>
      <c r="CD236" s="6">
        <f>COUNTIF($BE236:$CC236,2)</f>
        <v>0</v>
      </c>
      <c r="CE236" s="59" t="e">
        <f>CD236/COUNTA($BE236:$CC236)</f>
        <v>#DIV/0!</v>
      </c>
      <c r="CF236" s="6">
        <f>COUNTIF($BE236:$CC236,1)</f>
        <v>0</v>
      </c>
      <c r="CG236" s="59" t="e">
        <f>CF236/COUNTA($BE236:$CC236)</f>
        <v>#DIV/0!</v>
      </c>
      <c r="CH236" s="6">
        <f>COUNTIF($BE236:$CC236,0)</f>
        <v>0</v>
      </c>
      <c r="CI236" s="59" t="e">
        <f>CH236/COUNTA($BE236:$CC236)</f>
        <v>#DIV/0!</v>
      </c>
      <c r="CJ236" s="6" t="e">
        <f>(((CD236*2)+(CF236*1)+(CH236*0)))/COUNTA($BE236:$CC236)</f>
        <v>#DIV/0!</v>
      </c>
      <c r="CK236" s="6" t="e">
        <f>IF(CJ236&gt;=1.6,"Đạt mục tiêu",IF(CJ236&gt;=1,"Cần cố gắng","Chưa đạt"))</f>
        <v>#DIV/0!</v>
      </c>
    </row>
    <row r="237" spans="1:89" ht="113.25" hidden="1" customHeight="1">
      <c r="A237" s="98">
        <v>209</v>
      </c>
      <c r="B237" s="93">
        <v>231</v>
      </c>
      <c r="C237" s="31" t="s">
        <v>271</v>
      </c>
      <c r="D237" s="2" t="s">
        <v>11</v>
      </c>
      <c r="E237" s="31" t="s">
        <v>281</v>
      </c>
      <c r="F237" s="2" t="s">
        <v>14</v>
      </c>
      <c r="G237" s="31" t="s">
        <v>272</v>
      </c>
      <c r="H237" s="18" t="s">
        <v>287</v>
      </c>
      <c r="I237" s="6" t="s">
        <v>118</v>
      </c>
      <c r="J237" s="14" t="s">
        <v>42</v>
      </c>
      <c r="K237" s="6"/>
      <c r="L237" s="6"/>
      <c r="M237" s="6"/>
      <c r="N237" s="22"/>
      <c r="O237" s="6"/>
      <c r="P237" s="22"/>
      <c r="Q237" s="6"/>
      <c r="R237" s="6"/>
      <c r="S237" s="6"/>
      <c r="T237" s="6" t="s">
        <v>13</v>
      </c>
      <c r="U237" s="23">
        <f t="shared" si="32"/>
        <v>1</v>
      </c>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59"/>
      <c r="CF237" s="6"/>
      <c r="CG237" s="59"/>
      <c r="CH237" s="6"/>
      <c r="CI237" s="59"/>
      <c r="CJ237" s="6"/>
      <c r="CK237" s="6"/>
    </row>
    <row r="238" spans="1:89" ht="113.25" hidden="1" customHeight="1">
      <c r="A238" s="98"/>
      <c r="B238" s="93">
        <v>232</v>
      </c>
      <c r="C238" s="31" t="s">
        <v>273</v>
      </c>
      <c r="D238" s="2" t="s">
        <v>11</v>
      </c>
      <c r="E238" s="31" t="s">
        <v>281</v>
      </c>
      <c r="F238" s="2" t="s">
        <v>14</v>
      </c>
      <c r="G238" s="31" t="s">
        <v>272</v>
      </c>
      <c r="H238" s="18" t="s">
        <v>664</v>
      </c>
      <c r="I238" s="6" t="s">
        <v>118</v>
      </c>
      <c r="J238" s="14" t="s">
        <v>42</v>
      </c>
      <c r="K238" s="6"/>
      <c r="L238" s="6"/>
      <c r="M238" s="6"/>
      <c r="N238" s="22"/>
      <c r="O238" s="6"/>
      <c r="P238" s="22"/>
      <c r="Q238" s="6" t="s">
        <v>13</v>
      </c>
      <c r="R238" s="6"/>
      <c r="S238" s="6"/>
      <c r="T238" s="6"/>
      <c r="U238" s="23"/>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59"/>
      <c r="CF238" s="6"/>
      <c r="CG238" s="59"/>
      <c r="CH238" s="6"/>
      <c r="CI238" s="59"/>
      <c r="CJ238" s="6"/>
      <c r="CK238" s="6"/>
    </row>
    <row r="239" spans="1:89" ht="113.25" hidden="1" customHeight="1">
      <c r="A239" s="98">
        <v>210</v>
      </c>
      <c r="B239" s="93">
        <v>233</v>
      </c>
      <c r="C239" s="31" t="s">
        <v>273</v>
      </c>
      <c r="D239" s="2" t="s">
        <v>11</v>
      </c>
      <c r="E239" s="31" t="s">
        <v>290</v>
      </c>
      <c r="F239" s="2" t="s">
        <v>14</v>
      </c>
      <c r="G239" s="31" t="s">
        <v>291</v>
      </c>
      <c r="H239" s="18" t="s">
        <v>292</v>
      </c>
      <c r="I239" s="6" t="s">
        <v>118</v>
      </c>
      <c r="J239" s="14" t="s">
        <v>42</v>
      </c>
      <c r="K239" s="6"/>
      <c r="L239" s="6"/>
      <c r="M239" s="6"/>
      <c r="N239" s="22"/>
      <c r="O239" s="6"/>
      <c r="P239" s="22" t="s">
        <v>13</v>
      </c>
      <c r="Q239" s="6"/>
      <c r="R239" s="6"/>
      <c r="S239" s="6"/>
      <c r="T239" s="6"/>
      <c r="U239" s="23">
        <f t="shared" ref="U239:U247" si="33">COUNTIF(K239:T239,"x")</f>
        <v>1</v>
      </c>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59"/>
      <c r="CF239" s="6"/>
      <c r="CG239" s="59"/>
      <c r="CH239" s="6"/>
      <c r="CI239" s="59"/>
      <c r="CJ239" s="6"/>
      <c r="CK239" s="6"/>
    </row>
    <row r="240" spans="1:89" s="35" customFormat="1" ht="113.25" hidden="1" customHeight="1">
      <c r="A240" s="98">
        <v>211</v>
      </c>
      <c r="B240" s="93">
        <v>234</v>
      </c>
      <c r="C240" s="8" t="s">
        <v>288</v>
      </c>
      <c r="D240" s="2" t="s">
        <v>11</v>
      </c>
      <c r="E240" s="8" t="s">
        <v>289</v>
      </c>
      <c r="F240" s="32" t="s">
        <v>14</v>
      </c>
      <c r="G240" s="20" t="s">
        <v>294</v>
      </c>
      <c r="H240" s="20" t="s">
        <v>293</v>
      </c>
      <c r="I240" s="22" t="s">
        <v>118</v>
      </c>
      <c r="J240" s="14" t="s">
        <v>42</v>
      </c>
      <c r="K240" s="22" t="s">
        <v>13</v>
      </c>
      <c r="L240" s="22"/>
      <c r="M240" s="22"/>
      <c r="N240" s="22"/>
      <c r="O240" s="22"/>
      <c r="P240" s="22"/>
      <c r="Q240" s="22"/>
      <c r="R240" s="22"/>
      <c r="S240" s="22"/>
      <c r="T240" s="22"/>
      <c r="U240" s="23">
        <f t="shared" si="33"/>
        <v>1</v>
      </c>
      <c r="V240" s="22" t="s">
        <v>363</v>
      </c>
      <c r="W240" s="22" t="s">
        <v>364</v>
      </c>
      <c r="X240" s="22" t="s">
        <v>366</v>
      </c>
      <c r="Y240" s="22" t="s">
        <v>364</v>
      </c>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2"/>
      <c r="CD240" s="22"/>
      <c r="CE240" s="55"/>
      <c r="CF240" s="22"/>
      <c r="CG240" s="55"/>
      <c r="CH240" s="22"/>
      <c r="CI240" s="55"/>
      <c r="CJ240" s="22"/>
      <c r="CK240" s="22"/>
    </row>
    <row r="241" spans="1:89" s="35" customFormat="1" ht="113.25" hidden="1" customHeight="1">
      <c r="A241" s="98">
        <v>212</v>
      </c>
      <c r="B241" s="93">
        <v>235</v>
      </c>
      <c r="C241" s="8" t="s">
        <v>288</v>
      </c>
      <c r="D241" s="2" t="s">
        <v>11</v>
      </c>
      <c r="E241" s="8" t="s">
        <v>289</v>
      </c>
      <c r="F241" s="32" t="s">
        <v>14</v>
      </c>
      <c r="G241" s="20" t="s">
        <v>295</v>
      </c>
      <c r="H241" s="20" t="s">
        <v>296</v>
      </c>
      <c r="I241" s="22" t="s">
        <v>118</v>
      </c>
      <c r="J241" s="14" t="s">
        <v>42</v>
      </c>
      <c r="K241" s="22"/>
      <c r="L241" s="22" t="s">
        <v>13</v>
      </c>
      <c r="M241" s="22"/>
      <c r="N241" s="22"/>
      <c r="O241" s="22"/>
      <c r="P241" s="22"/>
      <c r="Q241" s="22"/>
      <c r="R241" s="22"/>
      <c r="S241" s="22"/>
      <c r="T241" s="22"/>
      <c r="U241" s="23">
        <f t="shared" si="33"/>
        <v>1</v>
      </c>
      <c r="V241" s="22"/>
      <c r="W241" s="22"/>
      <c r="X241" s="22"/>
      <c r="Y241" s="22"/>
      <c r="Z241" s="22"/>
      <c r="AA241" s="22"/>
      <c r="AB241" s="22" t="s">
        <v>363</v>
      </c>
      <c r="AC241" s="22" t="s">
        <v>366</v>
      </c>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2"/>
      <c r="CD241" s="22"/>
      <c r="CE241" s="55"/>
      <c r="CF241" s="22"/>
      <c r="CG241" s="55"/>
      <c r="CH241" s="22"/>
      <c r="CI241" s="55"/>
      <c r="CJ241" s="22"/>
      <c r="CK241" s="22"/>
    </row>
    <row r="242" spans="1:89" s="35" customFormat="1" ht="113.25" customHeight="1">
      <c r="A242" s="98">
        <v>213</v>
      </c>
      <c r="B242" s="93">
        <v>236</v>
      </c>
      <c r="C242" s="8" t="s">
        <v>288</v>
      </c>
      <c r="D242" s="2" t="s">
        <v>11</v>
      </c>
      <c r="E242" s="8" t="s">
        <v>289</v>
      </c>
      <c r="F242" s="32" t="s">
        <v>14</v>
      </c>
      <c r="G242" s="20" t="s">
        <v>297</v>
      </c>
      <c r="H242" s="20" t="s">
        <v>708</v>
      </c>
      <c r="I242" s="22" t="s">
        <v>118</v>
      </c>
      <c r="J242" s="14" t="s">
        <v>42</v>
      </c>
      <c r="K242" s="22"/>
      <c r="L242" s="22"/>
      <c r="M242" s="22" t="s">
        <v>13</v>
      </c>
      <c r="N242" s="22"/>
      <c r="O242" s="22"/>
      <c r="P242" s="22"/>
      <c r="Q242" s="22"/>
      <c r="R242" s="22"/>
      <c r="S242" s="22"/>
      <c r="T242" s="22"/>
      <c r="U242" s="23">
        <f t="shared" si="33"/>
        <v>1</v>
      </c>
      <c r="V242" s="22"/>
      <c r="W242" s="22"/>
      <c r="X242" s="22"/>
      <c r="Y242" s="22"/>
      <c r="Z242" s="22"/>
      <c r="AA242" s="22"/>
      <c r="AB242" s="22"/>
      <c r="AC242" s="22"/>
      <c r="AD242" s="22" t="s">
        <v>364</v>
      </c>
      <c r="AE242" s="22" t="s">
        <v>364</v>
      </c>
      <c r="AF242" s="22" t="s">
        <v>366</v>
      </c>
      <c r="AG242" s="22" t="s">
        <v>366</v>
      </c>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c r="CE242" s="55"/>
      <c r="CF242" s="22"/>
      <c r="CG242" s="55"/>
      <c r="CH242" s="22"/>
      <c r="CI242" s="55"/>
      <c r="CJ242" s="22"/>
      <c r="CK242" s="22"/>
    </row>
    <row r="243" spans="1:89" s="35" customFormat="1" ht="113.25" hidden="1" customHeight="1">
      <c r="A243" s="98">
        <v>214</v>
      </c>
      <c r="B243" s="93">
        <v>237</v>
      </c>
      <c r="C243" s="8" t="s">
        <v>288</v>
      </c>
      <c r="D243" s="2" t="s">
        <v>11</v>
      </c>
      <c r="E243" s="8" t="s">
        <v>289</v>
      </c>
      <c r="F243" s="32" t="s">
        <v>14</v>
      </c>
      <c r="G243" s="20" t="s">
        <v>298</v>
      </c>
      <c r="H243" s="20" t="s">
        <v>299</v>
      </c>
      <c r="I243" s="22" t="s">
        <v>118</v>
      </c>
      <c r="J243" s="14" t="s">
        <v>42</v>
      </c>
      <c r="K243" s="22"/>
      <c r="L243" s="22"/>
      <c r="M243" s="22"/>
      <c r="N243" s="22" t="s">
        <v>13</v>
      </c>
      <c r="O243" s="22"/>
      <c r="P243" s="22"/>
      <c r="Q243" s="22"/>
      <c r="R243" s="22"/>
      <c r="S243" s="22"/>
      <c r="T243" s="22"/>
      <c r="U243" s="23">
        <f t="shared" si="33"/>
        <v>1</v>
      </c>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2"/>
      <c r="CD243" s="22"/>
      <c r="CE243" s="55"/>
      <c r="CF243" s="22"/>
      <c r="CG243" s="55"/>
      <c r="CH243" s="22"/>
      <c r="CI243" s="55"/>
      <c r="CJ243" s="22"/>
      <c r="CK243" s="22"/>
    </row>
    <row r="244" spans="1:89" s="35" customFormat="1" ht="113.25" hidden="1" customHeight="1">
      <c r="A244" s="98">
        <v>215</v>
      </c>
      <c r="B244" s="93">
        <v>238</v>
      </c>
      <c r="C244" s="8" t="s">
        <v>288</v>
      </c>
      <c r="D244" s="2" t="s">
        <v>11</v>
      </c>
      <c r="E244" s="8" t="s">
        <v>289</v>
      </c>
      <c r="F244" s="32" t="s">
        <v>14</v>
      </c>
      <c r="G244" s="20" t="s">
        <v>301</v>
      </c>
      <c r="H244" s="20" t="s">
        <v>394</v>
      </c>
      <c r="I244" s="22" t="s">
        <v>118</v>
      </c>
      <c r="J244" s="14" t="s">
        <v>42</v>
      </c>
      <c r="K244" s="22"/>
      <c r="L244" s="22"/>
      <c r="M244" s="22"/>
      <c r="N244" s="22"/>
      <c r="O244" s="22" t="s">
        <v>13</v>
      </c>
      <c r="P244" s="22"/>
      <c r="Q244" s="22"/>
      <c r="R244" s="22"/>
      <c r="S244" s="22"/>
      <c r="T244" s="22"/>
      <c r="U244" s="23">
        <f t="shared" si="33"/>
        <v>1</v>
      </c>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2"/>
      <c r="CD244" s="22"/>
      <c r="CE244" s="55"/>
      <c r="CF244" s="22"/>
      <c r="CG244" s="55"/>
      <c r="CH244" s="22"/>
      <c r="CI244" s="55"/>
      <c r="CJ244" s="22"/>
      <c r="CK244" s="22"/>
    </row>
    <row r="245" spans="1:89" s="35" customFormat="1" ht="113.25" hidden="1" customHeight="1">
      <c r="A245" s="98">
        <v>216</v>
      </c>
      <c r="B245" s="93">
        <v>239</v>
      </c>
      <c r="C245" s="8" t="s">
        <v>288</v>
      </c>
      <c r="D245" s="2" t="s">
        <v>11</v>
      </c>
      <c r="E245" s="8" t="s">
        <v>289</v>
      </c>
      <c r="F245" s="32" t="s">
        <v>14</v>
      </c>
      <c r="G245" s="20" t="s">
        <v>302</v>
      </c>
      <c r="H245" s="20" t="s">
        <v>302</v>
      </c>
      <c r="I245" s="22" t="s">
        <v>118</v>
      </c>
      <c r="J245" s="14" t="s">
        <v>42</v>
      </c>
      <c r="K245" s="22"/>
      <c r="L245" s="22"/>
      <c r="M245" s="22"/>
      <c r="N245" s="22"/>
      <c r="O245" s="22"/>
      <c r="P245" s="22" t="s">
        <v>13</v>
      </c>
      <c r="Q245" s="22"/>
      <c r="R245" s="22"/>
      <c r="S245" s="22"/>
      <c r="T245" s="22"/>
      <c r="U245" s="23">
        <f t="shared" si="33"/>
        <v>1</v>
      </c>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c r="CE245" s="55"/>
      <c r="CF245" s="22"/>
      <c r="CG245" s="55"/>
      <c r="CH245" s="22"/>
      <c r="CI245" s="55"/>
      <c r="CJ245" s="22"/>
      <c r="CK245" s="22"/>
    </row>
    <row r="246" spans="1:89" s="35" customFormat="1" ht="113.25" hidden="1" customHeight="1">
      <c r="A246" s="98">
        <v>217</v>
      </c>
      <c r="B246" s="93">
        <v>240</v>
      </c>
      <c r="C246" s="8" t="s">
        <v>288</v>
      </c>
      <c r="D246" s="2" t="s">
        <v>11</v>
      </c>
      <c r="E246" s="8" t="s">
        <v>289</v>
      </c>
      <c r="F246" s="32" t="s">
        <v>14</v>
      </c>
      <c r="G246" s="20" t="s">
        <v>303</v>
      </c>
      <c r="H246" s="20" t="s">
        <v>665</v>
      </c>
      <c r="I246" s="22" t="s">
        <v>118</v>
      </c>
      <c r="J246" s="14" t="s">
        <v>42</v>
      </c>
      <c r="K246" s="22"/>
      <c r="L246" s="22"/>
      <c r="M246" s="22"/>
      <c r="N246" s="22"/>
      <c r="O246" s="22"/>
      <c r="P246" s="22"/>
      <c r="Q246" s="22" t="s">
        <v>13</v>
      </c>
      <c r="R246" s="22"/>
      <c r="S246" s="22"/>
      <c r="T246" s="22"/>
      <c r="U246" s="23">
        <f t="shared" si="33"/>
        <v>1</v>
      </c>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55"/>
      <c r="CF246" s="22"/>
      <c r="CG246" s="55"/>
      <c r="CH246" s="22"/>
      <c r="CI246" s="55"/>
      <c r="CJ246" s="22"/>
      <c r="CK246" s="22"/>
    </row>
    <row r="247" spans="1:89" s="35" customFormat="1" ht="113.25" hidden="1" customHeight="1">
      <c r="A247" s="98">
        <v>218</v>
      </c>
      <c r="B247" s="93">
        <v>241</v>
      </c>
      <c r="C247" s="8" t="s">
        <v>288</v>
      </c>
      <c r="D247" s="2" t="s">
        <v>11</v>
      </c>
      <c r="E247" s="8" t="s">
        <v>289</v>
      </c>
      <c r="F247" s="32" t="s">
        <v>14</v>
      </c>
      <c r="G247" s="20" t="s">
        <v>304</v>
      </c>
      <c r="H247" s="20" t="s">
        <v>685</v>
      </c>
      <c r="I247" s="22" t="s">
        <v>118</v>
      </c>
      <c r="J247" s="14" t="s">
        <v>42</v>
      </c>
      <c r="K247" s="22"/>
      <c r="L247" s="22"/>
      <c r="M247" s="22"/>
      <c r="N247" s="22"/>
      <c r="O247" s="22"/>
      <c r="P247" s="22"/>
      <c r="Q247" s="22"/>
      <c r="R247" s="22"/>
      <c r="S247" s="22" t="s">
        <v>13</v>
      </c>
      <c r="T247" s="22"/>
      <c r="U247" s="23">
        <f t="shared" si="33"/>
        <v>1</v>
      </c>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2"/>
      <c r="CD247" s="22"/>
      <c r="CE247" s="55"/>
      <c r="CF247" s="22"/>
      <c r="CG247" s="55"/>
      <c r="CH247" s="22"/>
      <c r="CI247" s="55"/>
      <c r="CJ247" s="22"/>
      <c r="CK247" s="22"/>
    </row>
    <row r="248" spans="1:89" hidden="1">
      <c r="A248" s="42"/>
      <c r="B248" s="159"/>
      <c r="C248" s="159"/>
      <c r="D248" s="159"/>
      <c r="E248" s="159"/>
      <c r="F248" s="159"/>
      <c r="G248" s="142" t="s">
        <v>65</v>
      </c>
      <c r="H248" s="142"/>
      <c r="I248" s="43"/>
      <c r="J248" s="44">
        <f>SUM(J249:J253)</f>
        <v>198</v>
      </c>
      <c r="K248" s="44">
        <f>SUM(K249:K253)</f>
        <v>22</v>
      </c>
      <c r="L248" s="44">
        <f t="shared" ref="L248:BD248" si="34">SUM(L249:L253)</f>
        <v>22</v>
      </c>
      <c r="M248" s="44">
        <f t="shared" si="34"/>
        <v>24</v>
      </c>
      <c r="N248" s="44">
        <f t="shared" si="34"/>
        <v>26</v>
      </c>
      <c r="O248" s="44">
        <f t="shared" si="34"/>
        <v>17</v>
      </c>
      <c r="P248" s="44">
        <f t="shared" si="34"/>
        <v>26</v>
      </c>
      <c r="Q248" s="44">
        <f t="shared" si="34"/>
        <v>22</v>
      </c>
      <c r="R248" s="44">
        <f t="shared" si="34"/>
        <v>19</v>
      </c>
      <c r="S248" s="44">
        <f t="shared" si="34"/>
        <v>18</v>
      </c>
      <c r="T248" s="44">
        <f t="shared" si="34"/>
        <v>15</v>
      </c>
      <c r="U248" s="44">
        <f t="shared" si="34"/>
        <v>0</v>
      </c>
      <c r="V248" s="44">
        <f t="shared" si="34"/>
        <v>0</v>
      </c>
      <c r="W248" s="44">
        <f t="shared" si="34"/>
        <v>0</v>
      </c>
      <c r="X248" s="44">
        <f t="shared" si="34"/>
        <v>0</v>
      </c>
      <c r="Y248" s="44">
        <f t="shared" si="34"/>
        <v>0</v>
      </c>
      <c r="Z248" s="44">
        <f t="shared" si="34"/>
        <v>0</v>
      </c>
      <c r="AA248" s="44">
        <f t="shared" si="34"/>
        <v>0</v>
      </c>
      <c r="AB248" s="44">
        <f t="shared" si="34"/>
        <v>0</v>
      </c>
      <c r="AC248" s="44">
        <f t="shared" si="34"/>
        <v>0</v>
      </c>
      <c r="AD248" s="44">
        <f t="shared" si="34"/>
        <v>0</v>
      </c>
      <c r="AE248" s="44">
        <f t="shared" si="34"/>
        <v>0</v>
      </c>
      <c r="AF248" s="44">
        <f t="shared" si="34"/>
        <v>0</v>
      </c>
      <c r="AG248" s="44">
        <f t="shared" si="34"/>
        <v>0</v>
      </c>
      <c r="AH248" s="44">
        <f t="shared" si="34"/>
        <v>0</v>
      </c>
      <c r="AI248" s="44">
        <f t="shared" si="34"/>
        <v>0</v>
      </c>
      <c r="AJ248" s="44"/>
      <c r="AK248" s="44"/>
      <c r="AL248" s="44"/>
      <c r="AM248" s="44"/>
      <c r="AN248" s="44"/>
      <c r="AO248" s="44"/>
      <c r="AP248" s="44">
        <f t="shared" si="34"/>
        <v>0</v>
      </c>
      <c r="AQ248" s="44"/>
      <c r="AR248" s="44"/>
      <c r="AS248" s="44"/>
      <c r="AT248" s="44">
        <f t="shared" si="34"/>
        <v>0</v>
      </c>
      <c r="AU248" s="44"/>
      <c r="AV248" s="44"/>
      <c r="AW248" s="44">
        <f t="shared" si="34"/>
        <v>0</v>
      </c>
      <c r="AX248" s="44"/>
      <c r="AY248" s="44"/>
      <c r="AZ248" s="44">
        <f t="shared" si="34"/>
        <v>0</v>
      </c>
      <c r="BA248" s="44"/>
      <c r="BB248" s="44">
        <f t="shared" si="34"/>
        <v>0</v>
      </c>
      <c r="BC248" s="44"/>
      <c r="BD248" s="44">
        <f t="shared" si="34"/>
        <v>0</v>
      </c>
    </row>
    <row r="249" spans="1:89" hidden="1">
      <c r="A249" s="42"/>
      <c r="B249" s="158"/>
      <c r="C249" s="158"/>
      <c r="D249" s="158"/>
      <c r="E249" s="158"/>
      <c r="F249" s="158"/>
      <c r="G249" s="142" t="s">
        <v>101</v>
      </c>
      <c r="H249" s="142"/>
      <c r="I249" s="43"/>
      <c r="J249" s="45">
        <f>COUNTIF(J$11:J$85,"Thể chất")</f>
        <v>63</v>
      </c>
      <c r="K249" s="45">
        <f t="shared" ref="K249:Y249" si="35">COUNTIF(K$11:K$85,"x")</f>
        <v>8</v>
      </c>
      <c r="L249" s="45">
        <f t="shared" si="35"/>
        <v>7</v>
      </c>
      <c r="M249" s="45">
        <f t="shared" si="35"/>
        <v>7</v>
      </c>
      <c r="N249" s="45">
        <f t="shared" si="35"/>
        <v>11</v>
      </c>
      <c r="O249" s="45">
        <f t="shared" si="35"/>
        <v>6</v>
      </c>
      <c r="P249" s="45">
        <f t="shared" si="35"/>
        <v>10</v>
      </c>
      <c r="Q249" s="45">
        <f t="shared" si="35"/>
        <v>6</v>
      </c>
      <c r="R249" s="45">
        <f t="shared" si="35"/>
        <v>7</v>
      </c>
      <c r="S249" s="45">
        <f t="shared" si="35"/>
        <v>5</v>
      </c>
      <c r="T249" s="45">
        <f t="shared" si="35"/>
        <v>3</v>
      </c>
      <c r="U249" s="45">
        <f t="shared" si="35"/>
        <v>0</v>
      </c>
      <c r="V249" s="45">
        <f t="shared" si="35"/>
        <v>0</v>
      </c>
      <c r="W249" s="45">
        <f t="shared" si="35"/>
        <v>0</v>
      </c>
      <c r="X249" s="45">
        <f t="shared" si="35"/>
        <v>0</v>
      </c>
      <c r="Y249" s="45">
        <f t="shared" si="35"/>
        <v>0</v>
      </c>
      <c r="Z249" s="45">
        <f t="shared" ref="Z249:AI249" si="36">COUNTIF(Z$8:Z$85,"x")</f>
        <v>0</v>
      </c>
      <c r="AA249" s="45">
        <f t="shared" si="36"/>
        <v>0</v>
      </c>
      <c r="AB249" s="45">
        <f t="shared" si="36"/>
        <v>0</v>
      </c>
      <c r="AC249" s="45">
        <f t="shared" si="36"/>
        <v>0</v>
      </c>
      <c r="AD249" s="45">
        <f t="shared" si="36"/>
        <v>0</v>
      </c>
      <c r="AE249" s="45">
        <f t="shared" si="36"/>
        <v>0</v>
      </c>
      <c r="AF249" s="45">
        <f t="shared" si="36"/>
        <v>0</v>
      </c>
      <c r="AG249" s="45">
        <f t="shared" si="36"/>
        <v>0</v>
      </c>
      <c r="AH249" s="45">
        <f t="shared" si="36"/>
        <v>0</v>
      </c>
      <c r="AI249" s="45">
        <f t="shared" si="36"/>
        <v>0</v>
      </c>
      <c r="AJ249" s="45"/>
      <c r="AK249" s="45"/>
      <c r="AL249" s="45"/>
      <c r="AM249" s="45"/>
      <c r="AN249" s="45"/>
      <c r="AO249" s="45"/>
      <c r="AP249" s="45">
        <f>COUNTIF(AP$8:AP$85,"x")</f>
        <v>0</v>
      </c>
      <c r="AQ249" s="45"/>
      <c r="AR249" s="45"/>
      <c r="AS249" s="45"/>
      <c r="AT249" s="45">
        <f>COUNTIF(AT$8:AT$85,"x")</f>
        <v>0</v>
      </c>
      <c r="AU249" s="45"/>
      <c r="AV249" s="45"/>
      <c r="AW249" s="45">
        <f>COUNTIF(AW$8:AW$85,"x")</f>
        <v>0</v>
      </c>
      <c r="AX249" s="45"/>
      <c r="AY249" s="45"/>
      <c r="AZ249" s="45">
        <f>COUNTIF(AZ$8:AZ$85,"x")</f>
        <v>0</v>
      </c>
      <c r="BA249" s="45"/>
      <c r="BB249" s="45">
        <f>COUNTIF(BB$8:BB$85,"x")</f>
        <v>0</v>
      </c>
      <c r="BC249" s="45"/>
      <c r="BD249" s="45">
        <f>COUNTIF(BD$8:BD$85,"x")</f>
        <v>0</v>
      </c>
    </row>
    <row r="250" spans="1:89" hidden="1">
      <c r="A250" s="42"/>
      <c r="B250" s="158"/>
      <c r="C250" s="158"/>
      <c r="D250" s="158"/>
      <c r="E250" s="158"/>
      <c r="F250" s="158"/>
      <c r="G250" s="142" t="s">
        <v>102</v>
      </c>
      <c r="H250" s="142"/>
      <c r="I250" s="43"/>
      <c r="J250" s="45">
        <f>COUNTIF(J$90:J$130,"Nhận thức")</f>
        <v>33</v>
      </c>
      <c r="K250" s="45">
        <f t="shared" ref="K250:X250" si="37">COUNTIF(K$90:K$130,"x")</f>
        <v>4</v>
      </c>
      <c r="L250" s="45">
        <f t="shared" si="37"/>
        <v>3</v>
      </c>
      <c r="M250" s="45">
        <f t="shared" si="37"/>
        <v>2</v>
      </c>
      <c r="N250" s="45">
        <f t="shared" si="37"/>
        <v>4</v>
      </c>
      <c r="O250" s="45">
        <f t="shared" si="37"/>
        <v>4</v>
      </c>
      <c r="P250" s="45">
        <f t="shared" si="37"/>
        <v>4</v>
      </c>
      <c r="Q250" s="45">
        <f t="shared" si="37"/>
        <v>6</v>
      </c>
      <c r="R250" s="45">
        <f t="shared" si="37"/>
        <v>2</v>
      </c>
      <c r="S250" s="45">
        <f t="shared" si="37"/>
        <v>3</v>
      </c>
      <c r="T250" s="45">
        <f t="shared" si="37"/>
        <v>2</v>
      </c>
      <c r="U250" s="45">
        <f t="shared" si="37"/>
        <v>0</v>
      </c>
      <c r="V250" s="45">
        <f t="shared" si="37"/>
        <v>0</v>
      </c>
      <c r="W250" s="45">
        <f t="shared" si="37"/>
        <v>0</v>
      </c>
      <c r="X250" s="45">
        <f t="shared" si="37"/>
        <v>0</v>
      </c>
      <c r="Y250" s="45">
        <f t="shared" ref="Y250:AI250" si="38">COUNTIF(Y$88:Y$130,"x")</f>
        <v>0</v>
      </c>
      <c r="Z250" s="45">
        <f t="shared" si="38"/>
        <v>0</v>
      </c>
      <c r="AA250" s="45">
        <f t="shared" si="38"/>
        <v>0</v>
      </c>
      <c r="AB250" s="45">
        <f t="shared" si="38"/>
        <v>0</v>
      </c>
      <c r="AC250" s="45">
        <f t="shared" si="38"/>
        <v>0</v>
      </c>
      <c r="AD250" s="45">
        <f t="shared" si="38"/>
        <v>0</v>
      </c>
      <c r="AE250" s="45">
        <f t="shared" si="38"/>
        <v>0</v>
      </c>
      <c r="AF250" s="45">
        <f t="shared" si="38"/>
        <v>0</v>
      </c>
      <c r="AG250" s="45">
        <f t="shared" si="38"/>
        <v>0</v>
      </c>
      <c r="AH250" s="45">
        <f t="shared" si="38"/>
        <v>0</v>
      </c>
      <c r="AI250" s="45">
        <f t="shared" si="38"/>
        <v>0</v>
      </c>
      <c r="AJ250" s="45"/>
      <c r="AK250" s="45"/>
      <c r="AL250" s="45"/>
      <c r="AM250" s="45"/>
      <c r="AN250" s="45"/>
      <c r="AO250" s="45"/>
      <c r="AP250" s="45">
        <f>COUNTIF(AP$88:AP$130,"x")</f>
        <v>0</v>
      </c>
      <c r="AQ250" s="45"/>
      <c r="AR250" s="45"/>
      <c r="AS250" s="45"/>
      <c r="AT250" s="45">
        <f>COUNTIF(AT$88:AT$130,"x")</f>
        <v>0</v>
      </c>
      <c r="AU250" s="45"/>
      <c r="AV250" s="45"/>
      <c r="AW250" s="45">
        <f>COUNTIF(AW$88:AW$130,"x")</f>
        <v>0</v>
      </c>
      <c r="AX250" s="45"/>
      <c r="AY250" s="45"/>
      <c r="AZ250" s="45">
        <f>COUNTIF(AZ$88:AZ$130,"x")</f>
        <v>0</v>
      </c>
      <c r="BA250" s="45"/>
      <c r="BB250" s="45">
        <f>COUNTIF(BB$88:BB$130,"x")</f>
        <v>0</v>
      </c>
      <c r="BC250" s="45"/>
      <c r="BD250" s="45">
        <f>COUNTIF(BD$88:BD$130,"x")</f>
        <v>0</v>
      </c>
    </row>
    <row r="251" spans="1:89" hidden="1">
      <c r="A251" s="42"/>
      <c r="B251" s="158"/>
      <c r="C251" s="158"/>
      <c r="D251" s="158"/>
      <c r="E251" s="158"/>
      <c r="F251" s="158"/>
      <c r="G251" s="142" t="s">
        <v>103</v>
      </c>
      <c r="H251" s="142"/>
      <c r="I251" s="43"/>
      <c r="J251" s="45">
        <f>COUNTIF(J$131:J$189,"Ngôn ngữ")</f>
        <v>45</v>
      </c>
      <c r="K251" s="45">
        <f>COUNTIF(K$131:K$189,"x")</f>
        <v>4</v>
      </c>
      <c r="L251" s="45">
        <f t="shared" ref="L251:W251" si="39">COUNTIF(L$131:L$189,"x")</f>
        <v>5</v>
      </c>
      <c r="M251" s="45">
        <f t="shared" si="39"/>
        <v>8</v>
      </c>
      <c r="N251" s="45">
        <f t="shared" si="39"/>
        <v>6</v>
      </c>
      <c r="O251" s="45">
        <f t="shared" si="39"/>
        <v>4</v>
      </c>
      <c r="P251" s="45">
        <f t="shared" si="39"/>
        <v>4</v>
      </c>
      <c r="Q251" s="45">
        <f t="shared" si="39"/>
        <v>4</v>
      </c>
      <c r="R251" s="45">
        <f t="shared" si="39"/>
        <v>5</v>
      </c>
      <c r="S251" s="45">
        <f t="shared" si="39"/>
        <v>6</v>
      </c>
      <c r="T251" s="45">
        <f t="shared" si="39"/>
        <v>6</v>
      </c>
      <c r="U251" s="45">
        <f t="shared" si="39"/>
        <v>0</v>
      </c>
      <c r="V251" s="45">
        <f t="shared" si="39"/>
        <v>0</v>
      </c>
      <c r="W251" s="45">
        <f t="shared" si="39"/>
        <v>0</v>
      </c>
      <c r="X251" s="45">
        <f t="shared" ref="X251:AI251" si="40">COUNTIF(X$131:X$173,"x")</f>
        <v>0</v>
      </c>
      <c r="Y251" s="45">
        <f t="shared" si="40"/>
        <v>0</v>
      </c>
      <c r="Z251" s="45">
        <f t="shared" si="40"/>
        <v>0</v>
      </c>
      <c r="AA251" s="45">
        <f t="shared" si="40"/>
        <v>0</v>
      </c>
      <c r="AB251" s="45">
        <f t="shared" si="40"/>
        <v>0</v>
      </c>
      <c r="AC251" s="45">
        <f t="shared" si="40"/>
        <v>0</v>
      </c>
      <c r="AD251" s="45">
        <f t="shared" si="40"/>
        <v>0</v>
      </c>
      <c r="AE251" s="45">
        <f t="shared" si="40"/>
        <v>0</v>
      </c>
      <c r="AF251" s="45">
        <f t="shared" si="40"/>
        <v>0</v>
      </c>
      <c r="AG251" s="45">
        <f t="shared" si="40"/>
        <v>0</v>
      </c>
      <c r="AH251" s="45">
        <f t="shared" si="40"/>
        <v>0</v>
      </c>
      <c r="AI251" s="45">
        <f t="shared" si="40"/>
        <v>0</v>
      </c>
      <c r="AJ251" s="45"/>
      <c r="AK251" s="45"/>
      <c r="AL251" s="45"/>
      <c r="AM251" s="45"/>
      <c r="AN251" s="45"/>
      <c r="AO251" s="45"/>
      <c r="AP251" s="45">
        <f>COUNTIF(AP$131:AP$173,"x")</f>
        <v>0</v>
      </c>
      <c r="AQ251" s="45"/>
      <c r="AR251" s="45"/>
      <c r="AS251" s="45"/>
      <c r="AT251" s="45">
        <f>COUNTIF(AT$131:AT$173,"x")</f>
        <v>0</v>
      </c>
      <c r="AU251" s="45"/>
      <c r="AV251" s="45"/>
      <c r="AW251" s="45">
        <f>COUNTIF(AW$131:AW$173,"x")</f>
        <v>0</v>
      </c>
      <c r="AX251" s="45"/>
      <c r="AY251" s="45"/>
      <c r="AZ251" s="45">
        <f>COUNTIF(AZ$131:AZ$173,"x")</f>
        <v>0</v>
      </c>
      <c r="BA251" s="45"/>
      <c r="BB251" s="45">
        <f>COUNTIF(BB$131:BB$173,"x")</f>
        <v>0</v>
      </c>
      <c r="BC251" s="45"/>
      <c r="BD251" s="45">
        <f>COUNTIF(BD$131:BD$173,"x")</f>
        <v>0</v>
      </c>
    </row>
    <row r="252" spans="1:89" hidden="1">
      <c r="A252" s="42"/>
      <c r="B252" s="158"/>
      <c r="C252" s="158"/>
      <c r="D252" s="158"/>
      <c r="E252" s="158"/>
      <c r="F252" s="158"/>
      <c r="G252" s="142" t="s">
        <v>104</v>
      </c>
      <c r="H252" s="142"/>
      <c r="I252" s="43"/>
      <c r="J252" s="45">
        <f>COUNTIF(J$181:J$247,"TCKNXH-TM")</f>
        <v>57</v>
      </c>
      <c r="K252" s="45">
        <f t="shared" ref="K252:V252" si="41">COUNTIF(K$181:K$247,"x")</f>
        <v>6</v>
      </c>
      <c r="L252" s="45">
        <f t="shared" si="41"/>
        <v>7</v>
      </c>
      <c r="M252" s="45">
        <f t="shared" si="41"/>
        <v>7</v>
      </c>
      <c r="N252" s="45">
        <f t="shared" si="41"/>
        <v>5</v>
      </c>
      <c r="O252" s="45">
        <f t="shared" si="41"/>
        <v>3</v>
      </c>
      <c r="P252" s="45">
        <f t="shared" si="41"/>
        <v>8</v>
      </c>
      <c r="Q252" s="45">
        <f t="shared" si="41"/>
        <v>6</v>
      </c>
      <c r="R252" s="45">
        <f t="shared" si="41"/>
        <v>5</v>
      </c>
      <c r="S252" s="45">
        <f t="shared" si="41"/>
        <v>4</v>
      </c>
      <c r="T252" s="45">
        <f t="shared" si="41"/>
        <v>4</v>
      </c>
      <c r="U252" s="45">
        <f t="shared" si="41"/>
        <v>0</v>
      </c>
      <c r="V252" s="45">
        <f t="shared" si="41"/>
        <v>0</v>
      </c>
      <c r="W252" s="45">
        <f t="shared" ref="W252:AI252" si="42">COUNTIF(W$181:W$221,"x")</f>
        <v>0</v>
      </c>
      <c r="X252" s="45">
        <f t="shared" si="42"/>
        <v>0</v>
      </c>
      <c r="Y252" s="45">
        <f t="shared" si="42"/>
        <v>0</v>
      </c>
      <c r="Z252" s="45">
        <f t="shared" si="42"/>
        <v>0</v>
      </c>
      <c r="AA252" s="45">
        <f t="shared" si="42"/>
        <v>0</v>
      </c>
      <c r="AB252" s="45">
        <f t="shared" si="42"/>
        <v>0</v>
      </c>
      <c r="AC252" s="45">
        <f t="shared" si="42"/>
        <v>0</v>
      </c>
      <c r="AD252" s="45">
        <f t="shared" si="42"/>
        <v>0</v>
      </c>
      <c r="AE252" s="45">
        <f t="shared" si="42"/>
        <v>0</v>
      </c>
      <c r="AF252" s="45">
        <f t="shared" si="42"/>
        <v>0</v>
      </c>
      <c r="AG252" s="45">
        <f t="shared" si="42"/>
        <v>0</v>
      </c>
      <c r="AH252" s="45">
        <f t="shared" si="42"/>
        <v>0</v>
      </c>
      <c r="AI252" s="45">
        <f t="shared" si="42"/>
        <v>0</v>
      </c>
      <c r="AJ252" s="45"/>
      <c r="AK252" s="45"/>
      <c r="AL252" s="45"/>
      <c r="AM252" s="45"/>
      <c r="AN252" s="45"/>
      <c r="AO252" s="45"/>
      <c r="AP252" s="45">
        <f>COUNTIF(AP$181:AP$221,"x")</f>
        <v>0</v>
      </c>
      <c r="AQ252" s="45"/>
      <c r="AR252" s="45"/>
      <c r="AS252" s="45"/>
      <c r="AT252" s="45">
        <f>COUNTIF(AT$181:AT$221,"x")</f>
        <v>0</v>
      </c>
      <c r="AU252" s="45"/>
      <c r="AV252" s="45"/>
      <c r="AW252" s="45">
        <f>COUNTIF(AW$181:AW$221,"x")</f>
        <v>0</v>
      </c>
      <c r="AX252" s="45"/>
      <c r="AY252" s="45"/>
      <c r="AZ252" s="45">
        <f>COUNTIF(AZ$181:AZ$221,"x")</f>
        <v>0</v>
      </c>
      <c r="BA252" s="45"/>
      <c r="BB252" s="45">
        <f>COUNTIF(BB$181:BB$221,"x")</f>
        <v>0</v>
      </c>
      <c r="BC252" s="45"/>
      <c r="BD252" s="45">
        <f>COUNTIF(BD$181:BD$221,"x")</f>
        <v>0</v>
      </c>
    </row>
    <row r="253" spans="1:89" hidden="1">
      <c r="A253" s="42"/>
      <c r="B253" s="158"/>
      <c r="C253" s="158"/>
      <c r="D253" s="158"/>
      <c r="E253" s="158"/>
      <c r="F253" s="158"/>
      <c r="G253" s="142"/>
      <c r="H253" s="142"/>
      <c r="I253" s="43"/>
      <c r="J253" s="45"/>
      <c r="K253" s="45"/>
      <c r="L253" s="45"/>
      <c r="M253" s="45"/>
      <c r="N253" s="45"/>
      <c r="O253" s="45"/>
      <c r="P253" s="45"/>
      <c r="Q253" s="45"/>
      <c r="R253" s="45"/>
      <c r="S253" s="45"/>
      <c r="T253" s="45"/>
      <c r="U253" s="45"/>
      <c r="V253" s="45"/>
      <c r="W253" s="45">
        <f t="shared" ref="W253:AI253" si="43">COUNTIF(W$222:W$247,"x")</f>
        <v>0</v>
      </c>
      <c r="X253" s="45">
        <f t="shared" si="43"/>
        <v>0</v>
      </c>
      <c r="Y253" s="45">
        <f t="shared" si="43"/>
        <v>0</v>
      </c>
      <c r="Z253" s="45">
        <f t="shared" si="43"/>
        <v>0</v>
      </c>
      <c r="AA253" s="45">
        <f t="shared" si="43"/>
        <v>0</v>
      </c>
      <c r="AB253" s="45">
        <f t="shared" si="43"/>
        <v>0</v>
      </c>
      <c r="AC253" s="45">
        <f t="shared" si="43"/>
        <v>0</v>
      </c>
      <c r="AD253" s="45">
        <f t="shared" si="43"/>
        <v>0</v>
      </c>
      <c r="AE253" s="45">
        <f t="shared" si="43"/>
        <v>0</v>
      </c>
      <c r="AF253" s="45">
        <f t="shared" si="43"/>
        <v>0</v>
      </c>
      <c r="AG253" s="45">
        <f t="shared" si="43"/>
        <v>0</v>
      </c>
      <c r="AH253" s="45">
        <f t="shared" si="43"/>
        <v>0</v>
      </c>
      <c r="AI253" s="45">
        <f t="shared" si="43"/>
        <v>0</v>
      </c>
      <c r="AJ253" s="45"/>
      <c r="AK253" s="45"/>
      <c r="AL253" s="45"/>
      <c r="AM253" s="45"/>
      <c r="AN253" s="45"/>
      <c r="AO253" s="45"/>
      <c r="AP253" s="45">
        <f>COUNTIF(AP$222:AP$247,"x")</f>
        <v>0</v>
      </c>
      <c r="AQ253" s="45"/>
      <c r="AR253" s="45"/>
      <c r="AS253" s="45"/>
      <c r="AT253" s="45">
        <f>COUNTIF(AT$222:AT$247,"x")</f>
        <v>0</v>
      </c>
      <c r="AU253" s="45"/>
      <c r="AV253" s="45"/>
      <c r="AW253" s="45">
        <f>COUNTIF(AW$222:AW$247,"x")</f>
        <v>0</v>
      </c>
      <c r="AX253" s="45"/>
      <c r="AY253" s="45"/>
      <c r="AZ253" s="45">
        <f>COUNTIF(AZ$222:AZ$247,"x")</f>
        <v>0</v>
      </c>
      <c r="BA253" s="45"/>
      <c r="BB253" s="45">
        <f>COUNTIF(BB$222:BB$247,"x")</f>
        <v>0</v>
      </c>
      <c r="BC253" s="45"/>
      <c r="BD253" s="45">
        <f>COUNTIF(BD$222:BD$247,"x")</f>
        <v>0</v>
      </c>
    </row>
    <row r="255" spans="1:89">
      <c r="G255" s="162" t="s">
        <v>66</v>
      </c>
      <c r="H255" s="163"/>
      <c r="I255" s="100"/>
      <c r="J255" s="100"/>
      <c r="K255" s="100"/>
      <c r="L255" s="100"/>
      <c r="M255" s="100"/>
      <c r="N255" s="100"/>
      <c r="O255" s="100"/>
      <c r="P255" s="100"/>
      <c r="Q255" s="100"/>
      <c r="R255" s="100"/>
      <c r="S255" s="100"/>
      <c r="T255" s="100"/>
      <c r="U255" s="100"/>
      <c r="V255" s="44">
        <f t="shared" ref="V255:BD255" si="44">SUM(V256:V264)</f>
        <v>21</v>
      </c>
      <c r="W255" s="44">
        <f t="shared" si="44"/>
        <v>22</v>
      </c>
      <c r="X255" s="44">
        <f t="shared" si="44"/>
        <v>22</v>
      </c>
      <c r="Y255" s="44">
        <f t="shared" si="44"/>
        <v>22</v>
      </c>
      <c r="Z255" s="44">
        <f t="shared" si="44"/>
        <v>13</v>
      </c>
      <c r="AA255" s="44">
        <f t="shared" si="44"/>
        <v>17</v>
      </c>
      <c r="AB255" s="44">
        <f t="shared" si="44"/>
        <v>18</v>
      </c>
      <c r="AC255" s="44">
        <f t="shared" si="44"/>
        <v>18</v>
      </c>
      <c r="AD255" s="44">
        <f t="shared" si="44"/>
        <v>16</v>
      </c>
      <c r="AE255" s="44">
        <f t="shared" si="44"/>
        <v>16</v>
      </c>
      <c r="AF255" s="44">
        <f t="shared" ref="AF255" si="45">SUM(AF256:AF264)</f>
        <v>16</v>
      </c>
      <c r="AG255" s="44">
        <f t="shared" si="44"/>
        <v>16</v>
      </c>
      <c r="AH255" s="44">
        <f t="shared" si="44"/>
        <v>0</v>
      </c>
      <c r="AI255" s="44">
        <f t="shared" si="44"/>
        <v>0</v>
      </c>
      <c r="AJ255" s="44"/>
      <c r="AK255" s="44"/>
      <c r="AL255" s="44"/>
      <c r="AM255" s="44"/>
      <c r="AN255" s="44"/>
      <c r="AO255" s="44"/>
      <c r="AP255" s="44">
        <f t="shared" si="44"/>
        <v>0</v>
      </c>
      <c r="AQ255" s="44"/>
      <c r="AR255" s="44"/>
      <c r="AS255" s="44"/>
      <c r="AT255" s="44">
        <f t="shared" si="44"/>
        <v>0</v>
      </c>
      <c r="AU255" s="44"/>
      <c r="AV255" s="44"/>
      <c r="AW255" s="44">
        <f t="shared" si="44"/>
        <v>0</v>
      </c>
      <c r="AX255" s="44"/>
      <c r="AY255" s="44"/>
      <c r="AZ255" s="44">
        <f t="shared" si="44"/>
        <v>0</v>
      </c>
      <c r="BA255" s="44"/>
      <c r="BB255" s="44">
        <f t="shared" si="44"/>
        <v>0</v>
      </c>
      <c r="BC255" s="44"/>
      <c r="BD255" s="44">
        <f t="shared" si="44"/>
        <v>0</v>
      </c>
    </row>
    <row r="256" spans="1:89">
      <c r="G256" s="160" t="s">
        <v>67</v>
      </c>
      <c r="H256" s="161"/>
      <c r="I256" s="100"/>
      <c r="J256" s="100"/>
      <c r="K256" s="100"/>
      <c r="L256" s="100"/>
      <c r="M256" s="100"/>
      <c r="N256" s="100"/>
      <c r="O256" s="100"/>
      <c r="P256" s="100"/>
      <c r="Q256" s="100"/>
      <c r="R256" s="100"/>
      <c r="S256" s="100"/>
      <c r="T256" s="100"/>
      <c r="U256" s="100"/>
      <c r="V256" s="100">
        <f t="shared" ref="V256:AI256" si="46">COUNTIF(V$8:V$247,"ĐTT")</f>
        <v>2</v>
      </c>
      <c r="W256" s="100">
        <f t="shared" si="46"/>
        <v>2</v>
      </c>
      <c r="X256" s="100">
        <f t="shared" si="46"/>
        <v>1</v>
      </c>
      <c r="Y256" s="100">
        <f t="shared" si="46"/>
        <v>2</v>
      </c>
      <c r="Z256" s="100">
        <f t="shared" si="46"/>
        <v>1</v>
      </c>
      <c r="AA256" s="100">
        <f t="shared" si="46"/>
        <v>0</v>
      </c>
      <c r="AB256" s="100">
        <f t="shared" si="46"/>
        <v>1</v>
      </c>
      <c r="AC256" s="100">
        <f t="shared" si="46"/>
        <v>0</v>
      </c>
      <c r="AD256" s="100">
        <f t="shared" si="46"/>
        <v>4</v>
      </c>
      <c r="AE256" s="100">
        <f t="shared" si="46"/>
        <v>3</v>
      </c>
      <c r="AF256" s="100">
        <f t="shared" si="46"/>
        <v>2</v>
      </c>
      <c r="AG256" s="100">
        <f t="shared" si="46"/>
        <v>1</v>
      </c>
      <c r="AH256" s="100">
        <f t="shared" si="46"/>
        <v>0</v>
      </c>
      <c r="AI256" s="100">
        <f t="shared" si="46"/>
        <v>0</v>
      </c>
      <c r="AJ256" s="100"/>
      <c r="AK256" s="100"/>
      <c r="AL256" s="100"/>
      <c r="AM256" s="100"/>
      <c r="AN256" s="100"/>
      <c r="AO256" s="100"/>
      <c r="AP256" s="100">
        <f>COUNTIF(AP$8:AP$247,"ĐTT")</f>
        <v>0</v>
      </c>
      <c r="AQ256" s="100"/>
      <c r="AR256" s="100"/>
      <c r="AS256" s="100"/>
      <c r="AT256" s="100">
        <f>COUNTIF(AT$8:AT$247,"ĐTT")</f>
        <v>0</v>
      </c>
      <c r="AU256" s="100"/>
      <c r="AV256" s="100"/>
      <c r="AW256" s="100">
        <f>COUNTIF(AW$8:AW$247,"ĐTT")</f>
        <v>0</v>
      </c>
      <c r="AX256" s="100"/>
      <c r="AY256" s="100"/>
      <c r="AZ256" s="100">
        <f>COUNTIF(AZ$8:AZ$247,"ĐTT")</f>
        <v>0</v>
      </c>
      <c r="BA256" s="100"/>
      <c r="BB256" s="100">
        <f>COUNTIF(BB$8:BB$247,"ĐTT")</f>
        <v>0</v>
      </c>
      <c r="BC256" s="100"/>
      <c r="BD256" s="100">
        <f>COUNTIF(BD$8:BD$247,"ĐTT")</f>
        <v>0</v>
      </c>
    </row>
    <row r="257" spans="1:89">
      <c r="G257" s="160" t="s">
        <v>68</v>
      </c>
      <c r="H257" s="161"/>
      <c r="I257" s="100"/>
      <c r="J257" s="100"/>
      <c r="K257" s="100"/>
      <c r="L257" s="100"/>
      <c r="M257" s="100"/>
      <c r="N257" s="100"/>
      <c r="O257" s="100"/>
      <c r="P257" s="100"/>
      <c r="Q257" s="100"/>
      <c r="R257" s="100"/>
      <c r="S257" s="100"/>
      <c r="T257" s="100"/>
      <c r="U257" s="100"/>
      <c r="V257" s="100">
        <f t="shared" ref="V257:AI257" si="47">COUNTIF(V$8:V$247,"TDS")</f>
        <v>1</v>
      </c>
      <c r="W257" s="100">
        <f t="shared" si="47"/>
        <v>1</v>
      </c>
      <c r="X257" s="100">
        <f t="shared" si="47"/>
        <v>1</v>
      </c>
      <c r="Y257" s="100">
        <f t="shared" si="47"/>
        <v>1</v>
      </c>
      <c r="Z257" s="100">
        <f t="shared" si="47"/>
        <v>1</v>
      </c>
      <c r="AA257" s="100">
        <f t="shared" si="47"/>
        <v>1</v>
      </c>
      <c r="AB257" s="100">
        <f t="shared" si="47"/>
        <v>1</v>
      </c>
      <c r="AC257" s="100">
        <f t="shared" si="47"/>
        <v>1</v>
      </c>
      <c r="AD257" s="100">
        <f t="shared" si="47"/>
        <v>1</v>
      </c>
      <c r="AE257" s="100">
        <f t="shared" si="47"/>
        <v>1</v>
      </c>
      <c r="AF257" s="100">
        <f t="shared" si="47"/>
        <v>1</v>
      </c>
      <c r="AG257" s="100">
        <f t="shared" si="47"/>
        <v>1</v>
      </c>
      <c r="AH257" s="100">
        <f t="shared" si="47"/>
        <v>0</v>
      </c>
      <c r="AI257" s="100">
        <f t="shared" si="47"/>
        <v>0</v>
      </c>
      <c r="AJ257" s="100"/>
      <c r="AK257" s="100"/>
      <c r="AL257" s="100"/>
      <c r="AM257" s="100"/>
      <c r="AN257" s="100"/>
      <c r="AO257" s="100"/>
      <c r="AP257" s="100">
        <f>COUNTIF(AP$8:AP$247,"TDS")</f>
        <v>0</v>
      </c>
      <c r="AQ257" s="100"/>
      <c r="AR257" s="100"/>
      <c r="AS257" s="100"/>
      <c r="AT257" s="100">
        <f>COUNTIF(AT$8:AT$247,"TDS")</f>
        <v>0</v>
      </c>
      <c r="AU257" s="100"/>
      <c r="AV257" s="100"/>
      <c r="AW257" s="100">
        <f>COUNTIF(AW$8:AW$247,"TDS")</f>
        <v>0</v>
      </c>
      <c r="AX257" s="100"/>
      <c r="AY257" s="100"/>
      <c r="AZ257" s="100">
        <f>COUNTIF(AZ$8:AZ$247,"TDS")</f>
        <v>0</v>
      </c>
      <c r="BA257" s="100"/>
      <c r="BB257" s="100">
        <f>COUNTIF(BB$8:BB$247,"TDS")</f>
        <v>0</v>
      </c>
      <c r="BC257" s="100"/>
      <c r="BD257" s="100">
        <f>COUNTIF(BD$8:BD$247,"TDS")</f>
        <v>0</v>
      </c>
    </row>
    <row r="258" spans="1:89">
      <c r="G258" s="160" t="s">
        <v>69</v>
      </c>
      <c r="H258" s="161"/>
      <c r="I258" s="100"/>
      <c r="J258" s="100"/>
      <c r="K258" s="100"/>
      <c r="L258" s="100"/>
      <c r="M258" s="100"/>
      <c r="N258" s="100"/>
      <c r="O258" s="100"/>
      <c r="P258" s="100"/>
      <c r="Q258" s="100"/>
      <c r="R258" s="100"/>
      <c r="S258" s="100"/>
      <c r="T258" s="100"/>
      <c r="U258" s="100"/>
      <c r="V258" s="100">
        <f t="shared" ref="V258:AI258" si="48">COUNTIF(V$8:V$247,"HĐG")</f>
        <v>4</v>
      </c>
      <c r="W258" s="100">
        <f t="shared" si="48"/>
        <v>5</v>
      </c>
      <c r="X258" s="100">
        <f t="shared" si="48"/>
        <v>5</v>
      </c>
      <c r="Y258" s="100">
        <f t="shared" si="48"/>
        <v>7</v>
      </c>
      <c r="Z258" s="100">
        <f t="shared" si="48"/>
        <v>1</v>
      </c>
      <c r="AA258" s="100">
        <f t="shared" si="48"/>
        <v>2</v>
      </c>
      <c r="AB258" s="100">
        <f t="shared" si="48"/>
        <v>2</v>
      </c>
      <c r="AC258" s="100">
        <f t="shared" si="48"/>
        <v>4</v>
      </c>
      <c r="AD258" s="100">
        <f t="shared" si="48"/>
        <v>2</v>
      </c>
      <c r="AE258" s="100">
        <f t="shared" si="48"/>
        <v>1</v>
      </c>
      <c r="AF258" s="100">
        <f t="shared" si="48"/>
        <v>1</v>
      </c>
      <c r="AG258" s="100">
        <f t="shared" si="48"/>
        <v>1</v>
      </c>
      <c r="AH258" s="100">
        <f t="shared" si="48"/>
        <v>0</v>
      </c>
      <c r="AI258" s="100">
        <f t="shared" si="48"/>
        <v>0</v>
      </c>
      <c r="AJ258" s="100"/>
      <c r="AK258" s="100"/>
      <c r="AL258" s="100"/>
      <c r="AM258" s="100"/>
      <c r="AN258" s="100"/>
      <c r="AO258" s="100"/>
      <c r="AP258" s="100">
        <f>COUNTIF(AP$8:AP$247,"HĐG")</f>
        <v>0</v>
      </c>
      <c r="AQ258" s="100"/>
      <c r="AR258" s="100"/>
      <c r="AS258" s="100"/>
      <c r="AT258" s="100">
        <f>COUNTIF(AT$8:AT$247,"HĐG")</f>
        <v>0</v>
      </c>
      <c r="AU258" s="100"/>
      <c r="AV258" s="100"/>
      <c r="AW258" s="100">
        <f>COUNTIF(AW$8:AW$247,"HĐG")</f>
        <v>0</v>
      </c>
      <c r="AX258" s="100"/>
      <c r="AY258" s="100"/>
      <c r="AZ258" s="100">
        <f>COUNTIF(AZ$8:AZ$247,"HĐG")</f>
        <v>0</v>
      </c>
      <c r="BA258" s="100"/>
      <c r="BB258" s="100">
        <f>COUNTIF(BB$8:BB$247,"HĐG")</f>
        <v>0</v>
      </c>
      <c r="BC258" s="100"/>
      <c r="BD258" s="100">
        <f>COUNTIF(BD$8:BD$247,"HĐG")</f>
        <v>0</v>
      </c>
    </row>
    <row r="259" spans="1:89">
      <c r="G259" s="160" t="s">
        <v>70</v>
      </c>
      <c r="H259" s="161"/>
      <c r="I259" s="100"/>
      <c r="J259" s="100"/>
      <c r="K259" s="100"/>
      <c r="L259" s="100"/>
      <c r="M259" s="100"/>
      <c r="N259" s="100"/>
      <c r="O259" s="100"/>
      <c r="P259" s="100"/>
      <c r="Q259" s="100"/>
      <c r="R259" s="100"/>
      <c r="S259" s="100"/>
      <c r="T259" s="100"/>
      <c r="U259" s="100"/>
      <c r="V259" s="100">
        <f t="shared" ref="V259:AI259" si="49">COUNTIF(V$8:V$247,"HĐNT")</f>
        <v>0</v>
      </c>
      <c r="W259" s="100">
        <f t="shared" si="49"/>
        <v>1</v>
      </c>
      <c r="X259" s="100">
        <f t="shared" si="49"/>
        <v>2</v>
      </c>
      <c r="Y259" s="100">
        <f t="shared" si="49"/>
        <v>1</v>
      </c>
      <c r="Z259" s="100">
        <f t="shared" si="49"/>
        <v>1</v>
      </c>
      <c r="AA259" s="100">
        <f t="shared" si="49"/>
        <v>0</v>
      </c>
      <c r="AB259" s="100">
        <f t="shared" si="49"/>
        <v>2</v>
      </c>
      <c r="AC259" s="100">
        <f t="shared" si="49"/>
        <v>1</v>
      </c>
      <c r="AD259" s="100">
        <f t="shared" si="49"/>
        <v>0</v>
      </c>
      <c r="AE259" s="100">
        <f t="shared" si="49"/>
        <v>1</v>
      </c>
      <c r="AF259" s="100">
        <f t="shared" si="49"/>
        <v>1</v>
      </c>
      <c r="AG259" s="100">
        <f t="shared" si="49"/>
        <v>0</v>
      </c>
      <c r="AH259" s="100">
        <f t="shared" si="49"/>
        <v>0</v>
      </c>
      <c r="AI259" s="100">
        <f t="shared" si="49"/>
        <v>0</v>
      </c>
      <c r="AJ259" s="100"/>
      <c r="AK259" s="100"/>
      <c r="AL259" s="100"/>
      <c r="AM259" s="100"/>
      <c r="AN259" s="100"/>
      <c r="AO259" s="100"/>
      <c r="AP259" s="100">
        <f>COUNTIF(AP$8:AP$247,"HĐNT")</f>
        <v>0</v>
      </c>
      <c r="AQ259" s="100"/>
      <c r="AR259" s="100"/>
      <c r="AS259" s="100"/>
      <c r="AT259" s="100">
        <f>COUNTIF(AT$8:AT$247,"HĐNT")</f>
        <v>0</v>
      </c>
      <c r="AU259" s="100"/>
      <c r="AV259" s="100"/>
      <c r="AW259" s="100">
        <f>COUNTIF(AW$8:AW$247,"HĐNT")</f>
        <v>0</v>
      </c>
      <c r="AX259" s="100"/>
      <c r="AY259" s="100"/>
      <c r="AZ259" s="100">
        <f>COUNTIF(AZ$8:AZ$247,"HĐNT")</f>
        <v>0</v>
      </c>
      <c r="BA259" s="100"/>
      <c r="BB259" s="100">
        <f>COUNTIF(BB$8:BB$247,"HĐNT")</f>
        <v>0</v>
      </c>
      <c r="BC259" s="100"/>
      <c r="BD259" s="100">
        <f>COUNTIF(BD$8:BD$247,"HĐNT")</f>
        <v>0</v>
      </c>
    </row>
    <row r="260" spans="1:89">
      <c r="G260" s="160" t="s">
        <v>71</v>
      </c>
      <c r="H260" s="161"/>
      <c r="I260" s="100"/>
      <c r="J260" s="100"/>
      <c r="K260" s="100"/>
      <c r="L260" s="100"/>
      <c r="M260" s="100"/>
      <c r="N260" s="100"/>
      <c r="O260" s="100"/>
      <c r="P260" s="100"/>
      <c r="Q260" s="100"/>
      <c r="R260" s="100"/>
      <c r="S260" s="100"/>
      <c r="T260" s="100"/>
      <c r="U260" s="100"/>
      <c r="V260" s="100">
        <f t="shared" ref="V260:AI260" si="50">COUNTIF(V$8:V$247,"VS-AN")</f>
        <v>1</v>
      </c>
      <c r="W260" s="100">
        <f t="shared" si="50"/>
        <v>1</v>
      </c>
      <c r="X260" s="100">
        <f t="shared" si="50"/>
        <v>0</v>
      </c>
      <c r="Y260" s="100">
        <f t="shared" si="50"/>
        <v>1</v>
      </c>
      <c r="Z260" s="100">
        <f t="shared" si="50"/>
        <v>2</v>
      </c>
      <c r="AA260" s="100">
        <f t="shared" si="50"/>
        <v>2</v>
      </c>
      <c r="AB260" s="100">
        <f t="shared" si="50"/>
        <v>2</v>
      </c>
      <c r="AC260" s="100">
        <f t="shared" si="50"/>
        <v>1</v>
      </c>
      <c r="AD260" s="100">
        <f t="shared" si="50"/>
        <v>2</v>
      </c>
      <c r="AE260" s="100">
        <f t="shared" si="50"/>
        <v>1</v>
      </c>
      <c r="AF260" s="100">
        <f t="shared" si="50"/>
        <v>2</v>
      </c>
      <c r="AG260" s="100">
        <f t="shared" si="50"/>
        <v>2</v>
      </c>
      <c r="AH260" s="100">
        <f t="shared" si="50"/>
        <v>0</v>
      </c>
      <c r="AI260" s="100">
        <f t="shared" si="50"/>
        <v>0</v>
      </c>
      <c r="AJ260" s="100"/>
      <c r="AK260" s="100"/>
      <c r="AL260" s="100"/>
      <c r="AM260" s="100"/>
      <c r="AN260" s="100"/>
      <c r="AO260" s="100"/>
      <c r="AP260" s="100">
        <f>COUNTIF(AP$8:AP$247,"VS-AN")</f>
        <v>0</v>
      </c>
      <c r="AQ260" s="100"/>
      <c r="AR260" s="100"/>
      <c r="AS260" s="100"/>
      <c r="AT260" s="100">
        <f>COUNTIF(AT$8:AT$247,"VS-AN")</f>
        <v>0</v>
      </c>
      <c r="AU260" s="100"/>
      <c r="AV260" s="100"/>
      <c r="AW260" s="100">
        <f>COUNTIF(AW$8:AW$247,"VS-AN")</f>
        <v>0</v>
      </c>
      <c r="AX260" s="100"/>
      <c r="AY260" s="100"/>
      <c r="AZ260" s="100">
        <f>COUNTIF(AZ$8:AZ$247,"VS-AN")</f>
        <v>0</v>
      </c>
      <c r="BA260" s="100"/>
      <c r="BB260" s="100">
        <f>COUNTIF(BB$8:BB$247,"VS-AN")</f>
        <v>0</v>
      </c>
      <c r="BC260" s="100"/>
      <c r="BD260" s="100">
        <f>COUNTIF(BD$8:BD$247,"VS-AN")</f>
        <v>0</v>
      </c>
    </row>
    <row r="261" spans="1:89">
      <c r="G261" s="160" t="s">
        <v>72</v>
      </c>
      <c r="H261" s="161"/>
      <c r="I261" s="100"/>
      <c r="J261" s="100"/>
      <c r="K261" s="100"/>
      <c r="L261" s="100"/>
      <c r="M261" s="100"/>
      <c r="N261" s="100"/>
      <c r="O261" s="100"/>
      <c r="P261" s="100"/>
      <c r="Q261" s="100"/>
      <c r="R261" s="100"/>
      <c r="S261" s="100"/>
      <c r="T261" s="100"/>
      <c r="U261" s="100"/>
      <c r="V261" s="100">
        <f t="shared" ref="V261:AI261" si="51">COUNTIF(V$8:V$247,"HĐC")</f>
        <v>7</v>
      </c>
      <c r="W261" s="100">
        <f t="shared" si="51"/>
        <v>7</v>
      </c>
      <c r="X261" s="100">
        <f t="shared" si="51"/>
        <v>7</v>
      </c>
      <c r="Y261" s="100">
        <f t="shared" si="51"/>
        <v>5</v>
      </c>
      <c r="Z261" s="100">
        <f t="shared" si="51"/>
        <v>2</v>
      </c>
      <c r="AA261" s="100">
        <f t="shared" si="51"/>
        <v>7</v>
      </c>
      <c r="AB261" s="100">
        <f t="shared" si="51"/>
        <v>5</v>
      </c>
      <c r="AC261" s="100">
        <f t="shared" si="51"/>
        <v>6</v>
      </c>
      <c r="AD261" s="100">
        <f t="shared" si="51"/>
        <v>2</v>
      </c>
      <c r="AE261" s="100">
        <f t="shared" si="51"/>
        <v>4</v>
      </c>
      <c r="AF261" s="100">
        <f t="shared" si="51"/>
        <v>4</v>
      </c>
      <c r="AG261" s="100">
        <f t="shared" si="51"/>
        <v>6</v>
      </c>
      <c r="AH261" s="100">
        <f t="shared" si="51"/>
        <v>0</v>
      </c>
      <c r="AI261" s="100">
        <f t="shared" si="51"/>
        <v>0</v>
      </c>
      <c r="AJ261" s="100"/>
      <c r="AK261" s="100"/>
      <c r="AL261" s="100"/>
      <c r="AM261" s="100"/>
      <c r="AN261" s="100"/>
      <c r="AO261" s="100"/>
      <c r="AP261" s="100">
        <f>COUNTIF(AP$8:AP$247,"HĐC")</f>
        <v>0</v>
      </c>
      <c r="AQ261" s="100"/>
      <c r="AR261" s="100"/>
      <c r="AS261" s="100"/>
      <c r="AT261" s="100">
        <f>COUNTIF(AT$8:AT$247,"HĐC")</f>
        <v>0</v>
      </c>
      <c r="AU261" s="100"/>
      <c r="AV261" s="100"/>
      <c r="AW261" s="100">
        <f>COUNTIF(AW$8:AW$247,"HĐC")</f>
        <v>0</v>
      </c>
      <c r="AX261" s="100"/>
      <c r="AY261" s="100"/>
      <c r="AZ261" s="100">
        <f>COUNTIF(AZ$8:AZ$247,"HĐC")</f>
        <v>0</v>
      </c>
      <c r="BA261" s="100"/>
      <c r="BB261" s="100">
        <f>COUNTIF(BB$8:BB$247,"HĐC")</f>
        <v>0</v>
      </c>
      <c r="BC261" s="100"/>
      <c r="BD261" s="100">
        <f>COUNTIF(BD$8:BD$247,"HĐC")</f>
        <v>0</v>
      </c>
    </row>
    <row r="262" spans="1:89">
      <c r="G262" s="160" t="s">
        <v>73</v>
      </c>
      <c r="H262" s="161"/>
      <c r="I262" s="100"/>
      <c r="J262" s="100"/>
      <c r="K262" s="100"/>
      <c r="L262" s="100"/>
      <c r="M262" s="100"/>
      <c r="N262" s="100"/>
      <c r="O262" s="100"/>
      <c r="P262" s="100"/>
      <c r="Q262" s="100"/>
      <c r="R262" s="100"/>
      <c r="S262" s="100"/>
      <c r="T262" s="100"/>
      <c r="U262" s="100"/>
      <c r="V262" s="100">
        <f t="shared" ref="V262:AI262" si="52">COUNTIF(V$8:V$247,"TQDN")</f>
        <v>0</v>
      </c>
      <c r="W262" s="100">
        <f t="shared" si="52"/>
        <v>0</v>
      </c>
      <c r="X262" s="100">
        <f t="shared" si="52"/>
        <v>0</v>
      </c>
      <c r="Y262" s="100">
        <f t="shared" si="52"/>
        <v>0</v>
      </c>
      <c r="Z262" s="100">
        <f t="shared" si="52"/>
        <v>0</v>
      </c>
      <c r="AA262" s="100">
        <f t="shared" si="52"/>
        <v>0</v>
      </c>
      <c r="AB262" s="100">
        <f t="shared" si="52"/>
        <v>0</v>
      </c>
      <c r="AC262" s="100">
        <f t="shared" si="52"/>
        <v>0</v>
      </c>
      <c r="AD262" s="100">
        <f t="shared" si="52"/>
        <v>0</v>
      </c>
      <c r="AE262" s="100">
        <f t="shared" si="52"/>
        <v>0</v>
      </c>
      <c r="AF262" s="100">
        <f t="shared" si="52"/>
        <v>0</v>
      </c>
      <c r="AG262" s="100">
        <f t="shared" si="52"/>
        <v>0</v>
      </c>
      <c r="AH262" s="100">
        <f t="shared" si="52"/>
        <v>0</v>
      </c>
      <c r="AI262" s="100">
        <f t="shared" si="52"/>
        <v>0</v>
      </c>
      <c r="AJ262" s="100"/>
      <c r="AK262" s="100"/>
      <c r="AL262" s="100"/>
      <c r="AM262" s="100"/>
      <c r="AN262" s="100"/>
      <c r="AO262" s="100"/>
      <c r="AP262" s="100">
        <f>COUNTIF(AP$8:AP$247,"TQDN")</f>
        <v>0</v>
      </c>
      <c r="AQ262" s="100"/>
      <c r="AR262" s="100"/>
      <c r="AS262" s="100"/>
      <c r="AT262" s="100">
        <f>COUNTIF(AT$8:AT$247,"TQDN")</f>
        <v>0</v>
      </c>
      <c r="AU262" s="100"/>
      <c r="AV262" s="100"/>
      <c r="AW262" s="100">
        <f>COUNTIF(AW$8:AW$247,"TQDN")</f>
        <v>0</v>
      </c>
      <c r="AX262" s="100"/>
      <c r="AY262" s="100"/>
      <c r="AZ262" s="100">
        <f>COUNTIF(AZ$8:AZ$247,"TQDN")</f>
        <v>0</v>
      </c>
      <c r="BA262" s="100"/>
      <c r="BB262" s="100">
        <f>COUNTIF(BB$8:BB$247,"TQDN")</f>
        <v>0</v>
      </c>
      <c r="BC262" s="100"/>
      <c r="BD262" s="100">
        <f>COUNTIF(BD$8:BD$247,"TQDN")</f>
        <v>0</v>
      </c>
    </row>
    <row r="263" spans="1:89">
      <c r="G263" s="160" t="s">
        <v>74</v>
      </c>
      <c r="H263" s="161"/>
      <c r="I263" s="100"/>
      <c r="J263" s="100"/>
      <c r="K263" s="100"/>
      <c r="L263" s="100"/>
      <c r="M263" s="100"/>
      <c r="N263" s="100"/>
      <c r="O263" s="100"/>
      <c r="P263" s="100"/>
      <c r="Q263" s="100"/>
      <c r="R263" s="100"/>
      <c r="S263" s="100"/>
      <c r="T263" s="100"/>
      <c r="U263" s="100"/>
      <c r="V263" s="100">
        <f t="shared" ref="V263:AI263" si="53">COUNTIF(V$8:V$247,"LH")</f>
        <v>1</v>
      </c>
      <c r="W263" s="100">
        <f t="shared" si="53"/>
        <v>0</v>
      </c>
      <c r="X263" s="100">
        <f t="shared" si="53"/>
        <v>1</v>
      </c>
      <c r="Y263" s="100">
        <f t="shared" si="53"/>
        <v>0</v>
      </c>
      <c r="Z263" s="100">
        <f t="shared" si="53"/>
        <v>0</v>
      </c>
      <c r="AA263" s="100">
        <f t="shared" si="53"/>
        <v>0</v>
      </c>
      <c r="AB263" s="100">
        <f t="shared" si="53"/>
        <v>0</v>
      </c>
      <c r="AC263" s="100">
        <f t="shared" si="53"/>
        <v>0</v>
      </c>
      <c r="AD263" s="100">
        <f t="shared" si="53"/>
        <v>0</v>
      </c>
      <c r="AE263" s="100">
        <f t="shared" si="53"/>
        <v>0</v>
      </c>
      <c r="AF263" s="100">
        <f t="shared" si="53"/>
        <v>0</v>
      </c>
      <c r="AG263" s="100">
        <f t="shared" si="53"/>
        <v>0</v>
      </c>
      <c r="AH263" s="100">
        <f t="shared" si="53"/>
        <v>0</v>
      </c>
      <c r="AI263" s="100">
        <f t="shared" si="53"/>
        <v>0</v>
      </c>
      <c r="AJ263" s="100"/>
      <c r="AK263" s="100"/>
      <c r="AL263" s="100"/>
      <c r="AM263" s="100"/>
      <c r="AN263" s="100"/>
      <c r="AO263" s="100"/>
      <c r="AP263" s="100">
        <f>COUNTIF(AP$8:AP$247,"LH")</f>
        <v>0</v>
      </c>
      <c r="AQ263" s="100"/>
      <c r="AR263" s="100"/>
      <c r="AS263" s="100"/>
      <c r="AT263" s="100">
        <f>COUNTIF(AT$8:AT$247,"LH")</f>
        <v>0</v>
      </c>
      <c r="AU263" s="100"/>
      <c r="AV263" s="100"/>
      <c r="AW263" s="100">
        <f>COUNTIF(AW$8:AW$247,"LH")</f>
        <v>0</v>
      </c>
      <c r="AX263" s="100"/>
      <c r="AY263" s="100"/>
      <c r="AZ263" s="100">
        <f>COUNTIF(AZ$8:AZ$247,"LH")</f>
        <v>0</v>
      </c>
      <c r="BA263" s="100"/>
      <c r="BB263" s="100">
        <f>COUNTIF(BB$8:BB$247,"LH")</f>
        <v>0</v>
      </c>
      <c r="BC263" s="100"/>
      <c r="BD263" s="100">
        <f>COUNTIF(BD$8:BD$247,"LH")</f>
        <v>0</v>
      </c>
    </row>
    <row r="264" spans="1:89">
      <c r="G264" s="171" t="s">
        <v>75</v>
      </c>
      <c r="H264" s="172"/>
      <c r="I264" s="100"/>
      <c r="J264" s="100"/>
      <c r="K264" s="100"/>
      <c r="L264" s="100"/>
      <c r="M264" s="100"/>
      <c r="N264" s="100"/>
      <c r="O264" s="100"/>
      <c r="P264" s="100"/>
      <c r="Q264" s="100"/>
      <c r="R264" s="100"/>
      <c r="S264" s="100"/>
      <c r="T264" s="100"/>
      <c r="U264" s="100"/>
      <c r="V264" s="44">
        <f t="shared" ref="V264:AI264" si="54">COUNTIF(V$8:V$247,"HĐH")</f>
        <v>5</v>
      </c>
      <c r="W264" s="44">
        <f t="shared" si="54"/>
        <v>5</v>
      </c>
      <c r="X264" s="44">
        <f t="shared" si="54"/>
        <v>5</v>
      </c>
      <c r="Y264" s="44">
        <f t="shared" si="54"/>
        <v>5</v>
      </c>
      <c r="Z264" s="44">
        <f t="shared" si="54"/>
        <v>5</v>
      </c>
      <c r="AA264" s="44">
        <f t="shared" si="54"/>
        <v>5</v>
      </c>
      <c r="AB264" s="44">
        <f t="shared" si="54"/>
        <v>5</v>
      </c>
      <c r="AC264" s="44">
        <f t="shared" si="54"/>
        <v>5</v>
      </c>
      <c r="AD264" s="44">
        <f t="shared" si="54"/>
        <v>5</v>
      </c>
      <c r="AE264" s="44">
        <f t="shared" si="54"/>
        <v>5</v>
      </c>
      <c r="AF264" s="44">
        <f t="shared" si="54"/>
        <v>5</v>
      </c>
      <c r="AG264" s="44">
        <f t="shared" si="54"/>
        <v>5</v>
      </c>
      <c r="AH264" s="44">
        <f t="shared" si="54"/>
        <v>0</v>
      </c>
      <c r="AI264" s="44">
        <f t="shared" si="54"/>
        <v>0</v>
      </c>
      <c r="AJ264" s="44"/>
      <c r="AK264" s="44"/>
      <c r="AL264" s="44"/>
      <c r="AM264" s="44"/>
      <c r="AN264" s="44"/>
      <c r="AO264" s="44"/>
      <c r="AP264" s="44">
        <f>COUNTIF(AP$8:AP$247,"HĐH")</f>
        <v>0</v>
      </c>
      <c r="AQ264" s="44"/>
      <c r="AR264" s="44"/>
      <c r="AS264" s="44"/>
      <c r="AT264" s="44">
        <f>COUNTIF(AT$8:AT$247,"HĐH")</f>
        <v>0</v>
      </c>
      <c r="AU264" s="44"/>
      <c r="AV264" s="44"/>
      <c r="AW264" s="44">
        <f>COUNTIF(AW$8:AW$247,"HĐH")</f>
        <v>0</v>
      </c>
      <c r="AX264" s="44"/>
      <c r="AY264" s="44"/>
      <c r="AZ264" s="44">
        <f>COUNTIF(AZ$8:AZ$247,"HĐH")</f>
        <v>0</v>
      </c>
      <c r="BA264" s="44"/>
      <c r="BB264" s="44">
        <f>COUNTIF(BB$8:BB$247,"HĐH")</f>
        <v>0</v>
      </c>
      <c r="BC264" s="44"/>
      <c r="BD264" s="44">
        <f>COUNTIF(BD$8:BD$247,"HĐH")</f>
        <v>0</v>
      </c>
    </row>
    <row r="265" spans="1:89">
      <c r="G265" s="164" t="s">
        <v>700</v>
      </c>
      <c r="H265" s="165"/>
      <c r="I265" s="100"/>
      <c r="J265" s="100"/>
      <c r="K265" s="100"/>
      <c r="L265" s="100"/>
      <c r="M265" s="100"/>
      <c r="N265" s="100"/>
      <c r="O265" s="100"/>
      <c r="P265" s="100"/>
      <c r="Q265" s="100"/>
      <c r="R265" s="100"/>
      <c r="S265" s="100"/>
      <c r="T265" s="100"/>
      <c r="U265" s="100"/>
      <c r="V265" s="75">
        <f t="shared" ref="V265:AI265" si="55">COUNTIF(V$8:V$85,"HĐH")</f>
        <v>1</v>
      </c>
      <c r="W265" s="75">
        <f t="shared" si="55"/>
        <v>1</v>
      </c>
      <c r="X265" s="75">
        <f t="shared" si="55"/>
        <v>1</v>
      </c>
      <c r="Y265" s="75">
        <f t="shared" si="55"/>
        <v>1</v>
      </c>
      <c r="Z265" s="75">
        <f t="shared" si="55"/>
        <v>1</v>
      </c>
      <c r="AA265" s="75">
        <f t="shared" si="55"/>
        <v>1</v>
      </c>
      <c r="AB265" s="75">
        <f t="shared" si="55"/>
        <v>1</v>
      </c>
      <c r="AC265" s="75">
        <f t="shared" si="55"/>
        <v>1</v>
      </c>
      <c r="AD265" s="75">
        <f t="shared" si="55"/>
        <v>1</v>
      </c>
      <c r="AE265" s="75">
        <f t="shared" si="55"/>
        <v>1</v>
      </c>
      <c r="AF265" s="75">
        <f t="shared" si="55"/>
        <v>1</v>
      </c>
      <c r="AG265" s="75">
        <f t="shared" si="55"/>
        <v>1</v>
      </c>
      <c r="AH265" s="75">
        <f t="shared" si="55"/>
        <v>0</v>
      </c>
      <c r="AI265" s="75">
        <f t="shared" si="55"/>
        <v>0</v>
      </c>
      <c r="AJ265" s="75"/>
      <c r="AK265" s="75"/>
      <c r="AL265" s="75"/>
      <c r="AM265" s="75"/>
      <c r="AN265" s="75"/>
      <c r="AO265" s="75"/>
      <c r="AP265" s="75">
        <f>COUNTIF(AP$8:AP$85,"HĐH")</f>
        <v>0</v>
      </c>
      <c r="AQ265" s="75"/>
      <c r="AR265" s="75"/>
      <c r="AS265" s="75"/>
      <c r="AT265" s="75">
        <f>COUNTIF(AT$8:AT$85,"HĐH")</f>
        <v>0</v>
      </c>
      <c r="AU265" s="75"/>
      <c r="AV265" s="75"/>
      <c r="AW265" s="75">
        <f>COUNTIF(AW$8:AW$85,"HĐH")</f>
        <v>0</v>
      </c>
      <c r="AX265" s="75"/>
      <c r="AY265" s="75"/>
      <c r="AZ265" s="75">
        <f>COUNTIF(AZ$8:AZ$85,"HĐH")</f>
        <v>0</v>
      </c>
      <c r="BA265" s="75"/>
      <c r="BB265" s="75">
        <f>COUNTIF(BB$8:BB$85,"HĐH")</f>
        <v>0</v>
      </c>
      <c r="BC265" s="75"/>
      <c r="BD265" s="75">
        <f>COUNTIF(BD$8:BD$85,"HĐH")</f>
        <v>0</v>
      </c>
    </row>
    <row r="266" spans="1:89">
      <c r="G266" s="164"/>
      <c r="H266" s="165"/>
      <c r="I266" s="100"/>
      <c r="J266" s="100"/>
      <c r="K266" s="100"/>
      <c r="L266" s="100"/>
      <c r="M266" s="100"/>
      <c r="N266" s="100"/>
      <c r="O266" s="100"/>
      <c r="P266" s="100"/>
      <c r="Q266" s="100"/>
      <c r="R266" s="100"/>
      <c r="S266" s="100"/>
      <c r="T266" s="100"/>
      <c r="U266" s="100"/>
      <c r="V266" s="75">
        <f t="shared" ref="V266:AI266" si="56">COUNTIF(V$88:V$130,"HĐH")</f>
        <v>1</v>
      </c>
      <c r="W266" s="75">
        <f t="shared" si="56"/>
        <v>1</v>
      </c>
      <c r="X266" s="75">
        <f t="shared" si="56"/>
        <v>1</v>
      </c>
      <c r="Y266" s="75">
        <f t="shared" si="56"/>
        <v>1</v>
      </c>
      <c r="Z266" s="75">
        <f t="shared" si="56"/>
        <v>1</v>
      </c>
      <c r="AA266" s="75">
        <f t="shared" si="56"/>
        <v>1</v>
      </c>
      <c r="AB266" s="75">
        <f t="shared" si="56"/>
        <v>1</v>
      </c>
      <c r="AC266" s="75">
        <f t="shared" si="56"/>
        <v>1</v>
      </c>
      <c r="AD266" s="75">
        <f t="shared" si="56"/>
        <v>1</v>
      </c>
      <c r="AE266" s="75">
        <f t="shared" si="56"/>
        <v>1</v>
      </c>
      <c r="AF266" s="75">
        <f t="shared" si="56"/>
        <v>1</v>
      </c>
      <c r="AG266" s="75">
        <f t="shared" si="56"/>
        <v>1</v>
      </c>
      <c r="AH266" s="75">
        <f t="shared" si="56"/>
        <v>0</v>
      </c>
      <c r="AI266" s="75">
        <f t="shared" si="56"/>
        <v>0</v>
      </c>
      <c r="AJ266" s="75"/>
      <c r="AK266" s="75"/>
      <c r="AL266" s="75"/>
      <c r="AM266" s="75"/>
      <c r="AN266" s="75"/>
      <c r="AO266" s="75"/>
      <c r="AP266" s="75">
        <f>COUNTIF(AP$88:AP$130,"HĐH")</f>
        <v>0</v>
      </c>
      <c r="AQ266" s="75"/>
      <c r="AR266" s="75"/>
      <c r="AS266" s="75"/>
      <c r="AT266" s="75">
        <f>COUNTIF(AT$88:AT$130,"HĐH")</f>
        <v>0</v>
      </c>
      <c r="AU266" s="75"/>
      <c r="AV266" s="75"/>
      <c r="AW266" s="75">
        <f>COUNTIF(AW$88:AW$130,"HĐH")</f>
        <v>0</v>
      </c>
      <c r="AX266" s="75"/>
      <c r="AY266" s="75"/>
      <c r="AZ266" s="75">
        <f>COUNTIF(AZ$88:AZ$130,"HĐH")</f>
        <v>0</v>
      </c>
      <c r="BA266" s="75"/>
      <c r="BB266" s="75">
        <f>COUNTIF(BB$88:BB$130,"HĐH")</f>
        <v>0</v>
      </c>
      <c r="BC266" s="75"/>
      <c r="BD266" s="75">
        <f>COUNTIF(BD$88:BD$130,"HĐH")</f>
        <v>0</v>
      </c>
    </row>
    <row r="267" spans="1:89">
      <c r="G267" s="164" t="s">
        <v>76</v>
      </c>
      <c r="H267" s="165"/>
      <c r="I267" s="100"/>
      <c r="J267" s="100"/>
      <c r="K267" s="100"/>
      <c r="L267" s="100"/>
      <c r="M267" s="100"/>
      <c r="N267" s="100"/>
      <c r="O267" s="100"/>
      <c r="P267" s="100"/>
      <c r="Q267" s="100"/>
      <c r="R267" s="100"/>
      <c r="S267" s="100"/>
      <c r="T267" s="100"/>
      <c r="U267" s="100"/>
      <c r="V267" s="75">
        <f t="shared" ref="V267:AI267" si="57">COUNTIF(V$131:V$173,"HĐH")</f>
        <v>1</v>
      </c>
      <c r="W267" s="75">
        <f t="shared" si="57"/>
        <v>1</v>
      </c>
      <c r="X267" s="75">
        <f t="shared" si="57"/>
        <v>1</v>
      </c>
      <c r="Y267" s="75">
        <f t="shared" si="57"/>
        <v>1</v>
      </c>
      <c r="Z267" s="75">
        <f t="shared" si="57"/>
        <v>1</v>
      </c>
      <c r="AA267" s="75">
        <f t="shared" si="57"/>
        <v>1</v>
      </c>
      <c r="AB267" s="75">
        <f t="shared" si="57"/>
        <v>1</v>
      </c>
      <c r="AC267" s="75">
        <f t="shared" si="57"/>
        <v>1</v>
      </c>
      <c r="AD267" s="75">
        <f t="shared" si="57"/>
        <v>1</v>
      </c>
      <c r="AE267" s="75">
        <f t="shared" si="57"/>
        <v>1</v>
      </c>
      <c r="AF267" s="75">
        <f t="shared" si="57"/>
        <v>1</v>
      </c>
      <c r="AG267" s="75">
        <f t="shared" si="57"/>
        <v>1</v>
      </c>
      <c r="AH267" s="75">
        <f t="shared" si="57"/>
        <v>0</v>
      </c>
      <c r="AI267" s="75">
        <f t="shared" si="57"/>
        <v>0</v>
      </c>
      <c r="AJ267" s="75"/>
      <c r="AK267" s="75"/>
      <c r="AL267" s="75"/>
      <c r="AM267" s="75"/>
      <c r="AN267" s="75"/>
      <c r="AO267" s="75"/>
      <c r="AP267" s="75">
        <f>COUNTIF(AP$131:AP$173,"HĐH")</f>
        <v>0</v>
      </c>
      <c r="AQ267" s="75"/>
      <c r="AR267" s="75"/>
      <c r="AS267" s="75"/>
      <c r="AT267" s="75">
        <f>COUNTIF(AT$131:AT$173,"HĐH")</f>
        <v>0</v>
      </c>
      <c r="AU267" s="75"/>
      <c r="AV267" s="75"/>
      <c r="AW267" s="75">
        <f>COUNTIF(AW$131:AW$173,"HĐH")</f>
        <v>0</v>
      </c>
      <c r="AX267" s="75"/>
      <c r="AY267" s="75"/>
      <c r="AZ267" s="75">
        <f>COUNTIF(AZ$131:AZ$173,"HĐH")</f>
        <v>0</v>
      </c>
      <c r="BA267" s="75"/>
      <c r="BB267" s="75">
        <f>COUNTIF(BB$131:BB$173,"HĐH")</f>
        <v>0</v>
      </c>
      <c r="BC267" s="75"/>
      <c r="BD267" s="75">
        <f>COUNTIF(BD$131:BD$173,"HĐH")</f>
        <v>0</v>
      </c>
    </row>
    <row r="268" spans="1:89">
      <c r="G268" s="164" t="s">
        <v>77</v>
      </c>
      <c r="H268" s="165"/>
      <c r="I268" s="100"/>
      <c r="J268" s="100"/>
      <c r="K268" s="100"/>
      <c r="L268" s="100"/>
      <c r="M268" s="100"/>
      <c r="N268" s="100"/>
      <c r="O268" s="100"/>
      <c r="P268" s="100"/>
      <c r="Q268" s="100"/>
      <c r="R268" s="100"/>
      <c r="S268" s="100"/>
      <c r="T268" s="100"/>
      <c r="U268" s="100"/>
      <c r="V268" s="75">
        <f t="shared" ref="V268:AI268" si="58">COUNTIF(V$181:V$221,"HĐH")</f>
        <v>1</v>
      </c>
      <c r="W268" s="75">
        <f t="shared" si="58"/>
        <v>1</v>
      </c>
      <c r="X268" s="75">
        <f t="shared" si="58"/>
        <v>1</v>
      </c>
      <c r="Y268" s="75">
        <f t="shared" si="58"/>
        <v>2</v>
      </c>
      <c r="Z268" s="75">
        <f t="shared" si="58"/>
        <v>2</v>
      </c>
      <c r="AA268" s="75">
        <f t="shared" si="58"/>
        <v>1</v>
      </c>
      <c r="AB268" s="75">
        <f t="shared" si="58"/>
        <v>1</v>
      </c>
      <c r="AC268" s="75">
        <f t="shared" si="58"/>
        <v>1</v>
      </c>
      <c r="AD268" s="75">
        <f t="shared" si="58"/>
        <v>1</v>
      </c>
      <c r="AE268" s="75">
        <f t="shared" si="58"/>
        <v>1</v>
      </c>
      <c r="AF268" s="75">
        <f t="shared" si="58"/>
        <v>1</v>
      </c>
      <c r="AG268" s="75">
        <f t="shared" si="58"/>
        <v>1</v>
      </c>
      <c r="AH268" s="75">
        <f t="shared" si="58"/>
        <v>0</v>
      </c>
      <c r="AI268" s="75">
        <f t="shared" si="58"/>
        <v>0</v>
      </c>
      <c r="AJ268" s="75"/>
      <c r="AK268" s="75"/>
      <c r="AL268" s="75"/>
      <c r="AM268" s="75"/>
      <c r="AN268" s="75"/>
      <c r="AO268" s="75"/>
      <c r="AP268" s="75">
        <f>COUNTIF(AP$181:AP$221,"HĐH")</f>
        <v>0</v>
      </c>
      <c r="AQ268" s="75"/>
      <c r="AR268" s="75"/>
      <c r="AS268" s="75"/>
      <c r="AT268" s="75">
        <f>COUNTIF(AT$181:AT$221,"HĐH")</f>
        <v>0</v>
      </c>
      <c r="AU268" s="75"/>
      <c r="AV268" s="75"/>
      <c r="AW268" s="75">
        <f>COUNTIF(AW$181:AW$221,"HĐH")</f>
        <v>0</v>
      </c>
      <c r="AX268" s="75"/>
      <c r="AY268" s="75"/>
      <c r="AZ268" s="75">
        <f>COUNTIF(AZ$181:AZ$221,"HĐH")</f>
        <v>0</v>
      </c>
      <c r="BA268" s="75"/>
      <c r="BB268" s="75">
        <f>COUNTIF(BB$181:BB$221,"HĐH")</f>
        <v>0</v>
      </c>
      <c r="BC268" s="75"/>
      <c r="BD268" s="75">
        <f>COUNTIF(BD$181:BD$221,"HĐH")</f>
        <v>0</v>
      </c>
    </row>
    <row r="269" spans="1:89">
      <c r="G269" s="164" t="s">
        <v>78</v>
      </c>
      <c r="H269" s="165"/>
      <c r="I269" s="100"/>
      <c r="J269" s="100"/>
      <c r="K269" s="100"/>
      <c r="L269" s="100"/>
      <c r="M269" s="100"/>
      <c r="N269" s="100"/>
      <c r="O269" s="100"/>
      <c r="P269" s="100"/>
      <c r="Q269" s="100"/>
      <c r="R269" s="100"/>
      <c r="S269" s="100"/>
      <c r="T269" s="100"/>
      <c r="U269" s="100"/>
      <c r="V269" s="75">
        <f t="shared" ref="V269:AL269" si="59">COUNTIF(V$205:V$247,"HĐH")</f>
        <v>2</v>
      </c>
      <c r="W269" s="75">
        <f t="shared" si="59"/>
        <v>2</v>
      </c>
      <c r="X269" s="75">
        <f t="shared" si="59"/>
        <v>2</v>
      </c>
      <c r="Y269" s="75">
        <f t="shared" si="59"/>
        <v>1</v>
      </c>
      <c r="Z269" s="75">
        <f t="shared" si="59"/>
        <v>1</v>
      </c>
      <c r="AA269" s="75">
        <f t="shared" si="59"/>
        <v>2</v>
      </c>
      <c r="AB269" s="75">
        <f t="shared" si="59"/>
        <v>2</v>
      </c>
      <c r="AC269" s="75">
        <f t="shared" si="59"/>
        <v>2</v>
      </c>
      <c r="AD269" s="75">
        <f t="shared" si="59"/>
        <v>2</v>
      </c>
      <c r="AE269" s="75">
        <f t="shared" si="59"/>
        <v>2</v>
      </c>
      <c r="AF269" s="75">
        <f t="shared" si="59"/>
        <v>2</v>
      </c>
      <c r="AG269" s="75">
        <f t="shared" si="59"/>
        <v>2</v>
      </c>
      <c r="AH269" s="75">
        <f t="shared" si="59"/>
        <v>0</v>
      </c>
      <c r="AI269" s="75">
        <f t="shared" si="59"/>
        <v>0</v>
      </c>
      <c r="AJ269" s="75">
        <f t="shared" si="59"/>
        <v>0</v>
      </c>
      <c r="AK269" s="75">
        <f t="shared" si="59"/>
        <v>0</v>
      </c>
      <c r="AL269" s="75">
        <f t="shared" si="59"/>
        <v>0</v>
      </c>
      <c r="AM269" s="75"/>
      <c r="AN269" s="75"/>
      <c r="AO269" s="75"/>
      <c r="AP269" s="75">
        <f t="shared" ref="AP269:AW269" si="60">COUNTIF(AP$205:AP$247,"HĐH")</f>
        <v>0</v>
      </c>
      <c r="AQ269" s="75">
        <f t="shared" si="60"/>
        <v>0</v>
      </c>
      <c r="AR269" s="75">
        <f t="shared" si="60"/>
        <v>0</v>
      </c>
      <c r="AS269" s="75">
        <f t="shared" si="60"/>
        <v>0</v>
      </c>
      <c r="AT269" s="75">
        <f t="shared" si="60"/>
        <v>0</v>
      </c>
      <c r="AU269" s="75">
        <f t="shared" si="60"/>
        <v>0</v>
      </c>
      <c r="AV269" s="75">
        <f t="shared" si="60"/>
        <v>0</v>
      </c>
      <c r="AW269" s="75">
        <f t="shared" si="60"/>
        <v>0</v>
      </c>
      <c r="AX269" s="75"/>
      <c r="AY269" s="75"/>
      <c r="AZ269" s="75">
        <f>COUNTIF(AZ$205:AZ$247,"HĐH")</f>
        <v>0</v>
      </c>
      <c r="BA269" s="75"/>
      <c r="BB269" s="75">
        <f>COUNTIF(BB$205:BB$247,"HĐH")</f>
        <v>0</v>
      </c>
      <c r="BC269" s="75"/>
      <c r="BD269" s="75">
        <f>COUNTIF(BD$205:BD$247,"HĐH")</f>
        <v>0</v>
      </c>
    </row>
    <row r="271" spans="1:89" ht="31.5" hidden="1">
      <c r="A271" s="166" t="s">
        <v>79</v>
      </c>
      <c r="B271" s="166"/>
      <c r="C271" s="76" t="s">
        <v>80</v>
      </c>
      <c r="D271" s="76"/>
      <c r="E271" s="48"/>
      <c r="F271" s="46"/>
      <c r="G271" s="100"/>
      <c r="H271" s="48"/>
      <c r="I271" s="100"/>
      <c r="J271" s="100"/>
      <c r="K271" s="100"/>
      <c r="L271" s="100"/>
      <c r="M271" s="100"/>
      <c r="N271" s="100"/>
      <c r="O271" s="100"/>
      <c r="P271" s="100"/>
      <c r="Q271" s="100"/>
      <c r="R271" s="100"/>
      <c r="S271" s="100"/>
      <c r="T271" s="100"/>
      <c r="U271" s="100"/>
      <c r="V271" s="100"/>
      <c r="W271" s="100"/>
      <c r="X271" s="100"/>
      <c r="Y271" s="100"/>
      <c r="Z271" s="100"/>
      <c r="AA271" s="100"/>
      <c r="AB271" s="100"/>
      <c r="AC271" s="100"/>
      <c r="AD271" s="100"/>
      <c r="AE271" s="100"/>
      <c r="AF271" s="100"/>
      <c r="AG271" s="100"/>
      <c r="AH271" s="100"/>
      <c r="AI271" s="100"/>
      <c r="AJ271" s="100"/>
      <c r="AK271" s="100"/>
      <c r="AL271" s="100"/>
      <c r="AM271" s="100"/>
      <c r="AN271" s="100"/>
      <c r="AO271" s="100"/>
      <c r="AP271" s="100"/>
      <c r="AQ271" s="100"/>
      <c r="AR271" s="100"/>
      <c r="AS271" s="100"/>
      <c r="AT271" s="100"/>
      <c r="AU271" s="100"/>
      <c r="AV271" s="100"/>
      <c r="AW271" s="100"/>
      <c r="AX271" s="100"/>
      <c r="AY271" s="100"/>
      <c r="AZ271" s="100"/>
      <c r="BA271" s="100"/>
      <c r="BB271" s="100"/>
      <c r="BC271" s="100"/>
      <c r="BD271" s="100"/>
      <c r="BE271" s="99">
        <f t="shared" ref="BE271:BQ271" si="61">COUNTIFS($K$8:$K$247,"x",BE$8:BE$247,"2")</f>
        <v>0</v>
      </c>
      <c r="BF271" s="99">
        <f t="shared" si="61"/>
        <v>0</v>
      </c>
      <c r="BG271" s="99">
        <f t="shared" si="61"/>
        <v>0</v>
      </c>
      <c r="BH271" s="99">
        <f t="shared" si="61"/>
        <v>0</v>
      </c>
      <c r="BI271" s="99">
        <f t="shared" si="61"/>
        <v>0</v>
      </c>
      <c r="BJ271" s="77">
        <f t="shared" si="61"/>
        <v>0</v>
      </c>
      <c r="BK271" s="99">
        <f t="shared" si="61"/>
        <v>0</v>
      </c>
      <c r="BL271" s="99">
        <f t="shared" si="61"/>
        <v>0</v>
      </c>
      <c r="BM271" s="99">
        <f t="shared" si="61"/>
        <v>0</v>
      </c>
      <c r="BN271" s="99">
        <f t="shared" si="61"/>
        <v>0</v>
      </c>
      <c r="BO271" s="99">
        <f t="shared" si="61"/>
        <v>0</v>
      </c>
      <c r="BP271" s="99">
        <f t="shared" si="61"/>
        <v>0</v>
      </c>
      <c r="BQ271" s="99">
        <f t="shared" si="61"/>
        <v>0</v>
      </c>
      <c r="BR271" s="99"/>
      <c r="BS271" s="99"/>
      <c r="BT271" s="99"/>
      <c r="BU271" s="99">
        <f>COUNTIFS($K$8:$K$247,"x",BU$8:BU$247,"2")</f>
        <v>0</v>
      </c>
      <c r="BV271" s="99">
        <f>COUNTIFS($K$8:$K$247,"x",BV$8:BV$247,"2")</f>
        <v>0</v>
      </c>
      <c r="BW271" s="99">
        <f>COUNTIFS($K$8:$K$247,"x",BW$8:BW$247,"2")</f>
        <v>0</v>
      </c>
      <c r="BX271" s="99">
        <f>COUNTIFS($K$8:$K$247,"x",BX$8:BX$247,"2")</f>
        <v>0</v>
      </c>
      <c r="BY271" s="99">
        <f>COUNTIFS($K$8:$K$247,"x",BY$8:BY$247,"2")</f>
        <v>0</v>
      </c>
      <c r="BZ271" s="99"/>
      <c r="CA271" s="99"/>
      <c r="CB271" s="99">
        <f>COUNTIFS($K$8:$K$247,"x",CB$8:CB$247,"2")</f>
        <v>0</v>
      </c>
      <c r="CC271" s="99">
        <f>COUNTIFS($K$8:$K$247,"x",CC$8:CC$247,"2")</f>
        <v>0</v>
      </c>
      <c r="CD271" s="100"/>
      <c r="CE271" s="100"/>
      <c r="CF271" s="100"/>
      <c r="CG271" s="100"/>
      <c r="CH271" s="100"/>
      <c r="CI271" s="100"/>
      <c r="CJ271" s="100"/>
      <c r="CK271" s="100"/>
    </row>
    <row r="272" spans="1:89" ht="31.5" hidden="1">
      <c r="A272" s="166"/>
      <c r="B272" s="166"/>
      <c r="C272" s="76" t="s">
        <v>81</v>
      </c>
      <c r="D272" s="76"/>
      <c r="E272" s="48"/>
      <c r="F272" s="46"/>
      <c r="G272" s="100"/>
      <c r="H272" s="48"/>
      <c r="I272" s="100"/>
      <c r="J272" s="100"/>
      <c r="K272" s="100"/>
      <c r="L272" s="100"/>
      <c r="M272" s="100"/>
      <c r="N272" s="100"/>
      <c r="O272" s="100"/>
      <c r="P272" s="100"/>
      <c r="Q272" s="100"/>
      <c r="R272" s="100"/>
      <c r="S272" s="100"/>
      <c r="T272" s="100"/>
      <c r="U272" s="100"/>
      <c r="V272" s="100"/>
      <c r="W272" s="100"/>
      <c r="X272" s="100"/>
      <c r="Y272" s="100"/>
      <c r="Z272" s="100"/>
      <c r="AA272" s="100"/>
      <c r="AB272" s="100"/>
      <c r="AC272" s="100"/>
      <c r="AD272" s="100"/>
      <c r="AE272" s="100"/>
      <c r="AF272" s="100"/>
      <c r="AG272" s="100"/>
      <c r="AH272" s="100"/>
      <c r="AI272" s="100"/>
      <c r="AJ272" s="100"/>
      <c r="AK272" s="100"/>
      <c r="AL272" s="100"/>
      <c r="AM272" s="100"/>
      <c r="AN272" s="100"/>
      <c r="AO272" s="100"/>
      <c r="AP272" s="100"/>
      <c r="AQ272" s="100"/>
      <c r="AR272" s="100"/>
      <c r="AS272" s="100"/>
      <c r="AT272" s="100"/>
      <c r="AU272" s="100"/>
      <c r="AV272" s="100"/>
      <c r="AW272" s="100"/>
      <c r="AX272" s="100"/>
      <c r="AY272" s="100"/>
      <c r="AZ272" s="100"/>
      <c r="BA272" s="100"/>
      <c r="BB272" s="100"/>
      <c r="BC272" s="100"/>
      <c r="BD272" s="100"/>
      <c r="BE272" s="99">
        <f t="shared" ref="BE272:BQ272" si="62">COUNTIFS($K$8:$K$247,"x",BE$8:BE$247,"1")</f>
        <v>0</v>
      </c>
      <c r="BF272" s="99">
        <f t="shared" si="62"/>
        <v>0</v>
      </c>
      <c r="BG272" s="99">
        <f t="shared" si="62"/>
        <v>0</v>
      </c>
      <c r="BH272" s="99">
        <f t="shared" si="62"/>
        <v>0</v>
      </c>
      <c r="BI272" s="99">
        <f t="shared" si="62"/>
        <v>0</v>
      </c>
      <c r="BJ272" s="77">
        <f t="shared" si="62"/>
        <v>0</v>
      </c>
      <c r="BK272" s="99">
        <f t="shared" si="62"/>
        <v>0</v>
      </c>
      <c r="BL272" s="99">
        <f t="shared" si="62"/>
        <v>0</v>
      </c>
      <c r="BM272" s="99">
        <f t="shared" si="62"/>
        <v>0</v>
      </c>
      <c r="BN272" s="99">
        <f t="shared" si="62"/>
        <v>0</v>
      </c>
      <c r="BO272" s="99">
        <f t="shared" si="62"/>
        <v>0</v>
      </c>
      <c r="BP272" s="99">
        <f t="shared" si="62"/>
        <v>0</v>
      </c>
      <c r="BQ272" s="99">
        <f t="shared" si="62"/>
        <v>0</v>
      </c>
      <c r="BR272" s="99"/>
      <c r="BS272" s="99"/>
      <c r="BT272" s="99"/>
      <c r="BU272" s="99">
        <f>COUNTIFS($K$8:$K$247,"x",BU$8:BU$247,"1")</f>
        <v>0</v>
      </c>
      <c r="BV272" s="99">
        <f>COUNTIFS($K$8:$K$247,"x",BV$8:BV$247,"1")</f>
        <v>0</v>
      </c>
      <c r="BW272" s="99">
        <f>COUNTIFS($K$8:$K$247,"x",BW$8:BW$247,"1")</f>
        <v>0</v>
      </c>
      <c r="BX272" s="99">
        <f>COUNTIFS($K$8:$K$247,"x",BX$8:BX$247,"1")</f>
        <v>0</v>
      </c>
      <c r="BY272" s="99">
        <f>COUNTIFS($K$8:$K$247,"x",BY$8:BY$247,"1")</f>
        <v>0</v>
      </c>
      <c r="BZ272" s="99"/>
      <c r="CA272" s="99"/>
      <c r="CB272" s="99">
        <f>COUNTIFS($K$8:$K$247,"x",CB$8:CB$247,"1")</f>
        <v>0</v>
      </c>
      <c r="CC272" s="99">
        <f>COUNTIFS($K$8:$K$247,"x",CC$8:CC$247,"1")</f>
        <v>0</v>
      </c>
      <c r="CD272" s="100"/>
      <c r="CE272" s="100"/>
      <c r="CF272" s="100"/>
      <c r="CG272" s="100"/>
      <c r="CH272" s="100"/>
      <c r="CI272" s="100"/>
      <c r="CJ272" s="100"/>
      <c r="CK272" s="100"/>
    </row>
    <row r="273" spans="1:89" ht="31.5" hidden="1">
      <c r="A273" s="166"/>
      <c r="B273" s="166"/>
      <c r="C273" s="78" t="s">
        <v>82</v>
      </c>
      <c r="D273" s="78"/>
      <c r="E273" s="48"/>
      <c r="F273" s="46"/>
      <c r="G273" s="100"/>
      <c r="H273" s="48"/>
      <c r="I273" s="100"/>
      <c r="J273" s="100"/>
      <c r="K273" s="100"/>
      <c r="L273" s="100"/>
      <c r="M273" s="100"/>
      <c r="N273" s="100"/>
      <c r="O273" s="100"/>
      <c r="P273" s="100"/>
      <c r="Q273" s="100"/>
      <c r="R273" s="100"/>
      <c r="S273" s="100"/>
      <c r="T273" s="100"/>
      <c r="U273" s="100"/>
      <c r="V273" s="100"/>
      <c r="W273" s="100"/>
      <c r="X273" s="100"/>
      <c r="Y273" s="100"/>
      <c r="Z273" s="100"/>
      <c r="AA273" s="100"/>
      <c r="AB273" s="100"/>
      <c r="AC273" s="100"/>
      <c r="AD273" s="100"/>
      <c r="AE273" s="100"/>
      <c r="AF273" s="100"/>
      <c r="AG273" s="100"/>
      <c r="AH273" s="100"/>
      <c r="AI273" s="100"/>
      <c r="AJ273" s="100"/>
      <c r="AK273" s="100"/>
      <c r="AL273" s="100"/>
      <c r="AM273" s="100"/>
      <c r="AN273" s="100"/>
      <c r="AO273" s="100"/>
      <c r="AP273" s="100"/>
      <c r="AQ273" s="100"/>
      <c r="AR273" s="100"/>
      <c r="AS273" s="100"/>
      <c r="AT273" s="100"/>
      <c r="AU273" s="100"/>
      <c r="AV273" s="100"/>
      <c r="AW273" s="100"/>
      <c r="AX273" s="100"/>
      <c r="AY273" s="100"/>
      <c r="AZ273" s="100"/>
      <c r="BA273" s="100"/>
      <c r="BB273" s="100"/>
      <c r="BC273" s="100"/>
      <c r="BD273" s="100"/>
      <c r="BE273" s="99">
        <f t="shared" ref="BE273:BQ273" si="63">COUNTIFS($K$8:$K$247,"x",BE$8:BE$247,"0")</f>
        <v>0</v>
      </c>
      <c r="BF273" s="99">
        <f t="shared" si="63"/>
        <v>0</v>
      </c>
      <c r="BG273" s="99">
        <f t="shared" si="63"/>
        <v>0</v>
      </c>
      <c r="BH273" s="99">
        <f t="shared" si="63"/>
        <v>0</v>
      </c>
      <c r="BI273" s="99">
        <f t="shared" si="63"/>
        <v>0</v>
      </c>
      <c r="BJ273" s="77">
        <f t="shared" si="63"/>
        <v>0</v>
      </c>
      <c r="BK273" s="99">
        <f t="shared" si="63"/>
        <v>0</v>
      </c>
      <c r="BL273" s="99">
        <f t="shared" si="63"/>
        <v>0</v>
      </c>
      <c r="BM273" s="99">
        <f t="shared" si="63"/>
        <v>0</v>
      </c>
      <c r="BN273" s="99">
        <f t="shared" si="63"/>
        <v>0</v>
      </c>
      <c r="BO273" s="99">
        <f t="shared" si="63"/>
        <v>0</v>
      </c>
      <c r="BP273" s="99">
        <f t="shared" si="63"/>
        <v>0</v>
      </c>
      <c r="BQ273" s="99">
        <f t="shared" si="63"/>
        <v>0</v>
      </c>
      <c r="BR273" s="99"/>
      <c r="BS273" s="99"/>
      <c r="BT273" s="99"/>
      <c r="BU273" s="99">
        <f>COUNTIFS($K$8:$K$247,"x",BU$8:BU$247,"0")</f>
        <v>0</v>
      </c>
      <c r="BV273" s="99">
        <f>COUNTIFS($K$8:$K$247,"x",BV$8:BV$247,"0")</f>
        <v>0</v>
      </c>
      <c r="BW273" s="99">
        <f>COUNTIFS($K$8:$K$247,"x",BW$8:BW$247,"0")</f>
        <v>0</v>
      </c>
      <c r="BX273" s="99">
        <f>COUNTIFS($K$8:$K$247,"x",BX$8:BX$247,"0")</f>
        <v>0</v>
      </c>
      <c r="BY273" s="99">
        <f>COUNTIFS($K$8:$K$247,"x",BY$8:BY$247,"0")</f>
        <v>0</v>
      </c>
      <c r="BZ273" s="99"/>
      <c r="CA273" s="99"/>
      <c r="CB273" s="99">
        <f>COUNTIFS($K$8:$K$247,"x",CB$8:CB$247,"0")</f>
        <v>0</v>
      </c>
      <c r="CC273" s="99">
        <f>COUNTIFS($K$8:$K$247,"x",CC$8:CC$247,"0")</f>
        <v>0</v>
      </c>
      <c r="CD273" s="100"/>
      <c r="CE273" s="100"/>
      <c r="CF273" s="100"/>
      <c r="CG273" s="100"/>
      <c r="CH273" s="100"/>
      <c r="CI273" s="100"/>
      <c r="CJ273" s="100"/>
      <c r="CK273" s="100"/>
    </row>
    <row r="274" spans="1:89" hidden="1">
      <c r="A274" s="166"/>
      <c r="B274" s="166"/>
      <c r="C274" s="167" t="s">
        <v>83</v>
      </c>
      <c r="D274" s="79"/>
      <c r="E274" s="48"/>
      <c r="F274" s="46"/>
      <c r="G274" s="100"/>
      <c r="H274" s="48"/>
      <c r="I274" s="100"/>
      <c r="J274" s="100"/>
      <c r="K274" s="100"/>
      <c r="L274" s="100"/>
      <c r="M274" s="100"/>
      <c r="N274" s="100"/>
      <c r="O274" s="100"/>
      <c r="P274" s="100"/>
      <c r="Q274" s="100"/>
      <c r="R274" s="100"/>
      <c r="S274" s="100"/>
      <c r="T274" s="100"/>
      <c r="U274" s="100"/>
      <c r="V274" s="100"/>
      <c r="W274" s="100"/>
      <c r="X274" s="100"/>
      <c r="Y274" s="100"/>
      <c r="Z274" s="100"/>
      <c r="AA274" s="100"/>
      <c r="AB274" s="100"/>
      <c r="AC274" s="100"/>
      <c r="AD274" s="100"/>
      <c r="AE274" s="100"/>
      <c r="AF274" s="100"/>
      <c r="AG274" s="100"/>
      <c r="AH274" s="100"/>
      <c r="AI274" s="100"/>
      <c r="AJ274" s="100"/>
      <c r="AK274" s="100"/>
      <c r="AL274" s="100"/>
      <c r="AM274" s="100"/>
      <c r="AN274" s="100"/>
      <c r="AO274" s="100"/>
      <c r="AP274" s="100"/>
      <c r="AQ274" s="100"/>
      <c r="AR274" s="100"/>
      <c r="AS274" s="100"/>
      <c r="AT274" s="100"/>
      <c r="AU274" s="100"/>
      <c r="AV274" s="100"/>
      <c r="AW274" s="100"/>
      <c r="AX274" s="100"/>
      <c r="AY274" s="100"/>
      <c r="AZ274" s="100"/>
      <c r="BA274" s="100"/>
      <c r="BB274" s="100"/>
      <c r="BC274" s="100"/>
      <c r="BD274" s="100"/>
      <c r="BE274" s="80" t="e">
        <f t="shared" ref="BE274:CC274" si="64">(((BE271*2)+(BE272*1)+(BE273*0)))/(BE271+BE272+BE273)</f>
        <v>#DIV/0!</v>
      </c>
      <c r="BF274" s="80" t="e">
        <f t="shared" si="64"/>
        <v>#DIV/0!</v>
      </c>
      <c r="BG274" s="80" t="e">
        <f t="shared" si="64"/>
        <v>#DIV/0!</v>
      </c>
      <c r="BH274" s="80" t="e">
        <f t="shared" si="64"/>
        <v>#DIV/0!</v>
      </c>
      <c r="BI274" s="80" t="e">
        <f t="shared" si="64"/>
        <v>#DIV/0!</v>
      </c>
      <c r="BJ274" s="81" t="e">
        <f t="shared" si="64"/>
        <v>#DIV/0!</v>
      </c>
      <c r="BK274" s="80" t="e">
        <f t="shared" si="64"/>
        <v>#DIV/0!</v>
      </c>
      <c r="BL274" s="80" t="e">
        <f t="shared" si="64"/>
        <v>#DIV/0!</v>
      </c>
      <c r="BM274" s="80" t="e">
        <f t="shared" si="64"/>
        <v>#DIV/0!</v>
      </c>
      <c r="BN274" s="80" t="e">
        <f t="shared" si="64"/>
        <v>#DIV/0!</v>
      </c>
      <c r="BO274" s="80" t="e">
        <f t="shared" si="64"/>
        <v>#DIV/0!</v>
      </c>
      <c r="BP274" s="80" t="e">
        <f t="shared" si="64"/>
        <v>#DIV/0!</v>
      </c>
      <c r="BQ274" s="80" t="e">
        <f t="shared" si="64"/>
        <v>#DIV/0!</v>
      </c>
      <c r="BR274" s="80"/>
      <c r="BS274" s="80"/>
      <c r="BT274" s="80"/>
      <c r="BU274" s="80" t="e">
        <f t="shared" si="64"/>
        <v>#DIV/0!</v>
      </c>
      <c r="BV274" s="80" t="e">
        <f t="shared" si="64"/>
        <v>#DIV/0!</v>
      </c>
      <c r="BW274" s="80" t="e">
        <f t="shared" si="64"/>
        <v>#DIV/0!</v>
      </c>
      <c r="BX274" s="80" t="e">
        <f t="shared" si="64"/>
        <v>#DIV/0!</v>
      </c>
      <c r="BY274" s="80" t="e">
        <f t="shared" si="64"/>
        <v>#DIV/0!</v>
      </c>
      <c r="BZ274" s="80"/>
      <c r="CA274" s="80"/>
      <c r="CB274" s="80" t="e">
        <f t="shared" si="64"/>
        <v>#DIV/0!</v>
      </c>
      <c r="CC274" s="80" t="e">
        <f t="shared" si="64"/>
        <v>#DIV/0!</v>
      </c>
      <c r="CD274" s="169">
        <f>COUNTIF($BE275:$CC275,"Đ")</f>
        <v>0</v>
      </c>
      <c r="CE274" s="170">
        <f>CD274/COUNTA($BE275:$CC275)</f>
        <v>0</v>
      </c>
      <c r="CF274" s="169">
        <f>COUNTIF($BE275:$CC275,"CCG")</f>
        <v>0</v>
      </c>
      <c r="CG274" s="170">
        <f>CF274/COUNTA($BE275:$CC275)</f>
        <v>0</v>
      </c>
      <c r="CH274" s="169">
        <f>COUNTIF($BE275:$CC275,"CĐ")</f>
        <v>0</v>
      </c>
      <c r="CI274" s="170">
        <f>CH274/COUNTA($BE275:$CC275)</f>
        <v>0</v>
      </c>
      <c r="CJ274" s="116" t="e">
        <f>(((CD274*2)+(CF274*1)+(CH274*0)))/(CD274+CF274+CH274)</f>
        <v>#DIV/0!</v>
      </c>
      <c r="CK274" s="116" t="e">
        <f>IF(CJ274&gt;=1.6,"Đạt mục tiêu",IF(CJ274&gt;=1,"Cần cố gắng","Chưa đạt"))</f>
        <v>#DIV/0!</v>
      </c>
    </row>
    <row r="275" spans="1:89" hidden="1">
      <c r="A275" s="166"/>
      <c r="B275" s="166"/>
      <c r="C275" s="168"/>
      <c r="D275" s="79"/>
      <c r="E275" s="48"/>
      <c r="F275" s="46"/>
      <c r="G275" s="100"/>
      <c r="H275" s="48"/>
      <c r="I275" s="100"/>
      <c r="J275" s="100"/>
      <c r="K275" s="100"/>
      <c r="L275" s="100"/>
      <c r="M275" s="100"/>
      <c r="N275" s="100"/>
      <c r="O275" s="100"/>
      <c r="P275" s="100"/>
      <c r="Q275" s="100"/>
      <c r="R275" s="100"/>
      <c r="S275" s="100"/>
      <c r="T275" s="100"/>
      <c r="U275" s="100"/>
      <c r="V275" s="100"/>
      <c r="W275" s="100"/>
      <c r="X275" s="100"/>
      <c r="Y275" s="100"/>
      <c r="Z275" s="100"/>
      <c r="AA275" s="100"/>
      <c r="AB275" s="100"/>
      <c r="AC275" s="100"/>
      <c r="AD275" s="100"/>
      <c r="AE275" s="100"/>
      <c r="AF275" s="100"/>
      <c r="AG275" s="100"/>
      <c r="AH275" s="100"/>
      <c r="AI275" s="100"/>
      <c r="AJ275" s="100"/>
      <c r="AK275" s="100"/>
      <c r="AL275" s="100"/>
      <c r="AM275" s="100"/>
      <c r="AN275" s="100"/>
      <c r="AO275" s="100"/>
      <c r="AP275" s="100"/>
      <c r="AQ275" s="100"/>
      <c r="AR275" s="100"/>
      <c r="AS275" s="100"/>
      <c r="AT275" s="100"/>
      <c r="AU275" s="100"/>
      <c r="AV275" s="100"/>
      <c r="AW275" s="100"/>
      <c r="AX275" s="100"/>
      <c r="AY275" s="100"/>
      <c r="AZ275" s="100"/>
      <c r="BA275" s="100"/>
      <c r="BB275" s="100"/>
      <c r="BC275" s="100"/>
      <c r="BD275" s="100"/>
      <c r="BE275" s="80" t="e">
        <f t="shared" ref="BE275:CC275" si="65">IF(BE274&lt;1,"CĐ",IF(BE274&lt;1.6,"CCG","Đ"))</f>
        <v>#DIV/0!</v>
      </c>
      <c r="BF275" s="80" t="e">
        <f t="shared" si="65"/>
        <v>#DIV/0!</v>
      </c>
      <c r="BG275" s="80" t="e">
        <f t="shared" si="65"/>
        <v>#DIV/0!</v>
      </c>
      <c r="BH275" s="80" t="e">
        <f t="shared" si="65"/>
        <v>#DIV/0!</v>
      </c>
      <c r="BI275" s="80" t="e">
        <f t="shared" si="65"/>
        <v>#DIV/0!</v>
      </c>
      <c r="BJ275" s="81" t="e">
        <f t="shared" si="65"/>
        <v>#DIV/0!</v>
      </c>
      <c r="BK275" s="80" t="e">
        <f t="shared" si="65"/>
        <v>#DIV/0!</v>
      </c>
      <c r="BL275" s="80" t="e">
        <f t="shared" si="65"/>
        <v>#DIV/0!</v>
      </c>
      <c r="BM275" s="80" t="e">
        <f t="shared" si="65"/>
        <v>#DIV/0!</v>
      </c>
      <c r="BN275" s="80" t="e">
        <f t="shared" si="65"/>
        <v>#DIV/0!</v>
      </c>
      <c r="BO275" s="80" t="e">
        <f t="shared" si="65"/>
        <v>#DIV/0!</v>
      </c>
      <c r="BP275" s="80" t="e">
        <f t="shared" si="65"/>
        <v>#DIV/0!</v>
      </c>
      <c r="BQ275" s="80" t="e">
        <f t="shared" si="65"/>
        <v>#DIV/0!</v>
      </c>
      <c r="BR275" s="80"/>
      <c r="BS275" s="80"/>
      <c r="BT275" s="80"/>
      <c r="BU275" s="80" t="e">
        <f t="shared" si="65"/>
        <v>#DIV/0!</v>
      </c>
      <c r="BV275" s="80" t="e">
        <f t="shared" si="65"/>
        <v>#DIV/0!</v>
      </c>
      <c r="BW275" s="80" t="e">
        <f t="shared" si="65"/>
        <v>#DIV/0!</v>
      </c>
      <c r="BX275" s="80" t="e">
        <f t="shared" si="65"/>
        <v>#DIV/0!</v>
      </c>
      <c r="BY275" s="80" t="e">
        <f t="shared" si="65"/>
        <v>#DIV/0!</v>
      </c>
      <c r="BZ275" s="80"/>
      <c r="CA275" s="80"/>
      <c r="CB275" s="80" t="e">
        <f t="shared" si="65"/>
        <v>#DIV/0!</v>
      </c>
      <c r="CC275" s="80" t="e">
        <f t="shared" si="65"/>
        <v>#DIV/0!</v>
      </c>
      <c r="CD275" s="169"/>
      <c r="CE275" s="170"/>
      <c r="CF275" s="169"/>
      <c r="CG275" s="170"/>
      <c r="CH275" s="169"/>
      <c r="CI275" s="170"/>
      <c r="CJ275" s="116"/>
      <c r="CK275" s="116"/>
    </row>
    <row r="276" spans="1:89" ht="31.5" hidden="1">
      <c r="A276" s="173" t="s">
        <v>84</v>
      </c>
      <c r="B276" s="173"/>
      <c r="C276" s="82" t="s">
        <v>80</v>
      </c>
      <c r="D276" s="83"/>
      <c r="E276" s="84"/>
      <c r="F276" s="83"/>
      <c r="G276" s="98"/>
      <c r="H276" s="84"/>
      <c r="I276" s="98"/>
      <c r="J276" s="98"/>
      <c r="K276" s="98"/>
      <c r="L276" s="98"/>
      <c r="M276" s="98"/>
      <c r="N276" s="22"/>
      <c r="O276" s="98"/>
      <c r="P276" s="22"/>
      <c r="Q276" s="98"/>
      <c r="R276" s="98"/>
      <c r="S276" s="98"/>
      <c r="T276" s="98"/>
      <c r="U276" s="98"/>
      <c r="V276" s="98"/>
      <c r="W276" s="98"/>
      <c r="X276" s="98"/>
      <c r="Y276" s="98"/>
      <c r="Z276" s="98"/>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101">
        <f t="shared" ref="BE276:BQ276" si="66">COUNTIFS($L$8:$L$247,"x",BE$8:BE$247,"2")</f>
        <v>2</v>
      </c>
      <c r="BF276" s="101">
        <f t="shared" si="66"/>
        <v>3</v>
      </c>
      <c r="BG276" s="101">
        <f t="shared" si="66"/>
        <v>3</v>
      </c>
      <c r="BH276" s="101">
        <f t="shared" si="66"/>
        <v>2</v>
      </c>
      <c r="BI276" s="101">
        <f t="shared" si="66"/>
        <v>3</v>
      </c>
      <c r="BJ276" s="85">
        <f t="shared" si="66"/>
        <v>3</v>
      </c>
      <c r="BK276" s="101">
        <f t="shared" si="66"/>
        <v>3</v>
      </c>
      <c r="BL276" s="101">
        <f t="shared" si="66"/>
        <v>3</v>
      </c>
      <c r="BM276" s="101">
        <f t="shared" si="66"/>
        <v>1</v>
      </c>
      <c r="BN276" s="101">
        <f t="shared" si="66"/>
        <v>2</v>
      </c>
      <c r="BO276" s="101">
        <f t="shared" si="66"/>
        <v>2</v>
      </c>
      <c r="BP276" s="101">
        <f t="shared" si="66"/>
        <v>2</v>
      </c>
      <c r="BQ276" s="101">
        <f t="shared" si="66"/>
        <v>2</v>
      </c>
      <c r="BR276" s="101"/>
      <c r="BS276" s="101"/>
      <c r="BT276" s="101"/>
      <c r="BU276" s="101">
        <f>COUNTIFS($L$8:$L$247,"x",BU$8:BU$247,"2")</f>
        <v>3</v>
      </c>
      <c r="BV276" s="101">
        <f>COUNTIFS($L$8:$L$247,"x",BV$8:BV$247,"2")</f>
        <v>2</v>
      </c>
      <c r="BW276" s="101">
        <f>COUNTIFS($L$8:$L$247,"x",BW$8:BW$247,"2")</f>
        <v>2</v>
      </c>
      <c r="BX276" s="101">
        <f>COUNTIFS($L$8:$L$247,"x",BX$8:BX$247,"2")</f>
        <v>3</v>
      </c>
      <c r="BY276" s="101">
        <f>COUNTIFS($L$8:$L$247,"x",BY$8:BY$247,"2")</f>
        <v>3</v>
      </c>
      <c r="BZ276" s="101"/>
      <c r="CA276" s="101"/>
      <c r="CB276" s="101">
        <f>COUNTIFS($L$8:$L$247,"x",CB$8:CB$247,"2")</f>
        <v>2</v>
      </c>
      <c r="CC276" s="101">
        <f>COUNTIFS($L$8:$L$247,"x",CC$8:CC$247,"2")</f>
        <v>3</v>
      </c>
      <c r="CD276" s="98"/>
      <c r="CE276" s="98"/>
      <c r="CF276" s="98"/>
      <c r="CG276" s="98"/>
      <c r="CH276" s="98"/>
      <c r="CI276" s="98"/>
      <c r="CJ276" s="98"/>
      <c r="CK276" s="98"/>
    </row>
    <row r="277" spans="1:89" ht="31.5" hidden="1">
      <c r="A277" s="173"/>
      <c r="B277" s="173"/>
      <c r="C277" s="82" t="s">
        <v>81</v>
      </c>
      <c r="D277" s="83"/>
      <c r="E277" s="84"/>
      <c r="F277" s="83"/>
      <c r="G277" s="98"/>
      <c r="H277" s="84"/>
      <c r="I277" s="98"/>
      <c r="J277" s="98"/>
      <c r="K277" s="98"/>
      <c r="L277" s="98"/>
      <c r="M277" s="98"/>
      <c r="N277" s="22"/>
      <c r="O277" s="98"/>
      <c r="P277" s="22"/>
      <c r="Q277" s="98"/>
      <c r="R277" s="98"/>
      <c r="S277" s="98"/>
      <c r="T277" s="98"/>
      <c r="U277" s="98"/>
      <c r="V277" s="98"/>
      <c r="W277" s="98"/>
      <c r="X277" s="98"/>
      <c r="Y277" s="98"/>
      <c r="Z277" s="98"/>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101">
        <f t="shared" ref="BE277:BQ277" si="67">COUNTIFS($L$8:$L$247,"x",BE$8:BE$247,"1")</f>
        <v>1</v>
      </c>
      <c r="BF277" s="101">
        <f t="shared" si="67"/>
        <v>0</v>
      </c>
      <c r="BG277" s="101">
        <f t="shared" si="67"/>
        <v>0</v>
      </c>
      <c r="BH277" s="101">
        <f t="shared" si="67"/>
        <v>1</v>
      </c>
      <c r="BI277" s="101">
        <f t="shared" si="67"/>
        <v>0</v>
      </c>
      <c r="BJ277" s="85">
        <f t="shared" si="67"/>
        <v>0</v>
      </c>
      <c r="BK277" s="101">
        <f t="shared" si="67"/>
        <v>0</v>
      </c>
      <c r="BL277" s="101">
        <f t="shared" si="67"/>
        <v>0</v>
      </c>
      <c r="BM277" s="101">
        <f t="shared" si="67"/>
        <v>2</v>
      </c>
      <c r="BN277" s="101">
        <f t="shared" si="67"/>
        <v>1</v>
      </c>
      <c r="BO277" s="101">
        <f t="shared" si="67"/>
        <v>1</v>
      </c>
      <c r="BP277" s="101">
        <f t="shared" si="67"/>
        <v>1</v>
      </c>
      <c r="BQ277" s="101">
        <f t="shared" si="67"/>
        <v>1</v>
      </c>
      <c r="BR277" s="101"/>
      <c r="BS277" s="101"/>
      <c r="BT277" s="101"/>
      <c r="BU277" s="101">
        <f>COUNTIFS($L$8:$L$247,"x",BU$8:BU$247,"1")</f>
        <v>0</v>
      </c>
      <c r="BV277" s="101">
        <f>COUNTIFS($L$8:$L$247,"x",BV$8:BV$247,"1")</f>
        <v>1</v>
      </c>
      <c r="BW277" s="101">
        <f>COUNTIFS($L$8:$L$247,"x",BW$8:BW$247,"1")</f>
        <v>1</v>
      </c>
      <c r="BX277" s="101">
        <f>COUNTIFS($L$8:$L$247,"x",BX$8:BX$247,"1")</f>
        <v>0</v>
      </c>
      <c r="BY277" s="101">
        <f>COUNTIFS($L$8:$L$247,"x",BY$8:BY$247,"1")</f>
        <v>0</v>
      </c>
      <c r="BZ277" s="101"/>
      <c r="CA277" s="101"/>
      <c r="CB277" s="101">
        <f>COUNTIFS($L$8:$L$247,"x",CB$8:CB$247,"1")</f>
        <v>1</v>
      </c>
      <c r="CC277" s="101">
        <f>COUNTIFS($L$8:$L$247,"x",CC$8:CC$247,"1")</f>
        <v>0</v>
      </c>
      <c r="CD277" s="98"/>
      <c r="CE277" s="98"/>
      <c r="CF277" s="98"/>
      <c r="CG277" s="98"/>
      <c r="CH277" s="98"/>
      <c r="CI277" s="98"/>
      <c r="CJ277" s="98"/>
      <c r="CK277" s="98"/>
    </row>
    <row r="278" spans="1:89" ht="31.5" hidden="1">
      <c r="A278" s="173"/>
      <c r="B278" s="173"/>
      <c r="C278" s="82" t="s">
        <v>82</v>
      </c>
      <c r="D278" s="83"/>
      <c r="E278" s="84"/>
      <c r="F278" s="83"/>
      <c r="G278" s="98"/>
      <c r="H278" s="84"/>
      <c r="I278" s="98"/>
      <c r="J278" s="98"/>
      <c r="K278" s="98"/>
      <c r="L278" s="98"/>
      <c r="M278" s="98"/>
      <c r="N278" s="22"/>
      <c r="O278" s="98"/>
      <c r="P278" s="22"/>
      <c r="Q278" s="98"/>
      <c r="R278" s="98"/>
      <c r="S278" s="98"/>
      <c r="T278" s="98"/>
      <c r="U278" s="98"/>
      <c r="V278" s="98"/>
      <c r="W278" s="98"/>
      <c r="X278" s="98"/>
      <c r="Y278" s="98"/>
      <c r="Z278" s="9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101">
        <f t="shared" ref="BE278:BQ278" si="68">COUNTIFS($L$8:$L$247,"x",BE$8:BE$247,"0")</f>
        <v>0</v>
      </c>
      <c r="BF278" s="101">
        <f t="shared" si="68"/>
        <v>0</v>
      </c>
      <c r="BG278" s="101">
        <f t="shared" si="68"/>
        <v>0</v>
      </c>
      <c r="BH278" s="101">
        <f t="shared" si="68"/>
        <v>0</v>
      </c>
      <c r="BI278" s="101">
        <f t="shared" si="68"/>
        <v>0</v>
      </c>
      <c r="BJ278" s="85">
        <f t="shared" si="68"/>
        <v>0</v>
      </c>
      <c r="BK278" s="101">
        <f t="shared" si="68"/>
        <v>0</v>
      </c>
      <c r="BL278" s="101">
        <f t="shared" si="68"/>
        <v>0</v>
      </c>
      <c r="BM278" s="101">
        <f t="shared" si="68"/>
        <v>0</v>
      </c>
      <c r="BN278" s="101">
        <f t="shared" si="68"/>
        <v>0</v>
      </c>
      <c r="BO278" s="101">
        <f t="shared" si="68"/>
        <v>0</v>
      </c>
      <c r="BP278" s="101">
        <f t="shared" si="68"/>
        <v>0</v>
      </c>
      <c r="BQ278" s="101">
        <f t="shared" si="68"/>
        <v>0</v>
      </c>
      <c r="BR278" s="101"/>
      <c r="BS278" s="101"/>
      <c r="BT278" s="101"/>
      <c r="BU278" s="101">
        <f>COUNTIFS($L$8:$L$247,"x",BU$8:BU$247,"0")</f>
        <v>0</v>
      </c>
      <c r="BV278" s="101">
        <f>COUNTIFS($L$8:$L$247,"x",BV$8:BV$247,"0")</f>
        <v>0</v>
      </c>
      <c r="BW278" s="101">
        <f>COUNTIFS($L$8:$L$247,"x",BW$8:BW$247,"0")</f>
        <v>0</v>
      </c>
      <c r="BX278" s="101">
        <f>COUNTIFS($L$8:$L$247,"x",BX$8:BX$247,"0")</f>
        <v>0</v>
      </c>
      <c r="BY278" s="101">
        <f>COUNTIFS($L$8:$L$247,"x",BY$8:BY$247,"0")</f>
        <v>0</v>
      </c>
      <c r="BZ278" s="101"/>
      <c r="CA278" s="101"/>
      <c r="CB278" s="101">
        <f>COUNTIFS($L$8:$L$247,"x",CB$8:CB$247,"0")</f>
        <v>0</v>
      </c>
      <c r="CC278" s="101">
        <f>COUNTIFS($L$8:$L$247,"x",CC$8:CC$247,"0")</f>
        <v>0</v>
      </c>
      <c r="CD278" s="98"/>
      <c r="CE278" s="98"/>
      <c r="CF278" s="98"/>
      <c r="CG278" s="98"/>
      <c r="CH278" s="98"/>
      <c r="CI278" s="98"/>
      <c r="CJ278" s="98"/>
      <c r="CK278" s="98"/>
    </row>
    <row r="279" spans="1:89" hidden="1">
      <c r="A279" s="173"/>
      <c r="B279" s="173"/>
      <c r="C279" s="174" t="s">
        <v>83</v>
      </c>
      <c r="D279" s="83"/>
      <c r="E279" s="84"/>
      <c r="F279" s="83"/>
      <c r="G279" s="98"/>
      <c r="H279" s="84"/>
      <c r="I279" s="98"/>
      <c r="J279" s="98"/>
      <c r="K279" s="98"/>
      <c r="L279" s="98"/>
      <c r="M279" s="98"/>
      <c r="N279" s="22"/>
      <c r="O279" s="98"/>
      <c r="P279" s="22"/>
      <c r="Q279" s="98"/>
      <c r="R279" s="98"/>
      <c r="S279" s="98"/>
      <c r="T279" s="98"/>
      <c r="U279" s="98"/>
      <c r="V279" s="98"/>
      <c r="W279" s="98"/>
      <c r="X279" s="98"/>
      <c r="Y279" s="98"/>
      <c r="Z279" s="98"/>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86">
        <f t="shared" ref="BE279:CC279" si="69">(((BE276*2)+(BE277*1)+(BE278*0)))/(BE276+BE277+BE278)</f>
        <v>1.6666666666666667</v>
      </c>
      <c r="BF279" s="86">
        <f t="shared" si="69"/>
        <v>2</v>
      </c>
      <c r="BG279" s="86">
        <f t="shared" si="69"/>
        <v>2</v>
      </c>
      <c r="BH279" s="86">
        <f t="shared" si="69"/>
        <v>1.6666666666666667</v>
      </c>
      <c r="BI279" s="86">
        <f t="shared" si="69"/>
        <v>2</v>
      </c>
      <c r="BJ279" s="87">
        <f t="shared" si="69"/>
        <v>2</v>
      </c>
      <c r="BK279" s="86">
        <f t="shared" si="69"/>
        <v>2</v>
      </c>
      <c r="BL279" s="86">
        <f t="shared" si="69"/>
        <v>2</v>
      </c>
      <c r="BM279" s="86">
        <f t="shared" si="69"/>
        <v>1.3333333333333333</v>
      </c>
      <c r="BN279" s="86">
        <f t="shared" si="69"/>
        <v>1.6666666666666667</v>
      </c>
      <c r="BO279" s="86">
        <f t="shared" si="69"/>
        <v>1.6666666666666667</v>
      </c>
      <c r="BP279" s="86">
        <f t="shared" si="69"/>
        <v>1.6666666666666667</v>
      </c>
      <c r="BQ279" s="86">
        <f t="shared" si="69"/>
        <v>1.6666666666666667</v>
      </c>
      <c r="BR279" s="86"/>
      <c r="BS279" s="86"/>
      <c r="BT279" s="86"/>
      <c r="BU279" s="86">
        <f t="shared" si="69"/>
        <v>2</v>
      </c>
      <c r="BV279" s="86">
        <f t="shared" si="69"/>
        <v>1.6666666666666667</v>
      </c>
      <c r="BW279" s="86">
        <f t="shared" si="69"/>
        <v>1.6666666666666667</v>
      </c>
      <c r="BX279" s="86">
        <f t="shared" si="69"/>
        <v>2</v>
      </c>
      <c r="BY279" s="86">
        <f t="shared" si="69"/>
        <v>2</v>
      </c>
      <c r="BZ279" s="86"/>
      <c r="CA279" s="86"/>
      <c r="CB279" s="86">
        <f t="shared" si="69"/>
        <v>1.6666666666666667</v>
      </c>
      <c r="CC279" s="86">
        <f t="shared" si="69"/>
        <v>2</v>
      </c>
      <c r="CD279" s="175">
        <f>COUNTIF($BE280:$CC280,"Đ")</f>
        <v>19</v>
      </c>
      <c r="CE279" s="176">
        <f>CD279/COUNTA($BE280:$CC280)</f>
        <v>0.95</v>
      </c>
      <c r="CF279" s="175">
        <f>COUNTIF($BE280:$CC280,"CCG")</f>
        <v>1</v>
      </c>
      <c r="CG279" s="176">
        <f>CF279/COUNTA($BE280:$CC280)</f>
        <v>0.05</v>
      </c>
      <c r="CH279" s="175">
        <f>COUNTIF($BE280:$CC280,"CĐ")</f>
        <v>0</v>
      </c>
      <c r="CI279" s="176">
        <f>CH279/COUNTA($BE280:$CC280)</f>
        <v>0</v>
      </c>
      <c r="CJ279" s="177">
        <f>(((CD279*2)+(CF279*1)+(CH279*0)))/(CD279+CF279+CH279)</f>
        <v>1.95</v>
      </c>
      <c r="CK279" s="177" t="str">
        <f>IF(CJ279&gt;=1.6,"Đạt mục tiêu",IF(CJ279&gt;=1,"Cần cố gắng","Chưa đạt"))</f>
        <v>Đạt mục tiêu</v>
      </c>
    </row>
    <row r="280" spans="1:89" hidden="1">
      <c r="A280" s="173"/>
      <c r="B280" s="173"/>
      <c r="C280" s="174"/>
      <c r="D280" s="83"/>
      <c r="E280" s="84"/>
      <c r="F280" s="83"/>
      <c r="G280" s="98"/>
      <c r="H280" s="84"/>
      <c r="I280" s="98"/>
      <c r="J280" s="98"/>
      <c r="K280" s="98"/>
      <c r="L280" s="98"/>
      <c r="M280" s="98"/>
      <c r="N280" s="22"/>
      <c r="O280" s="98"/>
      <c r="P280" s="22"/>
      <c r="Q280" s="98"/>
      <c r="R280" s="98"/>
      <c r="S280" s="98"/>
      <c r="T280" s="98"/>
      <c r="U280" s="98"/>
      <c r="V280" s="98"/>
      <c r="W280" s="98"/>
      <c r="X280" s="98"/>
      <c r="Y280" s="98"/>
      <c r="Z280" s="98"/>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86" t="str">
        <f t="shared" ref="BE280:CC280" si="70">IF(BE279&lt;1,"CĐ",IF(BE279&lt;1.6,"CCG","Đ"))</f>
        <v>Đ</v>
      </c>
      <c r="BF280" s="86" t="str">
        <f t="shared" si="70"/>
        <v>Đ</v>
      </c>
      <c r="BG280" s="86" t="str">
        <f t="shared" si="70"/>
        <v>Đ</v>
      </c>
      <c r="BH280" s="86" t="str">
        <f t="shared" si="70"/>
        <v>Đ</v>
      </c>
      <c r="BI280" s="86" t="str">
        <f t="shared" si="70"/>
        <v>Đ</v>
      </c>
      <c r="BJ280" s="87" t="str">
        <f t="shared" si="70"/>
        <v>Đ</v>
      </c>
      <c r="BK280" s="86" t="str">
        <f t="shared" si="70"/>
        <v>Đ</v>
      </c>
      <c r="BL280" s="86" t="str">
        <f t="shared" si="70"/>
        <v>Đ</v>
      </c>
      <c r="BM280" s="86" t="str">
        <f t="shared" si="70"/>
        <v>CCG</v>
      </c>
      <c r="BN280" s="86" t="str">
        <f t="shared" si="70"/>
        <v>Đ</v>
      </c>
      <c r="BO280" s="86" t="str">
        <f t="shared" si="70"/>
        <v>Đ</v>
      </c>
      <c r="BP280" s="86" t="str">
        <f t="shared" si="70"/>
        <v>Đ</v>
      </c>
      <c r="BQ280" s="86" t="str">
        <f t="shared" si="70"/>
        <v>Đ</v>
      </c>
      <c r="BR280" s="86"/>
      <c r="BS280" s="86"/>
      <c r="BT280" s="86"/>
      <c r="BU280" s="86" t="str">
        <f t="shared" si="70"/>
        <v>Đ</v>
      </c>
      <c r="BV280" s="86" t="str">
        <f t="shared" si="70"/>
        <v>Đ</v>
      </c>
      <c r="BW280" s="86" t="str">
        <f t="shared" si="70"/>
        <v>Đ</v>
      </c>
      <c r="BX280" s="86" t="str">
        <f t="shared" si="70"/>
        <v>Đ</v>
      </c>
      <c r="BY280" s="86" t="str">
        <f t="shared" si="70"/>
        <v>Đ</v>
      </c>
      <c r="BZ280" s="86"/>
      <c r="CA280" s="86"/>
      <c r="CB280" s="86" t="str">
        <f t="shared" si="70"/>
        <v>Đ</v>
      </c>
      <c r="CC280" s="86" t="str">
        <f t="shared" si="70"/>
        <v>Đ</v>
      </c>
      <c r="CD280" s="175"/>
      <c r="CE280" s="176"/>
      <c r="CF280" s="175"/>
      <c r="CG280" s="176"/>
      <c r="CH280" s="175"/>
      <c r="CI280" s="176"/>
      <c r="CJ280" s="177"/>
      <c r="CK280" s="177"/>
    </row>
    <row r="281" spans="1:89" ht="31.5" hidden="1">
      <c r="A281" s="166" t="s">
        <v>85</v>
      </c>
      <c r="B281" s="166"/>
      <c r="C281" s="76" t="s">
        <v>80</v>
      </c>
      <c r="D281" s="46"/>
      <c r="E281" s="48"/>
      <c r="F281" s="46"/>
      <c r="G281" s="100"/>
      <c r="H281" s="48"/>
      <c r="I281" s="100"/>
      <c r="J281" s="100"/>
      <c r="K281" s="100"/>
      <c r="L281" s="100"/>
      <c r="M281" s="100"/>
      <c r="N281" s="22"/>
      <c r="O281" s="100"/>
      <c r="P281" s="22"/>
      <c r="Q281" s="100"/>
      <c r="R281" s="100"/>
      <c r="S281" s="100"/>
      <c r="T281" s="100"/>
      <c r="U281" s="100"/>
      <c r="V281" s="100"/>
      <c r="W281" s="100"/>
      <c r="X281" s="100"/>
      <c r="Y281" s="100"/>
      <c r="Z281" s="100"/>
      <c r="AA281" s="100"/>
      <c r="AB281" s="100"/>
      <c r="AC281" s="100"/>
      <c r="AD281" s="100"/>
      <c r="AE281" s="100"/>
      <c r="AF281" s="100"/>
      <c r="AG281" s="100"/>
      <c r="AH281" s="100"/>
      <c r="AI281" s="100"/>
      <c r="AJ281" s="100"/>
      <c r="AK281" s="100"/>
      <c r="AL281" s="100"/>
      <c r="AM281" s="100"/>
      <c r="AN281" s="100"/>
      <c r="AO281" s="100"/>
      <c r="AP281" s="100"/>
      <c r="AQ281" s="100"/>
      <c r="AR281" s="100"/>
      <c r="AS281" s="100"/>
      <c r="AT281" s="100"/>
      <c r="AU281" s="100"/>
      <c r="AV281" s="100"/>
      <c r="AW281" s="100"/>
      <c r="AX281" s="100"/>
      <c r="AY281" s="100"/>
      <c r="AZ281" s="100"/>
      <c r="BA281" s="100"/>
      <c r="BB281" s="100"/>
      <c r="BC281" s="100"/>
      <c r="BD281" s="100"/>
      <c r="BE281" s="99">
        <f t="shared" ref="BE281:BQ281" si="71">COUNTIFS($M$8:$M$247,"x",BE$8:BE$247,"2")</f>
        <v>2</v>
      </c>
      <c r="BF281" s="99">
        <f t="shared" si="71"/>
        <v>1</v>
      </c>
      <c r="BG281" s="99">
        <f t="shared" si="71"/>
        <v>2</v>
      </c>
      <c r="BH281" s="99">
        <f t="shared" si="71"/>
        <v>2</v>
      </c>
      <c r="BI281" s="99">
        <f t="shared" si="71"/>
        <v>2</v>
      </c>
      <c r="BJ281" s="77">
        <f t="shared" si="71"/>
        <v>2</v>
      </c>
      <c r="BK281" s="99">
        <f t="shared" si="71"/>
        <v>2</v>
      </c>
      <c r="BL281" s="99">
        <f t="shared" si="71"/>
        <v>1</v>
      </c>
      <c r="BM281" s="99">
        <f t="shared" si="71"/>
        <v>1</v>
      </c>
      <c r="BN281" s="99">
        <f t="shared" si="71"/>
        <v>2</v>
      </c>
      <c r="BO281" s="99">
        <f t="shared" si="71"/>
        <v>2</v>
      </c>
      <c r="BP281" s="99">
        <f t="shared" si="71"/>
        <v>2</v>
      </c>
      <c r="BQ281" s="99">
        <f t="shared" si="71"/>
        <v>1</v>
      </c>
      <c r="BR281" s="99"/>
      <c r="BS281" s="99"/>
      <c r="BT281" s="99"/>
      <c r="BU281" s="99">
        <f>COUNTIFS($M$8:$M$247,"x",BU$8:BU$247,"2")</f>
        <v>1</v>
      </c>
      <c r="BV281" s="99">
        <f>COUNTIFS($M$8:$M$247,"x",BV$8:BV$247,"2")</f>
        <v>2</v>
      </c>
      <c r="BW281" s="99">
        <f>COUNTIFS($M$8:$M$247,"x",BW$8:BW$247,"2")</f>
        <v>2</v>
      </c>
      <c r="BX281" s="99">
        <f>COUNTIFS($M$8:$M$247,"x",BX$8:BX$247,"2")</f>
        <v>1</v>
      </c>
      <c r="BY281" s="99">
        <f>COUNTIFS($M$8:$M$247,"x",BY$8:BY$247,"2")</f>
        <v>2</v>
      </c>
      <c r="BZ281" s="99"/>
      <c r="CA281" s="99"/>
      <c r="CB281" s="99">
        <f>COUNTIFS($M$8:$M$247,"x",CB$8:CB$247,"2")</f>
        <v>2</v>
      </c>
      <c r="CC281" s="99">
        <f>COUNTIFS($M$8:$M$247,"x",CC$8:CC$247,"2")</f>
        <v>2</v>
      </c>
      <c r="CD281" s="100"/>
      <c r="CE281" s="100"/>
      <c r="CF281" s="100"/>
      <c r="CG281" s="100"/>
      <c r="CH281" s="100"/>
      <c r="CI281" s="100"/>
      <c r="CJ281" s="100"/>
      <c r="CK281" s="100"/>
    </row>
    <row r="282" spans="1:89" ht="31.5" hidden="1">
      <c r="A282" s="166"/>
      <c r="B282" s="166"/>
      <c r="C282" s="76" t="s">
        <v>81</v>
      </c>
      <c r="D282" s="46"/>
      <c r="E282" s="48"/>
      <c r="F282" s="46"/>
      <c r="G282" s="100"/>
      <c r="H282" s="48"/>
      <c r="I282" s="100"/>
      <c r="J282" s="100"/>
      <c r="K282" s="100"/>
      <c r="L282" s="100"/>
      <c r="M282" s="100"/>
      <c r="N282" s="22"/>
      <c r="O282" s="100"/>
      <c r="P282" s="22"/>
      <c r="Q282" s="100"/>
      <c r="R282" s="100"/>
      <c r="S282" s="100"/>
      <c r="T282" s="100"/>
      <c r="U282" s="100"/>
      <c r="V282" s="100"/>
      <c r="W282" s="100"/>
      <c r="X282" s="100"/>
      <c r="Y282" s="100"/>
      <c r="Z282" s="100"/>
      <c r="AA282" s="100"/>
      <c r="AB282" s="100"/>
      <c r="AC282" s="100"/>
      <c r="AD282" s="100"/>
      <c r="AE282" s="100"/>
      <c r="AF282" s="100"/>
      <c r="AG282" s="100"/>
      <c r="AH282" s="100"/>
      <c r="AI282" s="100"/>
      <c r="AJ282" s="100"/>
      <c r="AK282" s="100"/>
      <c r="AL282" s="100"/>
      <c r="AM282" s="100"/>
      <c r="AN282" s="100"/>
      <c r="AO282" s="100"/>
      <c r="AP282" s="100"/>
      <c r="AQ282" s="100"/>
      <c r="AR282" s="100"/>
      <c r="AS282" s="100"/>
      <c r="AT282" s="100"/>
      <c r="AU282" s="100"/>
      <c r="AV282" s="100"/>
      <c r="AW282" s="100"/>
      <c r="AX282" s="100"/>
      <c r="AY282" s="100"/>
      <c r="AZ282" s="100"/>
      <c r="BA282" s="100"/>
      <c r="BB282" s="100"/>
      <c r="BC282" s="100"/>
      <c r="BD282" s="100"/>
      <c r="BE282" s="99">
        <f t="shared" ref="BE282:BQ282" si="72">COUNTIFS($M$8:$M$247,"x",BE$8:BE$247,"1")</f>
        <v>0</v>
      </c>
      <c r="BF282" s="99">
        <f t="shared" si="72"/>
        <v>1</v>
      </c>
      <c r="BG282" s="99">
        <f t="shared" si="72"/>
        <v>0</v>
      </c>
      <c r="BH282" s="99">
        <f t="shared" si="72"/>
        <v>0</v>
      </c>
      <c r="BI282" s="99">
        <f t="shared" si="72"/>
        <v>0</v>
      </c>
      <c r="BJ282" s="77">
        <f t="shared" si="72"/>
        <v>0</v>
      </c>
      <c r="BK282" s="99">
        <f t="shared" si="72"/>
        <v>0</v>
      </c>
      <c r="BL282" s="99">
        <f t="shared" si="72"/>
        <v>1</v>
      </c>
      <c r="BM282" s="99">
        <f t="shared" si="72"/>
        <v>1</v>
      </c>
      <c r="BN282" s="99">
        <f t="shared" si="72"/>
        <v>0</v>
      </c>
      <c r="BO282" s="99">
        <f t="shared" si="72"/>
        <v>0</v>
      </c>
      <c r="BP282" s="99">
        <f t="shared" si="72"/>
        <v>0</v>
      </c>
      <c r="BQ282" s="99">
        <f t="shared" si="72"/>
        <v>1</v>
      </c>
      <c r="BR282" s="99"/>
      <c r="BS282" s="99"/>
      <c r="BT282" s="99"/>
      <c r="BU282" s="99">
        <f>COUNTIFS($M$8:$M$247,"x",BU$8:BU$247,"1")</f>
        <v>1</v>
      </c>
      <c r="BV282" s="99">
        <f>COUNTIFS($M$8:$M$247,"x",BV$8:BV$247,"1")</f>
        <v>0</v>
      </c>
      <c r="BW282" s="99">
        <f>COUNTIFS($M$8:$M$247,"x",BW$8:BW$247,"1")</f>
        <v>0</v>
      </c>
      <c r="BX282" s="99">
        <f>COUNTIFS($M$8:$M$247,"x",BX$8:BX$247,"1")</f>
        <v>1</v>
      </c>
      <c r="BY282" s="99">
        <f>COUNTIFS($M$8:$M$247,"x",BY$8:BY$247,"1")</f>
        <v>0</v>
      </c>
      <c r="BZ282" s="99"/>
      <c r="CA282" s="99"/>
      <c r="CB282" s="99">
        <f>COUNTIFS($M$8:$M$247,"x",CB$8:CB$247,"1")</f>
        <v>0</v>
      </c>
      <c r="CC282" s="99">
        <f>COUNTIFS($M$8:$M$247,"x",CC$8:CC$247,"1")</f>
        <v>0</v>
      </c>
      <c r="CD282" s="100"/>
      <c r="CE282" s="100"/>
      <c r="CF282" s="100"/>
      <c r="CG282" s="100"/>
      <c r="CH282" s="100"/>
      <c r="CI282" s="100"/>
      <c r="CJ282" s="100"/>
      <c r="CK282" s="100"/>
    </row>
    <row r="283" spans="1:89" ht="31.5" hidden="1">
      <c r="A283" s="166"/>
      <c r="B283" s="166"/>
      <c r="C283" s="76" t="s">
        <v>82</v>
      </c>
      <c r="D283" s="46"/>
      <c r="E283" s="48"/>
      <c r="F283" s="46"/>
      <c r="G283" s="100"/>
      <c r="H283" s="48"/>
      <c r="I283" s="100"/>
      <c r="J283" s="100"/>
      <c r="K283" s="100"/>
      <c r="L283" s="100"/>
      <c r="M283" s="100"/>
      <c r="N283" s="22"/>
      <c r="O283" s="100"/>
      <c r="P283" s="22"/>
      <c r="Q283" s="100"/>
      <c r="R283" s="100"/>
      <c r="S283" s="100"/>
      <c r="T283" s="100"/>
      <c r="U283" s="100"/>
      <c r="V283" s="100"/>
      <c r="W283" s="100"/>
      <c r="X283" s="100"/>
      <c r="Y283" s="100"/>
      <c r="Z283" s="100"/>
      <c r="AA283" s="100"/>
      <c r="AB283" s="100"/>
      <c r="AC283" s="100"/>
      <c r="AD283" s="100"/>
      <c r="AE283" s="100"/>
      <c r="AF283" s="100"/>
      <c r="AG283" s="100"/>
      <c r="AH283" s="100"/>
      <c r="AI283" s="100"/>
      <c r="AJ283" s="100"/>
      <c r="AK283" s="100"/>
      <c r="AL283" s="100"/>
      <c r="AM283" s="100"/>
      <c r="AN283" s="100"/>
      <c r="AO283" s="100"/>
      <c r="AP283" s="100"/>
      <c r="AQ283" s="100"/>
      <c r="AR283" s="100"/>
      <c r="AS283" s="100"/>
      <c r="AT283" s="100"/>
      <c r="AU283" s="100"/>
      <c r="AV283" s="100"/>
      <c r="AW283" s="100"/>
      <c r="AX283" s="100"/>
      <c r="AY283" s="100"/>
      <c r="AZ283" s="100"/>
      <c r="BA283" s="100"/>
      <c r="BB283" s="100"/>
      <c r="BC283" s="100"/>
      <c r="BD283" s="100"/>
      <c r="BE283" s="99">
        <f t="shared" ref="BE283:BQ283" si="73">COUNTIFS($M$8:$M$247,"x",BE$8:BE$247,"0")</f>
        <v>0</v>
      </c>
      <c r="BF283" s="99">
        <f t="shared" si="73"/>
        <v>0</v>
      </c>
      <c r="BG283" s="99">
        <f t="shared" si="73"/>
        <v>0</v>
      </c>
      <c r="BH283" s="99">
        <f t="shared" si="73"/>
        <v>0</v>
      </c>
      <c r="BI283" s="99">
        <f t="shared" si="73"/>
        <v>0</v>
      </c>
      <c r="BJ283" s="77">
        <f t="shared" si="73"/>
        <v>0</v>
      </c>
      <c r="BK283" s="99">
        <f t="shared" si="73"/>
        <v>0</v>
      </c>
      <c r="BL283" s="99">
        <f t="shared" si="73"/>
        <v>0</v>
      </c>
      <c r="BM283" s="99">
        <f t="shared" si="73"/>
        <v>0</v>
      </c>
      <c r="BN283" s="99">
        <f t="shared" si="73"/>
        <v>0</v>
      </c>
      <c r="BO283" s="99">
        <f t="shared" si="73"/>
        <v>0</v>
      </c>
      <c r="BP283" s="99">
        <f t="shared" si="73"/>
        <v>0</v>
      </c>
      <c r="BQ283" s="99">
        <f t="shared" si="73"/>
        <v>0</v>
      </c>
      <c r="BR283" s="99"/>
      <c r="BS283" s="99"/>
      <c r="BT283" s="99"/>
      <c r="BU283" s="99">
        <f>COUNTIFS($M$8:$M$247,"x",BU$8:BU$247,"0")</f>
        <v>0</v>
      </c>
      <c r="BV283" s="99">
        <f>COUNTIFS($M$8:$M$247,"x",BV$8:BV$247,"0")</f>
        <v>0</v>
      </c>
      <c r="BW283" s="99">
        <f>COUNTIFS($M$8:$M$247,"x",BW$8:BW$247,"0")</f>
        <v>0</v>
      </c>
      <c r="BX283" s="99">
        <f>COUNTIFS($M$8:$M$247,"x",BX$8:BX$247,"0")</f>
        <v>0</v>
      </c>
      <c r="BY283" s="99">
        <f>COUNTIFS($M$8:$M$247,"x",BY$8:BY$247,"0")</f>
        <v>0</v>
      </c>
      <c r="BZ283" s="99"/>
      <c r="CA283" s="99"/>
      <c r="CB283" s="99">
        <f>COUNTIFS($M$8:$M$247,"x",CB$8:CB$247,"0")</f>
        <v>0</v>
      </c>
      <c r="CC283" s="99">
        <f>COUNTIFS($M$8:$M$247,"x",CC$8:CC$247,"0")</f>
        <v>0</v>
      </c>
      <c r="CD283" s="100"/>
      <c r="CE283" s="100"/>
      <c r="CF283" s="100"/>
      <c r="CG283" s="100"/>
      <c r="CH283" s="100"/>
      <c r="CI283" s="100"/>
      <c r="CJ283" s="100"/>
      <c r="CK283" s="100"/>
    </row>
    <row r="284" spans="1:89" hidden="1">
      <c r="A284" s="166"/>
      <c r="B284" s="166"/>
      <c r="C284" s="178" t="s">
        <v>83</v>
      </c>
      <c r="D284" s="46"/>
      <c r="E284" s="48"/>
      <c r="F284" s="46"/>
      <c r="G284" s="100"/>
      <c r="H284" s="48"/>
      <c r="I284" s="100"/>
      <c r="J284" s="100"/>
      <c r="K284" s="100"/>
      <c r="L284" s="100"/>
      <c r="M284" s="100"/>
      <c r="N284" s="22"/>
      <c r="O284" s="100"/>
      <c r="P284" s="22"/>
      <c r="Q284" s="100"/>
      <c r="R284" s="100"/>
      <c r="S284" s="100"/>
      <c r="T284" s="100"/>
      <c r="U284" s="100"/>
      <c r="V284" s="100"/>
      <c r="W284" s="100"/>
      <c r="X284" s="100"/>
      <c r="Y284" s="100"/>
      <c r="Z284" s="100"/>
      <c r="AA284" s="100"/>
      <c r="AB284" s="100"/>
      <c r="AC284" s="100"/>
      <c r="AD284" s="100"/>
      <c r="AE284" s="100"/>
      <c r="AF284" s="100"/>
      <c r="AG284" s="100"/>
      <c r="AH284" s="100"/>
      <c r="AI284" s="100"/>
      <c r="AJ284" s="100"/>
      <c r="AK284" s="100"/>
      <c r="AL284" s="100"/>
      <c r="AM284" s="100"/>
      <c r="AN284" s="100"/>
      <c r="AO284" s="100"/>
      <c r="AP284" s="100"/>
      <c r="AQ284" s="100"/>
      <c r="AR284" s="100"/>
      <c r="AS284" s="100"/>
      <c r="AT284" s="100"/>
      <c r="AU284" s="100"/>
      <c r="AV284" s="100"/>
      <c r="AW284" s="100"/>
      <c r="AX284" s="100"/>
      <c r="AY284" s="100"/>
      <c r="AZ284" s="100"/>
      <c r="BA284" s="100"/>
      <c r="BB284" s="100"/>
      <c r="BC284" s="100"/>
      <c r="BD284" s="100"/>
      <c r="BE284" s="80">
        <f t="shared" ref="BE284:CC284" si="74">(((BE281*2)+(BE282*1)+(BE283*0)))/(BE281+BE282+BE283)</f>
        <v>2</v>
      </c>
      <c r="BF284" s="80">
        <f t="shared" si="74"/>
        <v>1.5</v>
      </c>
      <c r="BG284" s="80">
        <f t="shared" si="74"/>
        <v>2</v>
      </c>
      <c r="BH284" s="80">
        <f t="shared" si="74"/>
        <v>2</v>
      </c>
      <c r="BI284" s="80">
        <f t="shared" si="74"/>
        <v>2</v>
      </c>
      <c r="BJ284" s="81">
        <f t="shared" si="74"/>
        <v>2</v>
      </c>
      <c r="BK284" s="80">
        <f t="shared" si="74"/>
        <v>2</v>
      </c>
      <c r="BL284" s="80">
        <f t="shared" si="74"/>
        <v>1.5</v>
      </c>
      <c r="BM284" s="80">
        <f t="shared" si="74"/>
        <v>1.5</v>
      </c>
      <c r="BN284" s="80">
        <f t="shared" si="74"/>
        <v>2</v>
      </c>
      <c r="BO284" s="80">
        <f t="shared" si="74"/>
        <v>2</v>
      </c>
      <c r="BP284" s="80">
        <f t="shared" si="74"/>
        <v>2</v>
      </c>
      <c r="BQ284" s="80">
        <f t="shared" si="74"/>
        <v>1.5</v>
      </c>
      <c r="BR284" s="80"/>
      <c r="BS284" s="80"/>
      <c r="BT284" s="80"/>
      <c r="BU284" s="80">
        <f t="shared" si="74"/>
        <v>1.5</v>
      </c>
      <c r="BV284" s="80">
        <f t="shared" si="74"/>
        <v>2</v>
      </c>
      <c r="BW284" s="80">
        <f t="shared" si="74"/>
        <v>2</v>
      </c>
      <c r="BX284" s="80">
        <f t="shared" si="74"/>
        <v>1.5</v>
      </c>
      <c r="BY284" s="80">
        <f t="shared" si="74"/>
        <v>2</v>
      </c>
      <c r="BZ284" s="80"/>
      <c r="CA284" s="80"/>
      <c r="CB284" s="80">
        <f t="shared" si="74"/>
        <v>2</v>
      </c>
      <c r="CC284" s="80">
        <f t="shared" si="74"/>
        <v>2</v>
      </c>
      <c r="CD284" s="169">
        <f>COUNTIF($BE285:$CC285,"Đ")</f>
        <v>14</v>
      </c>
      <c r="CE284" s="170">
        <f>CD284/COUNTA($BE285:$CC285)</f>
        <v>0.7</v>
      </c>
      <c r="CF284" s="169">
        <f>COUNTIF($BE285:$CC285,"CCG")</f>
        <v>6</v>
      </c>
      <c r="CG284" s="170">
        <f>CF284/COUNTA($BE285:$CC285)</f>
        <v>0.3</v>
      </c>
      <c r="CH284" s="169">
        <f>COUNTIF($BE285:$CC285,"CĐ")</f>
        <v>0</v>
      </c>
      <c r="CI284" s="170">
        <f>CH284/COUNTA($BE285:$CC285)</f>
        <v>0</v>
      </c>
      <c r="CJ284" s="116">
        <f>(((CD284*2)+(CF284*1)+(CH284*0)))/(CD284+CF284+CH284)</f>
        <v>1.7</v>
      </c>
      <c r="CK284" s="116" t="str">
        <f>IF(CJ284&gt;=1.6,"Đạt mục tiêu",IF(CJ284&gt;=1,"Cần cố gắng","Chưa đạt"))</f>
        <v>Đạt mục tiêu</v>
      </c>
    </row>
    <row r="285" spans="1:89" hidden="1">
      <c r="A285" s="166"/>
      <c r="B285" s="166"/>
      <c r="C285" s="178"/>
      <c r="D285" s="46"/>
      <c r="E285" s="48"/>
      <c r="F285" s="46"/>
      <c r="G285" s="100"/>
      <c r="H285" s="48"/>
      <c r="I285" s="100"/>
      <c r="J285" s="100"/>
      <c r="K285" s="100"/>
      <c r="L285" s="100"/>
      <c r="M285" s="100"/>
      <c r="N285" s="22"/>
      <c r="O285" s="100"/>
      <c r="P285" s="22"/>
      <c r="Q285" s="100"/>
      <c r="R285" s="100"/>
      <c r="S285" s="100"/>
      <c r="T285" s="100"/>
      <c r="U285" s="100"/>
      <c r="V285" s="100"/>
      <c r="W285" s="100"/>
      <c r="X285" s="100"/>
      <c r="Y285" s="100"/>
      <c r="Z285" s="100"/>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U285" s="100"/>
      <c r="AV285" s="100"/>
      <c r="AW285" s="100"/>
      <c r="AX285" s="100"/>
      <c r="AY285" s="100"/>
      <c r="AZ285" s="100"/>
      <c r="BA285" s="100"/>
      <c r="BB285" s="100"/>
      <c r="BC285" s="100"/>
      <c r="BD285" s="100"/>
      <c r="BE285" s="80" t="str">
        <f t="shared" ref="BE285:CC285" si="75">IF(BE284&lt;1,"CĐ",IF(BE284&lt;1.6,"CCG","Đ"))</f>
        <v>Đ</v>
      </c>
      <c r="BF285" s="80" t="str">
        <f t="shared" si="75"/>
        <v>CCG</v>
      </c>
      <c r="BG285" s="80" t="str">
        <f t="shared" si="75"/>
        <v>Đ</v>
      </c>
      <c r="BH285" s="80" t="str">
        <f t="shared" si="75"/>
        <v>Đ</v>
      </c>
      <c r="BI285" s="80" t="str">
        <f t="shared" si="75"/>
        <v>Đ</v>
      </c>
      <c r="BJ285" s="81" t="str">
        <f t="shared" si="75"/>
        <v>Đ</v>
      </c>
      <c r="BK285" s="80" t="str">
        <f t="shared" si="75"/>
        <v>Đ</v>
      </c>
      <c r="BL285" s="80" t="str">
        <f t="shared" si="75"/>
        <v>CCG</v>
      </c>
      <c r="BM285" s="80" t="str">
        <f t="shared" si="75"/>
        <v>CCG</v>
      </c>
      <c r="BN285" s="80" t="str">
        <f t="shared" si="75"/>
        <v>Đ</v>
      </c>
      <c r="BO285" s="80" t="str">
        <f t="shared" si="75"/>
        <v>Đ</v>
      </c>
      <c r="BP285" s="80" t="str">
        <f t="shared" si="75"/>
        <v>Đ</v>
      </c>
      <c r="BQ285" s="80" t="str">
        <f t="shared" si="75"/>
        <v>CCG</v>
      </c>
      <c r="BR285" s="80"/>
      <c r="BS285" s="80"/>
      <c r="BT285" s="80"/>
      <c r="BU285" s="80" t="str">
        <f t="shared" si="75"/>
        <v>CCG</v>
      </c>
      <c r="BV285" s="80" t="str">
        <f t="shared" si="75"/>
        <v>Đ</v>
      </c>
      <c r="BW285" s="80" t="str">
        <f t="shared" si="75"/>
        <v>Đ</v>
      </c>
      <c r="BX285" s="80" t="str">
        <f t="shared" si="75"/>
        <v>CCG</v>
      </c>
      <c r="BY285" s="80" t="str">
        <f t="shared" si="75"/>
        <v>Đ</v>
      </c>
      <c r="BZ285" s="80"/>
      <c r="CA285" s="80"/>
      <c r="CB285" s="80" t="str">
        <f t="shared" si="75"/>
        <v>Đ</v>
      </c>
      <c r="CC285" s="80" t="str">
        <f t="shared" si="75"/>
        <v>Đ</v>
      </c>
      <c r="CD285" s="169"/>
      <c r="CE285" s="170"/>
      <c r="CF285" s="169"/>
      <c r="CG285" s="170"/>
      <c r="CH285" s="169"/>
      <c r="CI285" s="170"/>
      <c r="CJ285" s="116"/>
      <c r="CK285" s="116"/>
    </row>
    <row r="286" spans="1:89" ht="31.5" hidden="1">
      <c r="A286" s="173" t="s">
        <v>86</v>
      </c>
      <c r="B286" s="173"/>
      <c r="C286" s="82" t="s">
        <v>80</v>
      </c>
      <c r="D286" s="83"/>
      <c r="E286" s="84"/>
      <c r="F286" s="83"/>
      <c r="G286" s="98"/>
      <c r="H286" s="84"/>
      <c r="I286" s="98"/>
      <c r="J286" s="98"/>
      <c r="K286" s="98"/>
      <c r="L286" s="98"/>
      <c r="M286" s="98"/>
      <c r="N286" s="22"/>
      <c r="O286" s="98"/>
      <c r="P286" s="22"/>
      <c r="Q286" s="98"/>
      <c r="R286" s="98"/>
      <c r="S286" s="98"/>
      <c r="T286" s="98"/>
      <c r="U286" s="98"/>
      <c r="V286" s="98"/>
      <c r="W286" s="98"/>
      <c r="X286" s="98"/>
      <c r="Y286" s="98"/>
      <c r="Z286" s="98"/>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101">
        <f t="shared" ref="BE286:BQ286" si="76">COUNTIFS($N$8:$N$247,"x",BE$8:BE$247,"2")</f>
        <v>1</v>
      </c>
      <c r="BF286" s="101">
        <f t="shared" si="76"/>
        <v>1</v>
      </c>
      <c r="BG286" s="101">
        <f t="shared" si="76"/>
        <v>1</v>
      </c>
      <c r="BH286" s="101">
        <f t="shared" si="76"/>
        <v>1</v>
      </c>
      <c r="BI286" s="101">
        <f t="shared" si="76"/>
        <v>1</v>
      </c>
      <c r="BJ286" s="85">
        <f t="shared" si="76"/>
        <v>1</v>
      </c>
      <c r="BK286" s="101">
        <f t="shared" si="76"/>
        <v>1</v>
      </c>
      <c r="BL286" s="101">
        <f t="shared" si="76"/>
        <v>1</v>
      </c>
      <c r="BM286" s="101">
        <f t="shared" si="76"/>
        <v>1</v>
      </c>
      <c r="BN286" s="101">
        <f t="shared" si="76"/>
        <v>1</v>
      </c>
      <c r="BO286" s="101">
        <f t="shared" si="76"/>
        <v>1</v>
      </c>
      <c r="BP286" s="101">
        <f t="shared" si="76"/>
        <v>1</v>
      </c>
      <c r="BQ286" s="101">
        <f t="shared" si="76"/>
        <v>1</v>
      </c>
      <c r="BR286" s="101"/>
      <c r="BS286" s="101"/>
      <c r="BT286" s="101"/>
      <c r="BU286" s="101">
        <f>COUNTIFS($N$8:$N$247,"x",BU$8:BU$247,"2")</f>
        <v>1</v>
      </c>
      <c r="BV286" s="101">
        <f>COUNTIFS($N$8:$N$247,"x",BV$8:BV$247,"2")</f>
        <v>1</v>
      </c>
      <c r="BW286" s="101">
        <f>COUNTIFS($N$8:$N$247,"x",BW$8:BW$247,"2")</f>
        <v>1</v>
      </c>
      <c r="BX286" s="101">
        <f>COUNTIFS($N$8:$N$247,"x",BX$8:BX$247,"2")</f>
        <v>1</v>
      </c>
      <c r="BY286" s="101">
        <f>COUNTIFS($N$8:$N$247,"x",BY$8:BY$247,"2")</f>
        <v>1</v>
      </c>
      <c r="BZ286" s="101"/>
      <c r="CA286" s="101"/>
      <c r="CB286" s="101">
        <f>COUNTIFS($N$8:$N$247,"x",CB$8:CB$247,"2")</f>
        <v>1</v>
      </c>
      <c r="CC286" s="101">
        <f>COUNTIFS($N$8:$N$247,"x",CC$8:CC$247,"2")</f>
        <v>1</v>
      </c>
      <c r="CD286" s="98"/>
      <c r="CE286" s="98"/>
      <c r="CF286" s="98"/>
      <c r="CG286" s="98"/>
      <c r="CH286" s="98"/>
      <c r="CI286" s="98"/>
      <c r="CJ286" s="98"/>
      <c r="CK286" s="98"/>
    </row>
    <row r="287" spans="1:89" ht="31.5" hidden="1">
      <c r="A287" s="173"/>
      <c r="B287" s="173"/>
      <c r="C287" s="82" t="s">
        <v>81</v>
      </c>
      <c r="D287" s="83"/>
      <c r="E287" s="84"/>
      <c r="F287" s="83"/>
      <c r="G287" s="98"/>
      <c r="H287" s="84"/>
      <c r="I287" s="98"/>
      <c r="J287" s="98"/>
      <c r="K287" s="98"/>
      <c r="L287" s="98"/>
      <c r="M287" s="98"/>
      <c r="N287" s="22"/>
      <c r="O287" s="98"/>
      <c r="P287" s="22"/>
      <c r="Q287" s="98"/>
      <c r="R287" s="98"/>
      <c r="S287" s="98"/>
      <c r="T287" s="98"/>
      <c r="U287" s="98"/>
      <c r="V287" s="98"/>
      <c r="W287" s="98"/>
      <c r="X287" s="98"/>
      <c r="Y287" s="98"/>
      <c r="Z287" s="98"/>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101">
        <f t="shared" ref="BE287:BQ287" si="77">COUNTIFS($N$8:$N$247,"x",BE$8:BE$247,"1")</f>
        <v>0</v>
      </c>
      <c r="BF287" s="101">
        <f t="shared" si="77"/>
        <v>0</v>
      </c>
      <c r="BG287" s="101">
        <f t="shared" si="77"/>
        <v>0</v>
      </c>
      <c r="BH287" s="101">
        <f t="shared" si="77"/>
        <v>0</v>
      </c>
      <c r="BI287" s="101">
        <f t="shared" si="77"/>
        <v>0</v>
      </c>
      <c r="BJ287" s="85">
        <f t="shared" si="77"/>
        <v>0</v>
      </c>
      <c r="BK287" s="101">
        <f t="shared" si="77"/>
        <v>0</v>
      </c>
      <c r="BL287" s="101">
        <f t="shared" si="77"/>
        <v>0</v>
      </c>
      <c r="BM287" s="101">
        <f t="shared" si="77"/>
        <v>0</v>
      </c>
      <c r="BN287" s="101">
        <f t="shared" si="77"/>
        <v>0</v>
      </c>
      <c r="BO287" s="101">
        <f t="shared" si="77"/>
        <v>0</v>
      </c>
      <c r="BP287" s="101">
        <f t="shared" si="77"/>
        <v>0</v>
      </c>
      <c r="BQ287" s="101">
        <f t="shared" si="77"/>
        <v>0</v>
      </c>
      <c r="BR287" s="101"/>
      <c r="BS287" s="101"/>
      <c r="BT287" s="101"/>
      <c r="BU287" s="101">
        <f>COUNTIFS($N$8:$N$247,"x",BU$8:BU$247,"1")</f>
        <v>0</v>
      </c>
      <c r="BV287" s="101">
        <f>COUNTIFS($N$8:$N$247,"x",BV$8:BV$247,"1")</f>
        <v>0</v>
      </c>
      <c r="BW287" s="101">
        <f>COUNTIFS($N$8:$N$247,"x",BW$8:BW$247,"1")</f>
        <v>0</v>
      </c>
      <c r="BX287" s="101">
        <f>COUNTIFS($N$8:$N$247,"x",BX$8:BX$247,"1")</f>
        <v>0</v>
      </c>
      <c r="BY287" s="101">
        <f>COUNTIFS($N$8:$N$247,"x",BY$8:BY$247,"1")</f>
        <v>0</v>
      </c>
      <c r="BZ287" s="101"/>
      <c r="CA287" s="101"/>
      <c r="CB287" s="101">
        <f>COUNTIFS($N$8:$N$247,"x",CB$8:CB$247,"1")</f>
        <v>0</v>
      </c>
      <c r="CC287" s="101">
        <f>COUNTIFS($N$8:$N$247,"x",CC$8:CC$247,"1")</f>
        <v>0</v>
      </c>
      <c r="CD287" s="98"/>
      <c r="CE287" s="98"/>
      <c r="CF287" s="98"/>
      <c r="CG287" s="98"/>
      <c r="CH287" s="98"/>
      <c r="CI287" s="98"/>
      <c r="CJ287" s="98"/>
      <c r="CK287" s="98"/>
    </row>
    <row r="288" spans="1:89" ht="31.5" hidden="1">
      <c r="A288" s="173"/>
      <c r="B288" s="173"/>
      <c r="C288" s="82" t="s">
        <v>82</v>
      </c>
      <c r="D288" s="83"/>
      <c r="E288" s="84"/>
      <c r="F288" s="83"/>
      <c r="G288" s="98"/>
      <c r="H288" s="84"/>
      <c r="I288" s="98"/>
      <c r="J288" s="98"/>
      <c r="K288" s="98"/>
      <c r="L288" s="98"/>
      <c r="M288" s="98"/>
      <c r="N288" s="22"/>
      <c r="O288" s="98"/>
      <c r="P288" s="22"/>
      <c r="Q288" s="98"/>
      <c r="R288" s="98"/>
      <c r="S288" s="98"/>
      <c r="T288" s="98"/>
      <c r="U288" s="98"/>
      <c r="V288" s="98"/>
      <c r="W288" s="98"/>
      <c r="X288" s="98"/>
      <c r="Y288" s="98"/>
      <c r="Z288" s="9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101">
        <f t="shared" ref="BE288:BQ288" si="78">COUNTIFS($N$8:$N$247,"x",BE$8:BE$247,"0")</f>
        <v>0</v>
      </c>
      <c r="BF288" s="101">
        <f t="shared" si="78"/>
        <v>0</v>
      </c>
      <c r="BG288" s="101">
        <f t="shared" si="78"/>
        <v>0</v>
      </c>
      <c r="BH288" s="101">
        <f t="shared" si="78"/>
        <v>0</v>
      </c>
      <c r="BI288" s="101">
        <f t="shared" si="78"/>
        <v>0</v>
      </c>
      <c r="BJ288" s="85">
        <f t="shared" si="78"/>
        <v>0</v>
      </c>
      <c r="BK288" s="101">
        <f t="shared" si="78"/>
        <v>0</v>
      </c>
      <c r="BL288" s="101">
        <f t="shared" si="78"/>
        <v>0</v>
      </c>
      <c r="BM288" s="101">
        <f t="shared" si="78"/>
        <v>0</v>
      </c>
      <c r="BN288" s="101">
        <f t="shared" si="78"/>
        <v>0</v>
      </c>
      <c r="BO288" s="101">
        <f t="shared" si="78"/>
        <v>0</v>
      </c>
      <c r="BP288" s="101">
        <f t="shared" si="78"/>
        <v>0</v>
      </c>
      <c r="BQ288" s="101">
        <f t="shared" si="78"/>
        <v>0</v>
      </c>
      <c r="BR288" s="101"/>
      <c r="BS288" s="101"/>
      <c r="BT288" s="101"/>
      <c r="BU288" s="101">
        <f>COUNTIFS($N$8:$N$247,"x",BU$8:BU$247,"0")</f>
        <v>0</v>
      </c>
      <c r="BV288" s="101">
        <f>COUNTIFS($N$8:$N$247,"x",BV$8:BV$247,"0")</f>
        <v>0</v>
      </c>
      <c r="BW288" s="101">
        <f>COUNTIFS($N$8:$N$247,"x",BW$8:BW$247,"0")</f>
        <v>0</v>
      </c>
      <c r="BX288" s="101">
        <f>COUNTIFS($N$8:$N$247,"x",BX$8:BX$247,"0")</f>
        <v>0</v>
      </c>
      <c r="BY288" s="101">
        <f>COUNTIFS($N$8:$N$247,"x",BY$8:BY$247,"0")</f>
        <v>0</v>
      </c>
      <c r="BZ288" s="101"/>
      <c r="CA288" s="101"/>
      <c r="CB288" s="101">
        <f>COUNTIFS($N$8:$N$247,"x",CB$8:CB$247,"0")</f>
        <v>0</v>
      </c>
      <c r="CC288" s="101">
        <f>COUNTIFS($N$8:$N$247,"x",CC$8:CC$247,"0")</f>
        <v>0</v>
      </c>
      <c r="CD288" s="98"/>
      <c r="CE288" s="98"/>
      <c r="CF288" s="98"/>
      <c r="CG288" s="98"/>
      <c r="CH288" s="98"/>
      <c r="CI288" s="98"/>
      <c r="CJ288" s="98"/>
      <c r="CK288" s="98"/>
    </row>
    <row r="289" spans="1:89" hidden="1">
      <c r="A289" s="173"/>
      <c r="B289" s="173"/>
      <c r="C289" s="174" t="s">
        <v>83</v>
      </c>
      <c r="D289" s="83"/>
      <c r="E289" s="84"/>
      <c r="F289" s="83"/>
      <c r="G289" s="98"/>
      <c r="H289" s="84"/>
      <c r="I289" s="98"/>
      <c r="J289" s="98"/>
      <c r="K289" s="98"/>
      <c r="L289" s="98"/>
      <c r="M289" s="98"/>
      <c r="N289" s="22"/>
      <c r="O289" s="98"/>
      <c r="P289" s="22"/>
      <c r="Q289" s="98"/>
      <c r="R289" s="98"/>
      <c r="S289" s="98"/>
      <c r="T289" s="98"/>
      <c r="U289" s="98"/>
      <c r="V289" s="98"/>
      <c r="W289" s="98"/>
      <c r="X289" s="98"/>
      <c r="Y289" s="98"/>
      <c r="Z289" s="98"/>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86">
        <f t="shared" ref="BE289:CC289" si="79">(((BE286*2)+(BE287*1)+(BE288*0)))/(BE286+BE287+BE288)</f>
        <v>2</v>
      </c>
      <c r="BF289" s="86">
        <f t="shared" si="79"/>
        <v>2</v>
      </c>
      <c r="BG289" s="86">
        <f t="shared" si="79"/>
        <v>2</v>
      </c>
      <c r="BH289" s="86">
        <f t="shared" si="79"/>
        <v>2</v>
      </c>
      <c r="BI289" s="86">
        <f t="shared" si="79"/>
        <v>2</v>
      </c>
      <c r="BJ289" s="87">
        <f t="shared" si="79"/>
        <v>2</v>
      </c>
      <c r="BK289" s="86">
        <f t="shared" si="79"/>
        <v>2</v>
      </c>
      <c r="BL289" s="86">
        <f t="shared" si="79"/>
        <v>2</v>
      </c>
      <c r="BM289" s="86">
        <f t="shared" si="79"/>
        <v>2</v>
      </c>
      <c r="BN289" s="86">
        <f t="shared" si="79"/>
        <v>2</v>
      </c>
      <c r="BO289" s="86">
        <f t="shared" si="79"/>
        <v>2</v>
      </c>
      <c r="BP289" s="86">
        <f t="shared" si="79"/>
        <v>2</v>
      </c>
      <c r="BQ289" s="86">
        <f t="shared" si="79"/>
        <v>2</v>
      </c>
      <c r="BR289" s="86"/>
      <c r="BS289" s="86"/>
      <c r="BT289" s="86"/>
      <c r="BU289" s="86">
        <f t="shared" si="79"/>
        <v>2</v>
      </c>
      <c r="BV289" s="86">
        <f t="shared" si="79"/>
        <v>2</v>
      </c>
      <c r="BW289" s="86">
        <f t="shared" si="79"/>
        <v>2</v>
      </c>
      <c r="BX289" s="86">
        <f t="shared" si="79"/>
        <v>2</v>
      </c>
      <c r="BY289" s="86">
        <f t="shared" si="79"/>
        <v>2</v>
      </c>
      <c r="BZ289" s="86"/>
      <c r="CA289" s="86"/>
      <c r="CB289" s="86">
        <f t="shared" si="79"/>
        <v>2</v>
      </c>
      <c r="CC289" s="86">
        <f t="shared" si="79"/>
        <v>2</v>
      </c>
      <c r="CD289" s="175">
        <f>COUNTIF($BE290:$CC290,"Đ")</f>
        <v>20</v>
      </c>
      <c r="CE289" s="176">
        <f>CD289/COUNTA($BE290:$CC290)</f>
        <v>1</v>
      </c>
      <c r="CF289" s="175">
        <f>COUNTIF($BE290:$CC290,"CCG")</f>
        <v>0</v>
      </c>
      <c r="CG289" s="176">
        <f>CF289/COUNTA($BE290:$CC290)</f>
        <v>0</v>
      </c>
      <c r="CH289" s="175">
        <f>COUNTIF($BE290:$CC290,"CĐ")</f>
        <v>0</v>
      </c>
      <c r="CI289" s="176">
        <f>CH289/COUNTA($BE290:$CC290)</f>
        <v>0</v>
      </c>
      <c r="CJ289" s="177">
        <f>(((CD289*2)+(CF289*1)+(CH289*0)))/(CD289+CF289+CH289)</f>
        <v>2</v>
      </c>
      <c r="CK289" s="177" t="str">
        <f>IF(CJ289&gt;=1.6,"Đạt mục tiêu",IF(CJ289&gt;=1,"Cần cố gắng","Chưa đạt"))</f>
        <v>Đạt mục tiêu</v>
      </c>
    </row>
    <row r="290" spans="1:89" hidden="1">
      <c r="A290" s="173"/>
      <c r="B290" s="173"/>
      <c r="C290" s="174"/>
      <c r="D290" s="83"/>
      <c r="E290" s="84"/>
      <c r="F290" s="83"/>
      <c r="G290" s="98"/>
      <c r="H290" s="84"/>
      <c r="I290" s="98"/>
      <c r="J290" s="98"/>
      <c r="K290" s="98"/>
      <c r="L290" s="98"/>
      <c r="M290" s="98"/>
      <c r="N290" s="22"/>
      <c r="O290" s="98"/>
      <c r="P290" s="22"/>
      <c r="Q290" s="98"/>
      <c r="R290" s="98"/>
      <c r="S290" s="98"/>
      <c r="T290" s="98"/>
      <c r="U290" s="98"/>
      <c r="V290" s="98"/>
      <c r="W290" s="98"/>
      <c r="X290" s="98"/>
      <c r="Y290" s="98"/>
      <c r="Z290" s="98"/>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86" t="str">
        <f t="shared" ref="BE290:CC290" si="80">IF(BE289&lt;1,"CĐ",IF(BE289&lt;1.6,"CCG","Đ"))</f>
        <v>Đ</v>
      </c>
      <c r="BF290" s="86" t="str">
        <f t="shared" si="80"/>
        <v>Đ</v>
      </c>
      <c r="BG290" s="86" t="str">
        <f t="shared" si="80"/>
        <v>Đ</v>
      </c>
      <c r="BH290" s="86" t="str">
        <f t="shared" si="80"/>
        <v>Đ</v>
      </c>
      <c r="BI290" s="86" t="str">
        <f t="shared" si="80"/>
        <v>Đ</v>
      </c>
      <c r="BJ290" s="87" t="str">
        <f t="shared" si="80"/>
        <v>Đ</v>
      </c>
      <c r="BK290" s="86" t="str">
        <f t="shared" si="80"/>
        <v>Đ</v>
      </c>
      <c r="BL290" s="86" t="str">
        <f t="shared" si="80"/>
        <v>Đ</v>
      </c>
      <c r="BM290" s="86" t="str">
        <f t="shared" si="80"/>
        <v>Đ</v>
      </c>
      <c r="BN290" s="86" t="str">
        <f t="shared" si="80"/>
        <v>Đ</v>
      </c>
      <c r="BO290" s="86" t="str">
        <f t="shared" si="80"/>
        <v>Đ</v>
      </c>
      <c r="BP290" s="86" t="str">
        <f t="shared" si="80"/>
        <v>Đ</v>
      </c>
      <c r="BQ290" s="86" t="str">
        <f t="shared" si="80"/>
        <v>Đ</v>
      </c>
      <c r="BR290" s="86"/>
      <c r="BS290" s="86"/>
      <c r="BT290" s="86"/>
      <c r="BU290" s="86" t="str">
        <f t="shared" si="80"/>
        <v>Đ</v>
      </c>
      <c r="BV290" s="86" t="str">
        <f t="shared" si="80"/>
        <v>Đ</v>
      </c>
      <c r="BW290" s="86" t="str">
        <f t="shared" si="80"/>
        <v>Đ</v>
      </c>
      <c r="BX290" s="86" t="str">
        <f t="shared" si="80"/>
        <v>Đ</v>
      </c>
      <c r="BY290" s="86" t="str">
        <f t="shared" si="80"/>
        <v>Đ</v>
      </c>
      <c r="BZ290" s="86"/>
      <c r="CA290" s="86"/>
      <c r="CB290" s="86" t="str">
        <f t="shared" si="80"/>
        <v>Đ</v>
      </c>
      <c r="CC290" s="86" t="str">
        <f t="shared" si="80"/>
        <v>Đ</v>
      </c>
      <c r="CD290" s="175"/>
      <c r="CE290" s="176"/>
      <c r="CF290" s="175"/>
      <c r="CG290" s="176"/>
      <c r="CH290" s="175"/>
      <c r="CI290" s="176"/>
      <c r="CJ290" s="177"/>
      <c r="CK290" s="177"/>
    </row>
    <row r="291" spans="1:89" ht="31.5" hidden="1">
      <c r="A291" s="166" t="s">
        <v>87</v>
      </c>
      <c r="B291" s="166"/>
      <c r="C291" s="76" t="s">
        <v>80</v>
      </c>
      <c r="D291" s="46"/>
      <c r="E291" s="48"/>
      <c r="F291" s="46"/>
      <c r="G291" s="100"/>
      <c r="H291" s="48"/>
      <c r="I291" s="100"/>
      <c r="J291" s="100"/>
      <c r="K291" s="100"/>
      <c r="L291" s="100"/>
      <c r="M291" s="100"/>
      <c r="N291" s="22"/>
      <c r="O291" s="100"/>
      <c r="P291" s="22"/>
      <c r="Q291" s="100"/>
      <c r="R291" s="100"/>
      <c r="S291" s="100"/>
      <c r="T291" s="100"/>
      <c r="U291" s="100"/>
      <c r="V291" s="100"/>
      <c r="W291" s="100"/>
      <c r="X291" s="100"/>
      <c r="Y291" s="100"/>
      <c r="Z291" s="100"/>
      <c r="AA291" s="100"/>
      <c r="AB291" s="100"/>
      <c r="AC291" s="100"/>
      <c r="AD291" s="100"/>
      <c r="AE291" s="100"/>
      <c r="AF291" s="100"/>
      <c r="AG291" s="100"/>
      <c r="AH291" s="100"/>
      <c r="AI291" s="100"/>
      <c r="AJ291" s="100"/>
      <c r="AK291" s="100"/>
      <c r="AL291" s="100"/>
      <c r="AM291" s="100"/>
      <c r="AN291" s="100"/>
      <c r="AO291" s="100"/>
      <c r="AP291" s="100"/>
      <c r="AQ291" s="100"/>
      <c r="AR291" s="100"/>
      <c r="AS291" s="100"/>
      <c r="AT291" s="100"/>
      <c r="AU291" s="100"/>
      <c r="AV291" s="100"/>
      <c r="AW291" s="100"/>
      <c r="AX291" s="100"/>
      <c r="AY291" s="100"/>
      <c r="AZ291" s="100"/>
      <c r="BA291" s="100"/>
      <c r="BB291" s="100"/>
      <c r="BC291" s="100"/>
      <c r="BD291" s="100"/>
      <c r="BE291" s="99" t="e">
        <f>COUNTIFS(#REF!,"x",BE$8:BE$247,"2")</f>
        <v>#REF!</v>
      </c>
      <c r="BF291" s="99" t="e">
        <f>COUNTIFS(#REF!,"x",BF$8:BF$247,"2")</f>
        <v>#REF!</v>
      </c>
      <c r="BG291" s="99" t="e">
        <f>COUNTIFS(#REF!,"x",BG$8:BG$247,"2")</f>
        <v>#REF!</v>
      </c>
      <c r="BH291" s="99" t="e">
        <f>COUNTIFS(#REF!,"x",BH$8:BH$247,"2")</f>
        <v>#REF!</v>
      </c>
      <c r="BI291" s="99" t="e">
        <f>COUNTIFS(#REF!,"x",BI$8:BI$247,"2")</f>
        <v>#REF!</v>
      </c>
      <c r="BJ291" s="77"/>
      <c r="BK291" s="99"/>
      <c r="BL291" s="99"/>
      <c r="BM291" s="99"/>
      <c r="BN291" s="99"/>
      <c r="BO291" s="99"/>
      <c r="BP291" s="99"/>
      <c r="BQ291" s="99" t="e">
        <f>COUNTIFS(#REF!,"x",BQ$8:BQ$247,"2")</f>
        <v>#REF!</v>
      </c>
      <c r="BR291" s="99"/>
      <c r="BS291" s="99"/>
      <c r="BT291" s="99"/>
      <c r="BU291" s="99" t="e">
        <f>COUNTIFS(#REF!,"x",BU$8:BU$247,"2")</f>
        <v>#REF!</v>
      </c>
      <c r="BV291" s="99"/>
      <c r="BW291" s="99"/>
      <c r="BX291" s="99" t="e">
        <f>COUNTIFS(#REF!,"x",BX$8:BX$247,"2")</f>
        <v>#REF!</v>
      </c>
      <c r="BY291" s="99"/>
      <c r="BZ291" s="99"/>
      <c r="CA291" s="99"/>
      <c r="CB291" s="99" t="e">
        <f>COUNTIFS(#REF!,"x",CB$8:CB$247,"2")</f>
        <v>#REF!</v>
      </c>
      <c r="CC291" s="99" t="e">
        <f>COUNTIFS(#REF!,"x",CC$8:CC$247,"2")</f>
        <v>#REF!</v>
      </c>
      <c r="CD291" s="100"/>
      <c r="CE291" s="100"/>
      <c r="CF291" s="100"/>
      <c r="CG291" s="100"/>
      <c r="CH291" s="100"/>
      <c r="CI291" s="100"/>
      <c r="CJ291" s="100"/>
      <c r="CK291" s="100"/>
    </row>
    <row r="292" spans="1:89" ht="31.5" hidden="1">
      <c r="A292" s="166"/>
      <c r="B292" s="166"/>
      <c r="C292" s="76" t="s">
        <v>81</v>
      </c>
      <c r="D292" s="46"/>
      <c r="E292" s="48"/>
      <c r="F292" s="46"/>
      <c r="G292" s="100"/>
      <c r="H292" s="48"/>
      <c r="I292" s="100"/>
      <c r="J292" s="100"/>
      <c r="K292" s="100"/>
      <c r="L292" s="100"/>
      <c r="M292" s="100"/>
      <c r="N292" s="22"/>
      <c r="O292" s="100"/>
      <c r="P292" s="22"/>
      <c r="Q292" s="100"/>
      <c r="R292" s="100"/>
      <c r="S292" s="100"/>
      <c r="T292" s="100"/>
      <c r="U292" s="100"/>
      <c r="V292" s="100"/>
      <c r="W292" s="100"/>
      <c r="X292" s="100"/>
      <c r="Y292" s="100"/>
      <c r="Z292" s="100"/>
      <c r="AA292" s="100"/>
      <c r="AB292" s="100"/>
      <c r="AC292" s="100"/>
      <c r="AD292" s="100"/>
      <c r="AE292" s="100"/>
      <c r="AF292" s="100"/>
      <c r="AG292" s="100"/>
      <c r="AH292" s="100"/>
      <c r="AI292" s="100"/>
      <c r="AJ292" s="100"/>
      <c r="AK292" s="100"/>
      <c r="AL292" s="100"/>
      <c r="AM292" s="100"/>
      <c r="AN292" s="100"/>
      <c r="AO292" s="100"/>
      <c r="AP292" s="100"/>
      <c r="AQ292" s="100"/>
      <c r="AR292" s="100"/>
      <c r="AS292" s="100"/>
      <c r="AT292" s="100"/>
      <c r="AU292" s="100"/>
      <c r="AV292" s="100"/>
      <c r="AW292" s="100"/>
      <c r="AX292" s="100"/>
      <c r="AY292" s="100"/>
      <c r="AZ292" s="100"/>
      <c r="BA292" s="100"/>
      <c r="BB292" s="100"/>
      <c r="BC292" s="100"/>
      <c r="BD292" s="100"/>
      <c r="BE292" s="99" t="e">
        <f>COUNTIFS(#REF!,"x",BE$8:BE$247,"1")</f>
        <v>#REF!</v>
      </c>
      <c r="BF292" s="99" t="e">
        <f>COUNTIFS(#REF!,"x",BF$8:BF$247,"1")</f>
        <v>#REF!</v>
      </c>
      <c r="BG292" s="99" t="e">
        <f>COUNTIFS(#REF!,"x",BG$8:BG$247,"1")</f>
        <v>#REF!</v>
      </c>
      <c r="BH292" s="99" t="e">
        <f>COUNTIFS(#REF!,"x",BH$8:BH$247,"1")</f>
        <v>#REF!</v>
      </c>
      <c r="BI292" s="99" t="e">
        <f>COUNTIFS(#REF!,"x",BI$8:BI$247,"1")</f>
        <v>#REF!</v>
      </c>
      <c r="BJ292" s="77"/>
      <c r="BK292" s="99"/>
      <c r="BL292" s="99"/>
      <c r="BM292" s="99"/>
      <c r="BN292" s="99"/>
      <c r="BO292" s="99"/>
      <c r="BP292" s="99"/>
      <c r="BQ292" s="99" t="e">
        <f>COUNTIFS(#REF!,"x",BQ$8:BQ$247,"1")</f>
        <v>#REF!</v>
      </c>
      <c r="BR292" s="99"/>
      <c r="BS292" s="99"/>
      <c r="BT292" s="99"/>
      <c r="BU292" s="99" t="e">
        <f>COUNTIFS(#REF!,"x",BU$8:BU$247,"1")</f>
        <v>#REF!</v>
      </c>
      <c r="BV292" s="99"/>
      <c r="BW292" s="99"/>
      <c r="BX292" s="99" t="e">
        <f>COUNTIFS(#REF!,"x",BX$8:BX$247,"1")</f>
        <v>#REF!</v>
      </c>
      <c r="BY292" s="99"/>
      <c r="BZ292" s="99"/>
      <c r="CA292" s="99"/>
      <c r="CB292" s="99" t="e">
        <f>COUNTIFS(#REF!,"x",CB$8:CB$247,"1")</f>
        <v>#REF!</v>
      </c>
      <c r="CC292" s="99" t="e">
        <f>COUNTIFS(#REF!,"x",CC$8:CC$247,"1")</f>
        <v>#REF!</v>
      </c>
      <c r="CD292" s="100"/>
      <c r="CE292" s="100"/>
      <c r="CF292" s="100"/>
      <c r="CG292" s="100"/>
      <c r="CH292" s="100"/>
      <c r="CI292" s="100"/>
      <c r="CJ292" s="100"/>
      <c r="CK292" s="100"/>
    </row>
    <row r="293" spans="1:89" ht="31.5" hidden="1">
      <c r="A293" s="166"/>
      <c r="B293" s="166"/>
      <c r="C293" s="76" t="s">
        <v>82</v>
      </c>
      <c r="D293" s="46"/>
      <c r="E293" s="48"/>
      <c r="F293" s="46"/>
      <c r="G293" s="100"/>
      <c r="H293" s="48"/>
      <c r="I293" s="100"/>
      <c r="J293" s="100"/>
      <c r="K293" s="100"/>
      <c r="L293" s="100"/>
      <c r="M293" s="100"/>
      <c r="N293" s="22"/>
      <c r="O293" s="100"/>
      <c r="P293" s="22"/>
      <c r="Q293" s="100"/>
      <c r="R293" s="100"/>
      <c r="S293" s="100"/>
      <c r="T293" s="100"/>
      <c r="U293" s="100"/>
      <c r="V293" s="100"/>
      <c r="W293" s="100"/>
      <c r="X293" s="100"/>
      <c r="Y293" s="100"/>
      <c r="Z293" s="100"/>
      <c r="AA293" s="100"/>
      <c r="AB293" s="100"/>
      <c r="AC293" s="100"/>
      <c r="AD293" s="100"/>
      <c r="AE293" s="100"/>
      <c r="AF293" s="100"/>
      <c r="AG293" s="100"/>
      <c r="AH293" s="100"/>
      <c r="AI293" s="100"/>
      <c r="AJ293" s="100"/>
      <c r="AK293" s="100"/>
      <c r="AL293" s="100"/>
      <c r="AM293" s="100"/>
      <c r="AN293" s="100"/>
      <c r="AO293" s="100"/>
      <c r="AP293" s="100"/>
      <c r="AQ293" s="100"/>
      <c r="AR293" s="100"/>
      <c r="AS293" s="100"/>
      <c r="AT293" s="100"/>
      <c r="AU293" s="100"/>
      <c r="AV293" s="100"/>
      <c r="AW293" s="100"/>
      <c r="AX293" s="100"/>
      <c r="AY293" s="100"/>
      <c r="AZ293" s="100"/>
      <c r="BA293" s="100"/>
      <c r="BB293" s="100"/>
      <c r="BC293" s="100"/>
      <c r="BD293" s="100"/>
      <c r="BE293" s="99" t="e">
        <f>COUNTIFS(#REF!,"x",BE$8:BE$247,"0")</f>
        <v>#REF!</v>
      </c>
      <c r="BF293" s="99" t="e">
        <f>COUNTIFS(#REF!,"x",BF$8:BF$247,"0")</f>
        <v>#REF!</v>
      </c>
      <c r="BG293" s="99" t="e">
        <f>COUNTIFS(#REF!,"x",BG$8:BG$247,"0")</f>
        <v>#REF!</v>
      </c>
      <c r="BH293" s="99" t="e">
        <f>COUNTIFS(#REF!,"x",BH$8:BH$247,"0")</f>
        <v>#REF!</v>
      </c>
      <c r="BI293" s="99" t="e">
        <f>COUNTIFS(#REF!,"x",BI$8:BI$247,"0")</f>
        <v>#REF!</v>
      </c>
      <c r="BJ293" s="77"/>
      <c r="BK293" s="99"/>
      <c r="BL293" s="99"/>
      <c r="BM293" s="99"/>
      <c r="BN293" s="99"/>
      <c r="BO293" s="99"/>
      <c r="BP293" s="99"/>
      <c r="BQ293" s="99" t="e">
        <f>COUNTIFS(#REF!,"x",BQ$8:BQ$247,"0")</f>
        <v>#REF!</v>
      </c>
      <c r="BR293" s="99"/>
      <c r="BS293" s="99"/>
      <c r="BT293" s="99"/>
      <c r="BU293" s="99" t="e">
        <f>COUNTIFS(#REF!,"x",BU$8:BU$247,"0")</f>
        <v>#REF!</v>
      </c>
      <c r="BV293" s="99"/>
      <c r="BW293" s="99"/>
      <c r="BX293" s="99" t="e">
        <f>COUNTIFS(#REF!,"x",BX$8:BX$247,"0")</f>
        <v>#REF!</v>
      </c>
      <c r="BY293" s="99"/>
      <c r="BZ293" s="99"/>
      <c r="CA293" s="99"/>
      <c r="CB293" s="99" t="e">
        <f>COUNTIFS(#REF!,"x",CB$8:CB$247,"0")</f>
        <v>#REF!</v>
      </c>
      <c r="CC293" s="99" t="e">
        <f>COUNTIFS(#REF!,"x",CC$8:CC$247,"0")</f>
        <v>#REF!</v>
      </c>
      <c r="CD293" s="100"/>
      <c r="CE293" s="100"/>
      <c r="CF293" s="100"/>
      <c r="CG293" s="100"/>
      <c r="CH293" s="100"/>
      <c r="CI293" s="100"/>
      <c r="CJ293" s="100"/>
      <c r="CK293" s="100"/>
    </row>
    <row r="294" spans="1:89" hidden="1">
      <c r="A294" s="166"/>
      <c r="B294" s="166"/>
      <c r="C294" s="178" t="s">
        <v>83</v>
      </c>
      <c r="D294" s="46"/>
      <c r="E294" s="48"/>
      <c r="F294" s="46"/>
      <c r="G294" s="100"/>
      <c r="H294" s="48"/>
      <c r="I294" s="100"/>
      <c r="J294" s="100"/>
      <c r="K294" s="100"/>
      <c r="L294" s="100"/>
      <c r="M294" s="100"/>
      <c r="N294" s="22"/>
      <c r="O294" s="100"/>
      <c r="P294" s="22"/>
      <c r="Q294" s="100"/>
      <c r="R294" s="100"/>
      <c r="S294" s="100"/>
      <c r="T294" s="100"/>
      <c r="U294" s="100"/>
      <c r="V294" s="100"/>
      <c r="W294" s="100"/>
      <c r="X294" s="100"/>
      <c r="Y294" s="100"/>
      <c r="Z294" s="100"/>
      <c r="AA294" s="100"/>
      <c r="AB294" s="100"/>
      <c r="AC294" s="100"/>
      <c r="AD294" s="100"/>
      <c r="AE294" s="100"/>
      <c r="AF294" s="100"/>
      <c r="AG294" s="100"/>
      <c r="AH294" s="100"/>
      <c r="AI294" s="100"/>
      <c r="AJ294" s="100"/>
      <c r="AK294" s="100"/>
      <c r="AL294" s="100"/>
      <c r="AM294" s="100"/>
      <c r="AN294" s="100"/>
      <c r="AO294" s="100"/>
      <c r="AP294" s="100"/>
      <c r="AQ294" s="100"/>
      <c r="AR294" s="100"/>
      <c r="AS294" s="100"/>
      <c r="AT294" s="100"/>
      <c r="AU294" s="100"/>
      <c r="AV294" s="100"/>
      <c r="AW294" s="100"/>
      <c r="AX294" s="100"/>
      <c r="AY294" s="100"/>
      <c r="AZ294" s="100"/>
      <c r="BA294" s="100"/>
      <c r="BB294" s="100"/>
      <c r="BC294" s="100"/>
      <c r="BD294" s="100"/>
      <c r="BE294" s="80" t="e">
        <f>(((BE291*2)+(BE292*1)+(BE293*0)))/(BE291+BE292+BE293)</f>
        <v>#REF!</v>
      </c>
      <c r="BF294" s="80" t="e">
        <f>(((BF291*2)+(BF292*1)+(BF293*0)))/(BF291+BF292+BF293)</f>
        <v>#REF!</v>
      </c>
      <c r="BG294" s="80" t="e">
        <f>(((BG291*2)+(BG292*1)+(BG293*0)))/(BG291+BG292+BG293)</f>
        <v>#REF!</v>
      </c>
      <c r="BH294" s="80" t="e">
        <f>(((BH291*2)+(BH292*1)+(BH293*0)))/(BH291+BH292+BH293)</f>
        <v>#REF!</v>
      </c>
      <c r="BI294" s="80" t="e">
        <f>(((BI291*2)+(BI292*1)+(BI293*0)))/(BI291+BI292+BI293)</f>
        <v>#REF!</v>
      </c>
      <c r="BJ294" s="81"/>
      <c r="BK294" s="80"/>
      <c r="BL294" s="80"/>
      <c r="BM294" s="80"/>
      <c r="BN294" s="80"/>
      <c r="BO294" s="80"/>
      <c r="BP294" s="80"/>
      <c r="BQ294" s="80" t="e">
        <f>(((BQ291*2)+(BQ292*1)+(BQ293*0)))/(BQ291+BQ292+BQ293)</f>
        <v>#REF!</v>
      </c>
      <c r="BR294" s="80"/>
      <c r="BS294" s="80"/>
      <c r="BT294" s="80"/>
      <c r="BU294" s="80" t="e">
        <f>(((BU291*2)+(BU292*1)+(BU293*0)))/(BU291+BU292+BU293)</f>
        <v>#REF!</v>
      </c>
      <c r="BV294" s="80"/>
      <c r="BW294" s="80"/>
      <c r="BX294" s="80" t="e">
        <f>(((BX291*2)+(BX292*1)+(BX293*0)))/(BX291+BX292+BX293)</f>
        <v>#REF!</v>
      </c>
      <c r="BY294" s="80"/>
      <c r="BZ294" s="80"/>
      <c r="CA294" s="80"/>
      <c r="CB294" s="80" t="e">
        <f>(((CB291*2)+(CB292*1)+(CB293*0)))/(CB291+CB292+CB293)</f>
        <v>#REF!</v>
      </c>
      <c r="CC294" s="80" t="e">
        <f>(((CC291*2)+(CC292*1)+(CC293*0)))/(CC291+CC292+CC293)</f>
        <v>#REF!</v>
      </c>
      <c r="CD294" s="169">
        <f>COUNTIF($BE295:$CC295,"Đ")</f>
        <v>0</v>
      </c>
      <c r="CE294" s="170">
        <f>CD294/COUNTA($BE295:$CC295)</f>
        <v>0</v>
      </c>
      <c r="CF294" s="169">
        <f>COUNTIF($BE295:$CC295,"CCG")</f>
        <v>0</v>
      </c>
      <c r="CG294" s="170">
        <f>CF294/COUNTA($BE295:$CC295)</f>
        <v>0</v>
      </c>
      <c r="CH294" s="169">
        <f>COUNTIF($BE295:$CC295,"CĐ")</f>
        <v>0</v>
      </c>
      <c r="CI294" s="170">
        <f>CH294/COUNTA($BE295:$CC295)</f>
        <v>0</v>
      </c>
      <c r="CJ294" s="116" t="e">
        <f>(((CD294*2)+(CF294*1)+(CH294*0)))/(CD294+CF294+CH294)</f>
        <v>#DIV/0!</v>
      </c>
      <c r="CK294" s="116" t="e">
        <f>IF(CJ294&gt;=1.6,"Đạt mục tiêu",IF(CJ294&gt;=1,"Cần cố gắng","Chưa đạt"))</f>
        <v>#DIV/0!</v>
      </c>
    </row>
    <row r="295" spans="1:89" hidden="1">
      <c r="A295" s="166"/>
      <c r="B295" s="166"/>
      <c r="C295" s="178"/>
      <c r="D295" s="46"/>
      <c r="E295" s="48"/>
      <c r="F295" s="46"/>
      <c r="G295" s="100"/>
      <c r="H295" s="48"/>
      <c r="I295" s="100"/>
      <c r="J295" s="100"/>
      <c r="K295" s="100"/>
      <c r="L295" s="100"/>
      <c r="M295" s="100"/>
      <c r="N295" s="22"/>
      <c r="O295" s="100"/>
      <c r="P295" s="22"/>
      <c r="Q295" s="100"/>
      <c r="R295" s="100"/>
      <c r="S295" s="100"/>
      <c r="T295" s="100"/>
      <c r="U295" s="100"/>
      <c r="V295" s="100"/>
      <c r="W295" s="100"/>
      <c r="X295" s="100"/>
      <c r="Y295" s="100"/>
      <c r="Z295" s="100"/>
      <c r="AA295" s="100"/>
      <c r="AB295" s="100"/>
      <c r="AC295" s="100"/>
      <c r="AD295" s="100"/>
      <c r="AE295" s="100"/>
      <c r="AF295" s="100"/>
      <c r="AG295" s="100"/>
      <c r="AH295" s="100"/>
      <c r="AI295" s="100"/>
      <c r="AJ295" s="100"/>
      <c r="AK295" s="100"/>
      <c r="AL295" s="100"/>
      <c r="AM295" s="100"/>
      <c r="AN295" s="100"/>
      <c r="AO295" s="100"/>
      <c r="AP295" s="100"/>
      <c r="AQ295" s="100"/>
      <c r="AR295" s="100"/>
      <c r="AS295" s="100"/>
      <c r="AT295" s="100"/>
      <c r="AU295" s="100"/>
      <c r="AV295" s="100"/>
      <c r="AW295" s="100"/>
      <c r="AX295" s="100"/>
      <c r="AY295" s="100"/>
      <c r="AZ295" s="100"/>
      <c r="BA295" s="100"/>
      <c r="BB295" s="100"/>
      <c r="BC295" s="100"/>
      <c r="BD295" s="100"/>
      <c r="BE295" s="80" t="e">
        <f>IF(BE294&lt;1,"CĐ",IF(BE294&lt;1.6,"CCG","Đ"))</f>
        <v>#REF!</v>
      </c>
      <c r="BF295" s="80" t="e">
        <f>IF(BF294&lt;1,"CĐ",IF(BF294&lt;1.6,"CCG","Đ"))</f>
        <v>#REF!</v>
      </c>
      <c r="BG295" s="80" t="e">
        <f>IF(BG294&lt;1,"CĐ",IF(BG294&lt;1.6,"CCG","Đ"))</f>
        <v>#REF!</v>
      </c>
      <c r="BH295" s="80" t="e">
        <f>IF(BH294&lt;1,"CĐ",IF(BH294&lt;1.6,"CCG","Đ"))</f>
        <v>#REF!</v>
      </c>
      <c r="BI295" s="80" t="e">
        <f>IF(BI294&lt;1,"CĐ",IF(BI294&lt;1.6,"CCG","Đ"))</f>
        <v>#REF!</v>
      </c>
      <c r="BJ295" s="81"/>
      <c r="BK295" s="80"/>
      <c r="BL295" s="80"/>
      <c r="BM295" s="80"/>
      <c r="BN295" s="80"/>
      <c r="BO295" s="80"/>
      <c r="BP295" s="80"/>
      <c r="BQ295" s="80" t="e">
        <f>IF(BQ294&lt;1,"CĐ",IF(BQ294&lt;1.6,"CCG","Đ"))</f>
        <v>#REF!</v>
      </c>
      <c r="BR295" s="80"/>
      <c r="BS295" s="80"/>
      <c r="BT295" s="80"/>
      <c r="BU295" s="80" t="e">
        <f>IF(BU294&lt;1,"CĐ",IF(BU294&lt;1.6,"CCG","Đ"))</f>
        <v>#REF!</v>
      </c>
      <c r="BV295" s="80"/>
      <c r="BW295" s="80"/>
      <c r="BX295" s="80" t="e">
        <f>IF(BX294&lt;1,"CĐ",IF(BX294&lt;1.6,"CCG","Đ"))</f>
        <v>#REF!</v>
      </c>
      <c r="BY295" s="80"/>
      <c r="BZ295" s="80"/>
      <c r="CA295" s="80"/>
      <c r="CB295" s="80" t="e">
        <f>IF(CB294&lt;1,"CĐ",IF(CB294&lt;1.6,"CCG","Đ"))</f>
        <v>#REF!</v>
      </c>
      <c r="CC295" s="80" t="e">
        <f>IF(CC294&lt;1,"CĐ",IF(CC294&lt;1.6,"CCG","Đ"))</f>
        <v>#REF!</v>
      </c>
      <c r="CD295" s="169"/>
      <c r="CE295" s="170"/>
      <c r="CF295" s="169"/>
      <c r="CG295" s="170"/>
      <c r="CH295" s="169"/>
      <c r="CI295" s="170"/>
      <c r="CJ295" s="116"/>
      <c r="CK295" s="116"/>
    </row>
    <row r="296" spans="1:89" ht="31.5" hidden="1">
      <c r="A296" s="173" t="s">
        <v>88</v>
      </c>
      <c r="B296" s="173"/>
      <c r="C296" s="82" t="s">
        <v>80</v>
      </c>
      <c r="D296" s="83"/>
      <c r="E296" s="84"/>
      <c r="F296" s="83"/>
      <c r="G296" s="98"/>
      <c r="H296" s="84"/>
      <c r="I296" s="98"/>
      <c r="J296" s="98"/>
      <c r="K296" s="98"/>
      <c r="L296" s="98"/>
      <c r="M296" s="98"/>
      <c r="N296" s="22"/>
      <c r="O296" s="98"/>
      <c r="P296" s="22"/>
      <c r="Q296" s="98"/>
      <c r="R296" s="98"/>
      <c r="S296" s="98"/>
      <c r="T296" s="98"/>
      <c r="U296" s="98"/>
      <c r="V296" s="98"/>
      <c r="W296" s="98"/>
      <c r="X296" s="98"/>
      <c r="Y296" s="98"/>
      <c r="Z296" s="98"/>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101" t="e">
        <f>COUNTIFS(#REF!,"x",BE$8:BE$247,"2")</f>
        <v>#REF!</v>
      </c>
      <c r="BF296" s="101" t="e">
        <f>COUNTIFS(#REF!,"x",BF$8:BF$247,"2")</f>
        <v>#REF!</v>
      </c>
      <c r="BG296" s="101" t="e">
        <f>COUNTIFS(#REF!,"x",BG$8:BG$247,"2")</f>
        <v>#REF!</v>
      </c>
      <c r="BH296" s="101" t="e">
        <f>COUNTIFS(#REF!,"x",BH$8:BH$247,"2")</f>
        <v>#REF!</v>
      </c>
      <c r="BI296" s="101" t="e">
        <f>COUNTIFS(#REF!,"x",BI$8:BI$247,"2")</f>
        <v>#REF!</v>
      </c>
      <c r="BJ296" s="85"/>
      <c r="BK296" s="101"/>
      <c r="BL296" s="101"/>
      <c r="BM296" s="101"/>
      <c r="BN296" s="101"/>
      <c r="BO296" s="101"/>
      <c r="BP296" s="101"/>
      <c r="BQ296" s="101" t="e">
        <f>COUNTIFS(#REF!,"x",BQ$8:BQ$247,"2")</f>
        <v>#REF!</v>
      </c>
      <c r="BR296" s="101"/>
      <c r="BS296" s="101"/>
      <c r="BT296" s="101"/>
      <c r="BU296" s="101" t="e">
        <f>COUNTIFS(#REF!,"x",BU$8:BU$247,"2")</f>
        <v>#REF!</v>
      </c>
      <c r="BV296" s="101"/>
      <c r="BW296" s="101"/>
      <c r="BX296" s="101" t="e">
        <f>COUNTIFS(#REF!,"x",BX$8:BX$247,"2")</f>
        <v>#REF!</v>
      </c>
      <c r="BY296" s="101"/>
      <c r="BZ296" s="101"/>
      <c r="CA296" s="101"/>
      <c r="CB296" s="101" t="e">
        <f>COUNTIFS(#REF!,"x",CB$8:CB$247,"2")</f>
        <v>#REF!</v>
      </c>
      <c r="CC296" s="101" t="e">
        <f>COUNTIFS(#REF!,"x",CC$8:CC$247,"2")</f>
        <v>#REF!</v>
      </c>
      <c r="CD296" s="98"/>
      <c r="CE296" s="98"/>
      <c r="CF296" s="98"/>
      <c r="CG296" s="98"/>
      <c r="CH296" s="98"/>
      <c r="CI296" s="98"/>
      <c r="CJ296" s="98"/>
      <c r="CK296" s="98"/>
    </row>
    <row r="297" spans="1:89" ht="31.5" hidden="1">
      <c r="A297" s="173"/>
      <c r="B297" s="173"/>
      <c r="C297" s="82" t="s">
        <v>81</v>
      </c>
      <c r="D297" s="83"/>
      <c r="E297" s="84"/>
      <c r="F297" s="83"/>
      <c r="G297" s="98"/>
      <c r="H297" s="84"/>
      <c r="I297" s="98"/>
      <c r="J297" s="98"/>
      <c r="K297" s="98"/>
      <c r="L297" s="98"/>
      <c r="M297" s="98"/>
      <c r="N297" s="22"/>
      <c r="O297" s="98"/>
      <c r="P297" s="22"/>
      <c r="Q297" s="98"/>
      <c r="R297" s="98"/>
      <c r="S297" s="98"/>
      <c r="T297" s="98"/>
      <c r="U297" s="98"/>
      <c r="V297" s="98"/>
      <c r="W297" s="98"/>
      <c r="X297" s="98"/>
      <c r="Y297" s="98"/>
      <c r="Z297" s="98"/>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101" t="e">
        <f>COUNTIFS(#REF!,"x",BE$8:BE$247,"1")</f>
        <v>#REF!</v>
      </c>
      <c r="BF297" s="101" t="e">
        <f>COUNTIFS(#REF!,"x",BF$8:BF$247,"1")</f>
        <v>#REF!</v>
      </c>
      <c r="BG297" s="101" t="e">
        <f>COUNTIFS(#REF!,"x",BG$8:BG$247,"1")</f>
        <v>#REF!</v>
      </c>
      <c r="BH297" s="101" t="e">
        <f>COUNTIFS(#REF!,"x",BH$8:BH$247,"1")</f>
        <v>#REF!</v>
      </c>
      <c r="BI297" s="101" t="e">
        <f>COUNTIFS(#REF!,"x",BI$8:BI$247,"1")</f>
        <v>#REF!</v>
      </c>
      <c r="BJ297" s="85"/>
      <c r="BK297" s="101"/>
      <c r="BL297" s="101"/>
      <c r="BM297" s="101"/>
      <c r="BN297" s="101"/>
      <c r="BO297" s="101"/>
      <c r="BP297" s="101"/>
      <c r="BQ297" s="101" t="e">
        <f>COUNTIFS(#REF!,"x",BQ$8:BQ$247,"1")</f>
        <v>#REF!</v>
      </c>
      <c r="BR297" s="101"/>
      <c r="BS297" s="101"/>
      <c r="BT297" s="101"/>
      <c r="BU297" s="101" t="e">
        <f>COUNTIFS(#REF!,"x",BU$8:BU$247,"1")</f>
        <v>#REF!</v>
      </c>
      <c r="BV297" s="101"/>
      <c r="BW297" s="101"/>
      <c r="BX297" s="101" t="e">
        <f>COUNTIFS(#REF!,"x",BX$8:BX$247,"1")</f>
        <v>#REF!</v>
      </c>
      <c r="BY297" s="101"/>
      <c r="BZ297" s="101"/>
      <c r="CA297" s="101"/>
      <c r="CB297" s="101" t="e">
        <f>COUNTIFS(#REF!,"x",CB$8:CB$247,"1")</f>
        <v>#REF!</v>
      </c>
      <c r="CC297" s="101" t="e">
        <f>COUNTIFS(#REF!,"x",CC$8:CC$247,"1")</f>
        <v>#REF!</v>
      </c>
      <c r="CD297" s="98"/>
      <c r="CE297" s="98"/>
      <c r="CF297" s="98"/>
      <c r="CG297" s="98"/>
      <c r="CH297" s="98"/>
      <c r="CI297" s="98"/>
      <c r="CJ297" s="98"/>
      <c r="CK297" s="98"/>
    </row>
    <row r="298" spans="1:89" ht="31.5" hidden="1">
      <c r="A298" s="173"/>
      <c r="B298" s="173"/>
      <c r="C298" s="82" t="s">
        <v>82</v>
      </c>
      <c r="D298" s="83"/>
      <c r="E298" s="84"/>
      <c r="F298" s="83"/>
      <c r="G298" s="98"/>
      <c r="H298" s="84"/>
      <c r="I298" s="98"/>
      <c r="J298" s="98"/>
      <c r="K298" s="98"/>
      <c r="L298" s="98"/>
      <c r="M298" s="98"/>
      <c r="N298" s="22"/>
      <c r="O298" s="98"/>
      <c r="P298" s="22"/>
      <c r="Q298" s="98"/>
      <c r="R298" s="98"/>
      <c r="S298" s="98"/>
      <c r="T298" s="98"/>
      <c r="U298" s="98"/>
      <c r="V298" s="98"/>
      <c r="W298" s="98"/>
      <c r="X298" s="98"/>
      <c r="Y298" s="98"/>
      <c r="Z298" s="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101" t="e">
        <f>COUNTIFS(#REF!,"x",BE$8:BE$247,"0")</f>
        <v>#REF!</v>
      </c>
      <c r="BF298" s="101" t="e">
        <f>COUNTIFS(#REF!,"x",BF$8:BF$247,"0")</f>
        <v>#REF!</v>
      </c>
      <c r="BG298" s="101" t="e">
        <f>COUNTIFS(#REF!,"x",BG$8:BG$247,"0")</f>
        <v>#REF!</v>
      </c>
      <c r="BH298" s="101" t="e">
        <f>COUNTIFS(#REF!,"x",BH$8:BH$247,"0")</f>
        <v>#REF!</v>
      </c>
      <c r="BI298" s="101" t="e">
        <f>COUNTIFS(#REF!,"x",BI$8:BI$247,"0")</f>
        <v>#REF!</v>
      </c>
      <c r="BJ298" s="85"/>
      <c r="BK298" s="101"/>
      <c r="BL298" s="101"/>
      <c r="BM298" s="101"/>
      <c r="BN298" s="101"/>
      <c r="BO298" s="101"/>
      <c r="BP298" s="101"/>
      <c r="BQ298" s="101" t="e">
        <f>COUNTIFS(#REF!,"x",BQ$8:BQ$247,"0")</f>
        <v>#REF!</v>
      </c>
      <c r="BR298" s="101"/>
      <c r="BS298" s="101"/>
      <c r="BT298" s="101"/>
      <c r="BU298" s="101" t="e">
        <f>COUNTIFS(#REF!,"x",BU$8:BU$247,"0")</f>
        <v>#REF!</v>
      </c>
      <c r="BV298" s="101"/>
      <c r="BW298" s="101"/>
      <c r="BX298" s="101" t="e">
        <f>COUNTIFS(#REF!,"x",BX$8:BX$247,"0")</f>
        <v>#REF!</v>
      </c>
      <c r="BY298" s="101"/>
      <c r="BZ298" s="101"/>
      <c r="CA298" s="101"/>
      <c r="CB298" s="101" t="e">
        <f>COUNTIFS(#REF!,"x",CB$8:CB$247,"0")</f>
        <v>#REF!</v>
      </c>
      <c r="CC298" s="101" t="e">
        <f>COUNTIFS(#REF!,"x",CC$8:CC$247,"0")</f>
        <v>#REF!</v>
      </c>
      <c r="CD298" s="98"/>
      <c r="CE298" s="98"/>
      <c r="CF298" s="98"/>
      <c r="CG298" s="98"/>
      <c r="CH298" s="98"/>
      <c r="CI298" s="98"/>
      <c r="CJ298" s="98"/>
      <c r="CK298" s="98"/>
    </row>
    <row r="299" spans="1:89" hidden="1">
      <c r="A299" s="173"/>
      <c r="B299" s="173"/>
      <c r="C299" s="174" t="s">
        <v>83</v>
      </c>
      <c r="D299" s="83"/>
      <c r="E299" s="84"/>
      <c r="F299" s="83"/>
      <c r="G299" s="98"/>
      <c r="H299" s="84"/>
      <c r="I299" s="98"/>
      <c r="J299" s="98"/>
      <c r="K299" s="98"/>
      <c r="L299" s="98"/>
      <c r="M299" s="98"/>
      <c r="N299" s="22"/>
      <c r="O299" s="98"/>
      <c r="P299" s="22"/>
      <c r="Q299" s="98"/>
      <c r="R299" s="98"/>
      <c r="S299" s="98"/>
      <c r="T299" s="98"/>
      <c r="U299" s="98"/>
      <c r="V299" s="98"/>
      <c r="W299" s="98"/>
      <c r="X299" s="98"/>
      <c r="Y299" s="98"/>
      <c r="Z299" s="98"/>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86" t="e">
        <f>(((BE296*2)+(BE297*1)+(BE298*0)))/(BE296+BE297+BE298)</f>
        <v>#REF!</v>
      </c>
      <c r="BF299" s="86" t="e">
        <f>(((BF296*2)+(BF297*1)+(BF298*0)))/(BF296+BF297+BF298)</f>
        <v>#REF!</v>
      </c>
      <c r="BG299" s="86" t="e">
        <f>(((BG296*2)+(BG297*1)+(BG298*0)))/(BG296+BG297+BG298)</f>
        <v>#REF!</v>
      </c>
      <c r="BH299" s="86" t="e">
        <f>(((BH296*2)+(BH297*1)+(BH298*0)))/(BH296+BH297+BH298)</f>
        <v>#REF!</v>
      </c>
      <c r="BI299" s="86" t="e">
        <f>(((BI296*2)+(BI297*1)+(BI298*0)))/(BI296+BI297+BI298)</f>
        <v>#REF!</v>
      </c>
      <c r="BJ299" s="87"/>
      <c r="BK299" s="86"/>
      <c r="BL299" s="86"/>
      <c r="BM299" s="86"/>
      <c r="BN299" s="86"/>
      <c r="BO299" s="86"/>
      <c r="BP299" s="86"/>
      <c r="BQ299" s="86" t="e">
        <f>(((BQ296*2)+(BQ297*1)+(BQ298*0)))/(BQ296+BQ297+BQ298)</f>
        <v>#REF!</v>
      </c>
      <c r="BR299" s="86"/>
      <c r="BS299" s="86"/>
      <c r="BT299" s="86"/>
      <c r="BU299" s="86" t="e">
        <f>(((BU296*2)+(BU297*1)+(BU298*0)))/(BU296+BU297+BU298)</f>
        <v>#REF!</v>
      </c>
      <c r="BV299" s="86"/>
      <c r="BW299" s="86"/>
      <c r="BX299" s="86" t="e">
        <f>(((BX296*2)+(BX297*1)+(BX298*0)))/(BX296+BX297+BX298)</f>
        <v>#REF!</v>
      </c>
      <c r="BY299" s="86"/>
      <c r="BZ299" s="86"/>
      <c r="CA299" s="86"/>
      <c r="CB299" s="86" t="e">
        <f>(((CB296*2)+(CB297*1)+(CB298*0)))/(CB296+CB297+CB298)</f>
        <v>#REF!</v>
      </c>
      <c r="CC299" s="86" t="e">
        <f>(((CC296*2)+(CC297*1)+(CC298*0)))/(CC296+CC297+CC298)</f>
        <v>#REF!</v>
      </c>
      <c r="CD299" s="175">
        <f>COUNTIF($BE300:$CC300,"Đ")</f>
        <v>0</v>
      </c>
      <c r="CE299" s="176">
        <f>CD299/COUNTA($BE300:$CC300)</f>
        <v>0</v>
      </c>
      <c r="CF299" s="175">
        <f>COUNTIF($BE300:$CC300,"CCG")</f>
        <v>0</v>
      </c>
      <c r="CG299" s="176">
        <f>CF299/COUNTA($BE300:$CC300)</f>
        <v>0</v>
      </c>
      <c r="CH299" s="175">
        <f>COUNTIF($BE300:$CC300,"CĐ")</f>
        <v>0</v>
      </c>
      <c r="CI299" s="176">
        <f>CH299/COUNTA($BE300:$CC300)</f>
        <v>0</v>
      </c>
      <c r="CJ299" s="177" t="e">
        <f>(((CD299*2)+(CF299*1)+(CH299*0)))/(CD299+CF299+CH299)</f>
        <v>#DIV/0!</v>
      </c>
      <c r="CK299" s="177" t="e">
        <f>IF(CJ299&gt;=1.6,"Đạt mục tiêu",IF(CJ299&gt;=1,"Cần cố gắng","Chưa đạt"))</f>
        <v>#DIV/0!</v>
      </c>
    </row>
    <row r="300" spans="1:89" hidden="1">
      <c r="A300" s="173"/>
      <c r="B300" s="173"/>
      <c r="C300" s="174"/>
      <c r="D300" s="83"/>
      <c r="E300" s="84"/>
      <c r="F300" s="83"/>
      <c r="G300" s="98"/>
      <c r="H300" s="84"/>
      <c r="I300" s="98"/>
      <c r="J300" s="98"/>
      <c r="K300" s="98"/>
      <c r="L300" s="98"/>
      <c r="M300" s="98"/>
      <c r="N300" s="22"/>
      <c r="O300" s="98"/>
      <c r="P300" s="22"/>
      <c r="Q300" s="98"/>
      <c r="R300" s="98"/>
      <c r="S300" s="98"/>
      <c r="T300" s="98"/>
      <c r="U300" s="98"/>
      <c r="V300" s="98"/>
      <c r="W300" s="98"/>
      <c r="X300" s="98"/>
      <c r="Y300" s="98"/>
      <c r="Z300" s="98"/>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86" t="e">
        <f>IF(BE299&lt;1,"CĐ",IF(BE299&lt;1.6,"CCG","Đ"))</f>
        <v>#REF!</v>
      </c>
      <c r="BF300" s="86" t="e">
        <f>IF(BF299&lt;1,"CĐ",IF(BF299&lt;1.6,"CCG","Đ"))</f>
        <v>#REF!</v>
      </c>
      <c r="BG300" s="86" t="e">
        <f>IF(BG299&lt;1,"CĐ",IF(BG299&lt;1.6,"CCG","Đ"))</f>
        <v>#REF!</v>
      </c>
      <c r="BH300" s="86" t="e">
        <f>IF(BH299&lt;1,"CĐ",IF(BH299&lt;1.6,"CCG","Đ"))</f>
        <v>#REF!</v>
      </c>
      <c r="BI300" s="86" t="e">
        <f>IF(BI299&lt;1,"CĐ",IF(BI299&lt;1.6,"CCG","Đ"))</f>
        <v>#REF!</v>
      </c>
      <c r="BJ300" s="87"/>
      <c r="BK300" s="86"/>
      <c r="BL300" s="86"/>
      <c r="BM300" s="86"/>
      <c r="BN300" s="86"/>
      <c r="BO300" s="86"/>
      <c r="BP300" s="86"/>
      <c r="BQ300" s="86" t="e">
        <f>IF(BQ299&lt;1,"CĐ",IF(BQ299&lt;1.6,"CCG","Đ"))</f>
        <v>#REF!</v>
      </c>
      <c r="BR300" s="86"/>
      <c r="BS300" s="86"/>
      <c r="BT300" s="86"/>
      <c r="BU300" s="86" t="e">
        <f>IF(BU299&lt;1,"CĐ",IF(BU299&lt;1.6,"CCG","Đ"))</f>
        <v>#REF!</v>
      </c>
      <c r="BV300" s="86"/>
      <c r="BW300" s="86"/>
      <c r="BX300" s="86" t="e">
        <f>IF(BX299&lt;1,"CĐ",IF(BX299&lt;1.6,"CCG","Đ"))</f>
        <v>#REF!</v>
      </c>
      <c r="BY300" s="86"/>
      <c r="BZ300" s="86"/>
      <c r="CA300" s="86"/>
      <c r="CB300" s="86" t="e">
        <f>IF(CB299&lt;1,"CĐ",IF(CB299&lt;1.6,"CCG","Đ"))</f>
        <v>#REF!</v>
      </c>
      <c r="CC300" s="86" t="e">
        <f>IF(CC299&lt;1,"CĐ",IF(CC299&lt;1.6,"CCG","Đ"))</f>
        <v>#REF!</v>
      </c>
      <c r="CD300" s="175"/>
      <c r="CE300" s="176"/>
      <c r="CF300" s="175"/>
      <c r="CG300" s="176"/>
      <c r="CH300" s="175"/>
      <c r="CI300" s="176"/>
      <c r="CJ300" s="177"/>
      <c r="CK300" s="177"/>
    </row>
    <row r="301" spans="1:89" ht="31.5" hidden="1">
      <c r="A301" s="166" t="s">
        <v>89</v>
      </c>
      <c r="B301" s="166"/>
      <c r="C301" s="76" t="s">
        <v>80</v>
      </c>
      <c r="D301" s="46"/>
      <c r="E301" s="48"/>
      <c r="F301" s="46"/>
      <c r="G301" s="100"/>
      <c r="H301" s="48"/>
      <c r="I301" s="100"/>
      <c r="J301" s="100"/>
      <c r="K301" s="100"/>
      <c r="L301" s="100"/>
      <c r="M301" s="100"/>
      <c r="N301" s="22"/>
      <c r="O301" s="100"/>
      <c r="P301" s="22"/>
      <c r="Q301" s="100"/>
      <c r="R301" s="100"/>
      <c r="S301" s="100"/>
      <c r="T301" s="100"/>
      <c r="U301" s="100"/>
      <c r="V301" s="100"/>
      <c r="W301" s="100"/>
      <c r="X301" s="100"/>
      <c r="Y301" s="100"/>
      <c r="Z301" s="100"/>
      <c r="AA301" s="100"/>
      <c r="AB301" s="100"/>
      <c r="AC301" s="100"/>
      <c r="AD301" s="100"/>
      <c r="AE301" s="100"/>
      <c r="AF301" s="100"/>
      <c r="AG301" s="100"/>
      <c r="AH301" s="100"/>
      <c r="AI301" s="100"/>
      <c r="AJ301" s="100"/>
      <c r="AK301" s="100"/>
      <c r="AL301" s="100"/>
      <c r="AM301" s="100"/>
      <c r="AN301" s="100"/>
      <c r="AO301" s="100"/>
      <c r="AP301" s="100"/>
      <c r="AQ301" s="100"/>
      <c r="AR301" s="100"/>
      <c r="AS301" s="100"/>
      <c r="AT301" s="100"/>
      <c r="AU301" s="100"/>
      <c r="AV301" s="100"/>
      <c r="AW301" s="100"/>
      <c r="AX301" s="100"/>
      <c r="AY301" s="100"/>
      <c r="AZ301" s="100"/>
      <c r="BA301" s="100"/>
      <c r="BB301" s="100"/>
      <c r="BC301" s="100"/>
      <c r="BD301" s="100"/>
      <c r="BE301" s="99">
        <f>COUNTIFS($Q$8:$Q$247,"x",BE$8:BE$247,"2")</f>
        <v>5</v>
      </c>
      <c r="BF301" s="99">
        <f>COUNTIFS($Q$8:$Q$247,"x",BF$8:BF$247,"2")</f>
        <v>4</v>
      </c>
      <c r="BG301" s="99">
        <f>COUNTIFS($Q$8:$Q$247,"x",BG$8:BG$247,"2")</f>
        <v>6</v>
      </c>
      <c r="BH301" s="99">
        <f>COUNTIFS($Q$8:$Q$247,"x",BH$8:BH$247,"2")</f>
        <v>5</v>
      </c>
      <c r="BI301" s="99">
        <f>COUNTIFS($Q$8:$Q$247,"x",BI$8:BI$247,"2")</f>
        <v>4</v>
      </c>
      <c r="BJ301" s="77"/>
      <c r="BK301" s="99"/>
      <c r="BL301" s="99"/>
      <c r="BM301" s="99"/>
      <c r="BN301" s="99"/>
      <c r="BO301" s="99"/>
      <c r="BP301" s="99"/>
      <c r="BQ301" s="99">
        <f>COUNTIFS($Q$8:$Q$247,"x",BQ$8:BQ$247,"2")</f>
        <v>6</v>
      </c>
      <c r="BR301" s="99"/>
      <c r="BS301" s="99"/>
      <c r="BT301" s="99"/>
      <c r="BU301" s="99">
        <f>COUNTIFS($Q$8:$Q$247,"x",BU$8:BU$247,"2")</f>
        <v>5</v>
      </c>
      <c r="BV301" s="99"/>
      <c r="BW301" s="99"/>
      <c r="BX301" s="99">
        <f>COUNTIFS($Q$8:$Q$247,"x",BX$8:BX$247,"2")</f>
        <v>6</v>
      </c>
      <c r="BY301" s="99"/>
      <c r="BZ301" s="99"/>
      <c r="CA301" s="99"/>
      <c r="CB301" s="99">
        <f>COUNTIFS($Q$8:$Q$247,"x",CB$8:CB$247,"2")</f>
        <v>6</v>
      </c>
      <c r="CC301" s="99">
        <f>COUNTIFS($Q$8:$Q$247,"x",CC$8:CC$247,"2")</f>
        <v>5</v>
      </c>
      <c r="CD301" s="100"/>
      <c r="CE301" s="100"/>
      <c r="CF301" s="100"/>
      <c r="CG301" s="100"/>
      <c r="CH301" s="100"/>
      <c r="CI301" s="100"/>
      <c r="CJ301" s="100"/>
      <c r="CK301" s="100"/>
    </row>
    <row r="302" spans="1:89" ht="31.5" hidden="1">
      <c r="A302" s="166"/>
      <c r="B302" s="166"/>
      <c r="C302" s="76" t="s">
        <v>81</v>
      </c>
      <c r="D302" s="46"/>
      <c r="E302" s="48"/>
      <c r="F302" s="46"/>
      <c r="G302" s="100"/>
      <c r="H302" s="48"/>
      <c r="I302" s="100"/>
      <c r="J302" s="100"/>
      <c r="K302" s="100"/>
      <c r="L302" s="100"/>
      <c r="M302" s="100"/>
      <c r="N302" s="22"/>
      <c r="O302" s="100"/>
      <c r="P302" s="22"/>
      <c r="Q302" s="100"/>
      <c r="R302" s="100"/>
      <c r="S302" s="100"/>
      <c r="T302" s="100"/>
      <c r="U302" s="100"/>
      <c r="V302" s="100"/>
      <c r="W302" s="100"/>
      <c r="X302" s="100"/>
      <c r="Y302" s="100"/>
      <c r="Z302" s="100"/>
      <c r="AA302" s="100"/>
      <c r="AB302" s="100"/>
      <c r="AC302" s="100"/>
      <c r="AD302" s="100"/>
      <c r="AE302" s="100"/>
      <c r="AF302" s="100"/>
      <c r="AG302" s="100"/>
      <c r="AH302" s="100"/>
      <c r="AI302" s="100"/>
      <c r="AJ302" s="100"/>
      <c r="AK302" s="100"/>
      <c r="AL302" s="100"/>
      <c r="AM302" s="100"/>
      <c r="AN302" s="100"/>
      <c r="AO302" s="100"/>
      <c r="AP302" s="100"/>
      <c r="AQ302" s="100"/>
      <c r="AR302" s="100"/>
      <c r="AS302" s="100"/>
      <c r="AT302" s="100"/>
      <c r="AU302" s="100"/>
      <c r="AV302" s="100"/>
      <c r="AW302" s="100"/>
      <c r="AX302" s="100"/>
      <c r="AY302" s="100"/>
      <c r="AZ302" s="100"/>
      <c r="BA302" s="100"/>
      <c r="BB302" s="100"/>
      <c r="BC302" s="100"/>
      <c r="BD302" s="100"/>
      <c r="BE302" s="99">
        <f>COUNTIFS($Q$8:$Q$247,"x",BE$8:BE$247,"1")</f>
        <v>2</v>
      </c>
      <c r="BF302" s="99">
        <f>COUNTIFS($Q$8:$Q$247,"x",BF$8:BF$247,"1")</f>
        <v>3</v>
      </c>
      <c r="BG302" s="99">
        <f>COUNTIFS($Q$8:$Q$247,"x",BG$8:BG$247,"1")</f>
        <v>1</v>
      </c>
      <c r="BH302" s="99">
        <f>COUNTIFS($Q$8:$Q$247,"x",BH$8:BH$247,"1")</f>
        <v>2</v>
      </c>
      <c r="BI302" s="99">
        <f>COUNTIFS($Q$8:$Q$247,"x",BI$8:BI$247,"1")</f>
        <v>3</v>
      </c>
      <c r="BJ302" s="77"/>
      <c r="BK302" s="99"/>
      <c r="BL302" s="99"/>
      <c r="BM302" s="99"/>
      <c r="BN302" s="99"/>
      <c r="BO302" s="99"/>
      <c r="BP302" s="99"/>
      <c r="BQ302" s="99">
        <f>COUNTIFS($Q$8:$Q$247,"x",BQ$8:BQ$247,"1")</f>
        <v>1</v>
      </c>
      <c r="BR302" s="99"/>
      <c r="BS302" s="99"/>
      <c r="BT302" s="99"/>
      <c r="BU302" s="99">
        <f>COUNTIFS($Q$8:$Q$247,"x",BU$8:BU$247,"1")</f>
        <v>2</v>
      </c>
      <c r="BV302" s="99"/>
      <c r="BW302" s="99"/>
      <c r="BX302" s="99">
        <f>COUNTIFS($Q$8:$Q$247,"x",BX$8:BX$247,"1")</f>
        <v>1</v>
      </c>
      <c r="BY302" s="99"/>
      <c r="BZ302" s="99"/>
      <c r="CA302" s="99"/>
      <c r="CB302" s="99">
        <f>COUNTIFS($Q$8:$Q$247,"x",CB$8:CB$247,"1")</f>
        <v>1</v>
      </c>
      <c r="CC302" s="99">
        <f>COUNTIFS($Q$8:$Q$247,"x",CC$8:CC$247,"1")</f>
        <v>2</v>
      </c>
      <c r="CD302" s="100"/>
      <c r="CE302" s="100"/>
      <c r="CF302" s="100"/>
      <c r="CG302" s="100"/>
      <c r="CH302" s="100"/>
      <c r="CI302" s="100"/>
      <c r="CJ302" s="100"/>
      <c r="CK302" s="100"/>
    </row>
    <row r="303" spans="1:89" ht="31.5" hidden="1">
      <c r="A303" s="166"/>
      <c r="B303" s="166"/>
      <c r="C303" s="76" t="s">
        <v>82</v>
      </c>
      <c r="D303" s="46"/>
      <c r="E303" s="48"/>
      <c r="F303" s="46"/>
      <c r="G303" s="100"/>
      <c r="H303" s="48"/>
      <c r="I303" s="100"/>
      <c r="J303" s="100"/>
      <c r="K303" s="100"/>
      <c r="L303" s="100"/>
      <c r="M303" s="100"/>
      <c r="N303" s="22"/>
      <c r="O303" s="100"/>
      <c r="P303" s="22"/>
      <c r="Q303" s="100"/>
      <c r="R303" s="100"/>
      <c r="S303" s="100"/>
      <c r="T303" s="100"/>
      <c r="U303" s="100"/>
      <c r="V303" s="100"/>
      <c r="W303" s="100"/>
      <c r="X303" s="100"/>
      <c r="Y303" s="100"/>
      <c r="Z303" s="100"/>
      <c r="AA303" s="100"/>
      <c r="AB303" s="100"/>
      <c r="AC303" s="100"/>
      <c r="AD303" s="100"/>
      <c r="AE303" s="100"/>
      <c r="AF303" s="100"/>
      <c r="AG303" s="100"/>
      <c r="AH303" s="100"/>
      <c r="AI303" s="100"/>
      <c r="AJ303" s="100"/>
      <c r="AK303" s="100"/>
      <c r="AL303" s="100"/>
      <c r="AM303" s="100"/>
      <c r="AN303" s="100"/>
      <c r="AO303" s="100"/>
      <c r="AP303" s="100"/>
      <c r="AQ303" s="100"/>
      <c r="AR303" s="100"/>
      <c r="AS303" s="100"/>
      <c r="AT303" s="100"/>
      <c r="AU303" s="100"/>
      <c r="AV303" s="100"/>
      <c r="AW303" s="100"/>
      <c r="AX303" s="100"/>
      <c r="AY303" s="100"/>
      <c r="AZ303" s="100"/>
      <c r="BA303" s="100"/>
      <c r="BB303" s="100"/>
      <c r="BC303" s="100"/>
      <c r="BD303" s="100"/>
      <c r="BE303" s="99">
        <f>COUNTIFS($Q$8:$Q$247,"x",BE$8:BE$247,"0")</f>
        <v>0</v>
      </c>
      <c r="BF303" s="99">
        <f>COUNTIFS($Q$8:$Q$247,"x",BF$8:BF$247,"0")</f>
        <v>0</v>
      </c>
      <c r="BG303" s="99">
        <f>COUNTIFS($Q$8:$Q$247,"x",BG$8:BG$247,"0")</f>
        <v>0</v>
      </c>
      <c r="BH303" s="99">
        <f>COUNTIFS($Q$8:$Q$247,"x",BH$8:BH$247,"0")</f>
        <v>0</v>
      </c>
      <c r="BI303" s="99">
        <f>COUNTIFS($Q$8:$Q$247,"x",BI$8:BI$247,"0")</f>
        <v>0</v>
      </c>
      <c r="BJ303" s="77"/>
      <c r="BK303" s="99"/>
      <c r="BL303" s="99"/>
      <c r="BM303" s="99"/>
      <c r="BN303" s="99"/>
      <c r="BO303" s="99"/>
      <c r="BP303" s="99"/>
      <c r="BQ303" s="99">
        <f>COUNTIFS($Q$8:$Q$247,"x",BQ$8:BQ$247,"0")</f>
        <v>0</v>
      </c>
      <c r="BR303" s="99"/>
      <c r="BS303" s="99"/>
      <c r="BT303" s="99"/>
      <c r="BU303" s="99">
        <f>COUNTIFS($Q$8:$Q$247,"x",BU$8:BU$247,"0")</f>
        <v>0</v>
      </c>
      <c r="BV303" s="99"/>
      <c r="BW303" s="99"/>
      <c r="BX303" s="99">
        <f>COUNTIFS($Q$8:$Q$247,"x",BX$8:BX$247,"0")</f>
        <v>0</v>
      </c>
      <c r="BY303" s="99"/>
      <c r="BZ303" s="99"/>
      <c r="CA303" s="99"/>
      <c r="CB303" s="99">
        <f>COUNTIFS($Q$8:$Q$247,"x",CB$8:CB$247,"0")</f>
        <v>0</v>
      </c>
      <c r="CC303" s="99">
        <f>COUNTIFS($Q$8:$Q$247,"x",CC$8:CC$247,"0")</f>
        <v>0</v>
      </c>
      <c r="CD303" s="100"/>
      <c r="CE303" s="100"/>
      <c r="CF303" s="100"/>
      <c r="CG303" s="100"/>
      <c r="CH303" s="100"/>
      <c r="CI303" s="100"/>
      <c r="CJ303" s="100"/>
      <c r="CK303" s="100"/>
    </row>
    <row r="304" spans="1:89" hidden="1">
      <c r="A304" s="166"/>
      <c r="B304" s="166"/>
      <c r="C304" s="178" t="s">
        <v>83</v>
      </c>
      <c r="D304" s="46"/>
      <c r="E304" s="48"/>
      <c r="F304" s="46"/>
      <c r="G304" s="100"/>
      <c r="H304" s="48"/>
      <c r="I304" s="100"/>
      <c r="J304" s="100"/>
      <c r="K304" s="100"/>
      <c r="L304" s="100"/>
      <c r="M304" s="100"/>
      <c r="N304" s="22"/>
      <c r="O304" s="100"/>
      <c r="P304" s="22"/>
      <c r="Q304" s="100"/>
      <c r="R304" s="100"/>
      <c r="S304" s="100"/>
      <c r="T304" s="100"/>
      <c r="U304" s="100"/>
      <c r="V304" s="100"/>
      <c r="W304" s="100"/>
      <c r="X304" s="100"/>
      <c r="Y304" s="100"/>
      <c r="Z304" s="100"/>
      <c r="AA304" s="100"/>
      <c r="AB304" s="100"/>
      <c r="AC304" s="100"/>
      <c r="AD304" s="100"/>
      <c r="AE304" s="100"/>
      <c r="AF304" s="100"/>
      <c r="AG304" s="100"/>
      <c r="AH304" s="100"/>
      <c r="AI304" s="100"/>
      <c r="AJ304" s="100"/>
      <c r="AK304" s="100"/>
      <c r="AL304" s="100"/>
      <c r="AM304" s="100"/>
      <c r="AN304" s="100"/>
      <c r="AO304" s="100"/>
      <c r="AP304" s="100"/>
      <c r="AQ304" s="100"/>
      <c r="AR304" s="100"/>
      <c r="AS304" s="100"/>
      <c r="AT304" s="100"/>
      <c r="AU304" s="100"/>
      <c r="AV304" s="100"/>
      <c r="AW304" s="100"/>
      <c r="AX304" s="100"/>
      <c r="AY304" s="100"/>
      <c r="AZ304" s="100"/>
      <c r="BA304" s="100"/>
      <c r="BB304" s="100"/>
      <c r="BC304" s="100"/>
      <c r="BD304" s="100"/>
      <c r="BE304" s="80">
        <f>(((BE301*2)+(BE302*1)+(BE303*0)))/(BE301+BE302+BE303)</f>
        <v>1.7142857142857142</v>
      </c>
      <c r="BF304" s="80">
        <f>(((BF301*2)+(BF302*1)+(BF303*0)))/(BF301+BF302+BF303)</f>
        <v>1.5714285714285714</v>
      </c>
      <c r="BG304" s="80">
        <f>(((BG301*2)+(BG302*1)+(BG303*0)))/(BG301+BG302+BG303)</f>
        <v>1.8571428571428572</v>
      </c>
      <c r="BH304" s="80">
        <f>(((BH301*2)+(BH302*1)+(BH303*0)))/(BH301+BH302+BH303)</f>
        <v>1.7142857142857142</v>
      </c>
      <c r="BI304" s="80">
        <f>(((BI301*2)+(BI302*1)+(BI303*0)))/(BI301+BI302+BI303)</f>
        <v>1.5714285714285714</v>
      </c>
      <c r="BJ304" s="81"/>
      <c r="BK304" s="80"/>
      <c r="BL304" s="80"/>
      <c r="BM304" s="80"/>
      <c r="BN304" s="80"/>
      <c r="BO304" s="80"/>
      <c r="BP304" s="80"/>
      <c r="BQ304" s="80">
        <f>(((BQ301*2)+(BQ302*1)+(BQ303*0)))/(BQ301+BQ302+BQ303)</f>
        <v>1.8571428571428572</v>
      </c>
      <c r="BR304" s="80"/>
      <c r="BS304" s="80"/>
      <c r="BT304" s="80"/>
      <c r="BU304" s="80">
        <f>(((BU301*2)+(BU302*1)+(BU303*0)))/(BU301+BU302+BU303)</f>
        <v>1.7142857142857142</v>
      </c>
      <c r="BV304" s="80"/>
      <c r="BW304" s="80"/>
      <c r="BX304" s="80">
        <f>(((BX301*2)+(BX302*1)+(BX303*0)))/(BX301+BX302+BX303)</f>
        <v>1.8571428571428572</v>
      </c>
      <c r="BY304" s="80"/>
      <c r="BZ304" s="80"/>
      <c r="CA304" s="80"/>
      <c r="CB304" s="80">
        <f>(((CB301*2)+(CB302*1)+(CB303*0)))/(CB301+CB302+CB303)</f>
        <v>1.8571428571428572</v>
      </c>
      <c r="CC304" s="80">
        <f>(((CC301*2)+(CC302*1)+(CC303*0)))/(CC301+CC302+CC303)</f>
        <v>1.7142857142857142</v>
      </c>
      <c r="CD304" s="169">
        <f>COUNTIF($BE305:$CC305,"Đ")</f>
        <v>8</v>
      </c>
      <c r="CE304" s="170">
        <f>CD304/COUNTA($BE305:$CC305)</f>
        <v>0.8</v>
      </c>
      <c r="CF304" s="169">
        <f>COUNTIF($BE305:$CC305,"CCG")</f>
        <v>2</v>
      </c>
      <c r="CG304" s="170">
        <f>CF304/COUNTA($BE305:$CC305)</f>
        <v>0.2</v>
      </c>
      <c r="CH304" s="169">
        <f>COUNTIF($BE305:$CC305,"CĐ")</f>
        <v>0</v>
      </c>
      <c r="CI304" s="170">
        <f>CH304/COUNTA($BE305:$CC305)</f>
        <v>0</v>
      </c>
      <c r="CJ304" s="116">
        <f>(((CD304*2)+(CF304*1)+(CH304*0)))/(CD304+CF304+CH304)</f>
        <v>1.8</v>
      </c>
      <c r="CK304" s="116" t="str">
        <f>IF(CJ304&gt;=1.6,"Đạt mục tiêu",IF(CJ304&gt;=1,"Cần cố gắng","Chưa đạt"))</f>
        <v>Đạt mục tiêu</v>
      </c>
    </row>
    <row r="305" spans="1:89" hidden="1">
      <c r="A305" s="166"/>
      <c r="B305" s="166"/>
      <c r="C305" s="178"/>
      <c r="D305" s="46"/>
      <c r="E305" s="48"/>
      <c r="F305" s="46"/>
      <c r="G305" s="100"/>
      <c r="H305" s="48"/>
      <c r="I305" s="100"/>
      <c r="J305" s="100"/>
      <c r="K305" s="100"/>
      <c r="L305" s="100"/>
      <c r="M305" s="100"/>
      <c r="N305" s="22"/>
      <c r="O305" s="100"/>
      <c r="P305" s="22"/>
      <c r="Q305" s="100"/>
      <c r="R305" s="100"/>
      <c r="S305" s="100"/>
      <c r="T305" s="100"/>
      <c r="U305" s="100"/>
      <c r="V305" s="100"/>
      <c r="W305" s="100"/>
      <c r="X305" s="100"/>
      <c r="Y305" s="100"/>
      <c r="Z305" s="100"/>
      <c r="AA305" s="100"/>
      <c r="AB305" s="100"/>
      <c r="AC305" s="100"/>
      <c r="AD305" s="100"/>
      <c r="AE305" s="100"/>
      <c r="AF305" s="100"/>
      <c r="AG305" s="100"/>
      <c r="AH305" s="100"/>
      <c r="AI305" s="100"/>
      <c r="AJ305" s="100"/>
      <c r="AK305" s="100"/>
      <c r="AL305" s="100"/>
      <c r="AM305" s="100"/>
      <c r="AN305" s="100"/>
      <c r="AO305" s="100"/>
      <c r="AP305" s="100"/>
      <c r="AQ305" s="100"/>
      <c r="AR305" s="100"/>
      <c r="AS305" s="100"/>
      <c r="AT305" s="100"/>
      <c r="AU305" s="100"/>
      <c r="AV305" s="100"/>
      <c r="AW305" s="100"/>
      <c r="AX305" s="100"/>
      <c r="AY305" s="100"/>
      <c r="AZ305" s="100"/>
      <c r="BA305" s="100"/>
      <c r="BB305" s="100"/>
      <c r="BC305" s="100"/>
      <c r="BD305" s="100"/>
      <c r="BE305" s="80" t="str">
        <f>IF(BE304&lt;1,"CĐ",IF(BE304&lt;1.6,"CCG","Đ"))</f>
        <v>Đ</v>
      </c>
      <c r="BF305" s="80" t="str">
        <f>IF(BF304&lt;1,"CĐ",IF(BF304&lt;1.6,"CCG","Đ"))</f>
        <v>CCG</v>
      </c>
      <c r="BG305" s="80" t="str">
        <f>IF(BG304&lt;1,"CĐ",IF(BG304&lt;1.6,"CCG","Đ"))</f>
        <v>Đ</v>
      </c>
      <c r="BH305" s="80" t="str">
        <f>IF(BH304&lt;1,"CĐ",IF(BH304&lt;1.6,"CCG","Đ"))</f>
        <v>Đ</v>
      </c>
      <c r="BI305" s="80" t="str">
        <f>IF(BI304&lt;1,"CĐ",IF(BI304&lt;1.6,"CCG","Đ"))</f>
        <v>CCG</v>
      </c>
      <c r="BJ305" s="81"/>
      <c r="BK305" s="80"/>
      <c r="BL305" s="80"/>
      <c r="BM305" s="80"/>
      <c r="BN305" s="80"/>
      <c r="BO305" s="80"/>
      <c r="BP305" s="80"/>
      <c r="BQ305" s="80" t="str">
        <f>IF(BQ304&lt;1,"CĐ",IF(BQ304&lt;1.6,"CCG","Đ"))</f>
        <v>Đ</v>
      </c>
      <c r="BR305" s="80"/>
      <c r="BS305" s="80"/>
      <c r="BT305" s="80"/>
      <c r="BU305" s="80" t="str">
        <f>IF(BU304&lt;1,"CĐ",IF(BU304&lt;1.6,"CCG","Đ"))</f>
        <v>Đ</v>
      </c>
      <c r="BV305" s="80"/>
      <c r="BW305" s="80"/>
      <c r="BX305" s="80" t="str">
        <f>IF(BX304&lt;1,"CĐ",IF(BX304&lt;1.6,"CCG","Đ"))</f>
        <v>Đ</v>
      </c>
      <c r="BY305" s="80"/>
      <c r="BZ305" s="80"/>
      <c r="CA305" s="80"/>
      <c r="CB305" s="80" t="str">
        <f>IF(CB304&lt;1,"CĐ",IF(CB304&lt;1.6,"CCG","Đ"))</f>
        <v>Đ</v>
      </c>
      <c r="CC305" s="80" t="str">
        <f>IF(CC304&lt;1,"CĐ",IF(CC304&lt;1.6,"CCG","Đ"))</f>
        <v>Đ</v>
      </c>
      <c r="CD305" s="169"/>
      <c r="CE305" s="170"/>
      <c r="CF305" s="169"/>
      <c r="CG305" s="170"/>
      <c r="CH305" s="169"/>
      <c r="CI305" s="170"/>
      <c r="CJ305" s="116"/>
      <c r="CK305" s="116"/>
    </row>
    <row r="306" spans="1:89" ht="31.5" hidden="1">
      <c r="A306" s="173" t="s">
        <v>90</v>
      </c>
      <c r="B306" s="173"/>
      <c r="C306" s="82" t="s">
        <v>80</v>
      </c>
      <c r="D306" s="83"/>
      <c r="E306" s="84"/>
      <c r="F306" s="83"/>
      <c r="G306" s="98"/>
      <c r="H306" s="84"/>
      <c r="I306" s="98"/>
      <c r="J306" s="98"/>
      <c r="K306" s="98"/>
      <c r="L306" s="98"/>
      <c r="M306" s="98"/>
      <c r="N306" s="22"/>
      <c r="O306" s="98"/>
      <c r="P306" s="22"/>
      <c r="Q306" s="98"/>
      <c r="R306" s="98"/>
      <c r="S306" s="98"/>
      <c r="T306" s="98"/>
      <c r="U306" s="98"/>
      <c r="V306" s="98"/>
      <c r="W306" s="98"/>
      <c r="X306" s="98"/>
      <c r="Y306" s="98"/>
      <c r="Z306" s="98"/>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101">
        <f>COUNTIFS($S$8:$S$247,"x",BE$8:BE$247,"2")</f>
        <v>1</v>
      </c>
      <c r="BF306" s="101">
        <f>COUNTIFS($S$8:$S$247,"x",BF$8:BF$247,"2")</f>
        <v>1</v>
      </c>
      <c r="BG306" s="101">
        <f>COUNTIFS($S$8:$S$247,"x",BG$8:BG$247,"2")</f>
        <v>0</v>
      </c>
      <c r="BH306" s="101">
        <f>COUNTIFS($S$8:$S$247,"x",BH$8:BH$247,"2")</f>
        <v>1</v>
      </c>
      <c r="BI306" s="101">
        <f>COUNTIFS($S$8:$S$247,"x",BI$8:BI$247,"2")</f>
        <v>1</v>
      </c>
      <c r="BJ306" s="85"/>
      <c r="BK306" s="101"/>
      <c r="BL306" s="101"/>
      <c r="BM306" s="101"/>
      <c r="BN306" s="101"/>
      <c r="BO306" s="101"/>
      <c r="BP306" s="101"/>
      <c r="BQ306" s="101">
        <f>COUNTIFS($S$8:$S$247,"x",BQ$8:BQ$247,"2")</f>
        <v>0</v>
      </c>
      <c r="BR306" s="101"/>
      <c r="BS306" s="101"/>
      <c r="BT306" s="101"/>
      <c r="BU306" s="101">
        <f>COUNTIFS($S$8:$S$247,"x",BU$8:BU$247,"2")</f>
        <v>1</v>
      </c>
      <c r="BV306" s="101"/>
      <c r="BW306" s="101"/>
      <c r="BX306" s="101">
        <f>COUNTIFS($S$8:$S$247,"x",BX$8:BX$247,"2")</f>
        <v>1</v>
      </c>
      <c r="BY306" s="101"/>
      <c r="BZ306" s="101"/>
      <c r="CA306" s="101"/>
      <c r="CB306" s="101">
        <f>COUNTIFS($S$8:$S$247,"x",CB$8:CB$247,"2")</f>
        <v>1</v>
      </c>
      <c r="CC306" s="101">
        <f>COUNTIFS($S$8:$S$247,"x",CC$8:CC$247,"2")</f>
        <v>0</v>
      </c>
      <c r="CD306" s="98"/>
      <c r="CE306" s="98"/>
      <c r="CF306" s="98"/>
      <c r="CG306" s="98"/>
      <c r="CH306" s="98"/>
      <c r="CI306" s="98"/>
      <c r="CJ306" s="98"/>
      <c r="CK306" s="98"/>
    </row>
    <row r="307" spans="1:89" ht="31.5" hidden="1">
      <c r="A307" s="173"/>
      <c r="B307" s="173"/>
      <c r="C307" s="82" t="s">
        <v>81</v>
      </c>
      <c r="D307" s="83"/>
      <c r="E307" s="84"/>
      <c r="F307" s="83"/>
      <c r="G307" s="98"/>
      <c r="H307" s="84"/>
      <c r="I307" s="98"/>
      <c r="J307" s="98"/>
      <c r="K307" s="98"/>
      <c r="L307" s="98"/>
      <c r="M307" s="98"/>
      <c r="N307" s="22"/>
      <c r="O307" s="98"/>
      <c r="P307" s="22"/>
      <c r="Q307" s="98"/>
      <c r="R307" s="98"/>
      <c r="S307" s="98"/>
      <c r="T307" s="98"/>
      <c r="U307" s="98"/>
      <c r="V307" s="98"/>
      <c r="W307" s="98"/>
      <c r="X307" s="98"/>
      <c r="Y307" s="98"/>
      <c r="Z307" s="98"/>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101">
        <f>COUNTIFS($S$8:$S$247,"x",BE$8:BE$247,"1")</f>
        <v>0</v>
      </c>
      <c r="BF307" s="101">
        <f>COUNTIFS($S$8:$S$247,"x",BF$8:BF$247,"1")</f>
        <v>0</v>
      </c>
      <c r="BG307" s="101">
        <f>COUNTIFS($S$8:$S$247,"x",BG$8:BG$247,"1")</f>
        <v>1</v>
      </c>
      <c r="BH307" s="101">
        <f>COUNTIFS($S$8:$S$247,"x",BH$8:BH$247,"1")</f>
        <v>0</v>
      </c>
      <c r="BI307" s="101">
        <f>COUNTIFS($S$8:$S$247,"x",BI$8:BI$247,"1")</f>
        <v>0</v>
      </c>
      <c r="BJ307" s="85"/>
      <c r="BK307" s="101"/>
      <c r="BL307" s="101"/>
      <c r="BM307" s="101"/>
      <c r="BN307" s="101"/>
      <c r="BO307" s="101"/>
      <c r="BP307" s="101"/>
      <c r="BQ307" s="101">
        <f>COUNTIFS($S$8:$S$247,"x",BQ$8:BQ$247,"1")</f>
        <v>1</v>
      </c>
      <c r="BR307" s="101"/>
      <c r="BS307" s="101"/>
      <c r="BT307" s="101"/>
      <c r="BU307" s="101">
        <f>COUNTIFS($S$8:$S$247,"x",BU$8:BU$247,"1")</f>
        <v>0</v>
      </c>
      <c r="BV307" s="101"/>
      <c r="BW307" s="101"/>
      <c r="BX307" s="101">
        <f>COUNTIFS($S$8:$S$247,"x",BX$8:BX$247,"1")</f>
        <v>0</v>
      </c>
      <c r="BY307" s="101"/>
      <c r="BZ307" s="101"/>
      <c r="CA307" s="101"/>
      <c r="CB307" s="101">
        <f>COUNTIFS($S$8:$S$247,"x",CB$8:CB$247,"1")</f>
        <v>0</v>
      </c>
      <c r="CC307" s="101">
        <f>COUNTIFS($S$8:$S$247,"x",CC$8:CC$247,"1")</f>
        <v>1</v>
      </c>
      <c r="CD307" s="98"/>
      <c r="CE307" s="98"/>
      <c r="CF307" s="98"/>
      <c r="CG307" s="98"/>
      <c r="CH307" s="98"/>
      <c r="CI307" s="98"/>
      <c r="CJ307" s="98"/>
      <c r="CK307" s="98"/>
    </row>
    <row r="308" spans="1:89" ht="31.5" hidden="1">
      <c r="A308" s="173"/>
      <c r="B308" s="173"/>
      <c r="C308" s="82" t="s">
        <v>82</v>
      </c>
      <c r="D308" s="83"/>
      <c r="E308" s="84"/>
      <c r="F308" s="83"/>
      <c r="G308" s="98"/>
      <c r="H308" s="84"/>
      <c r="I308" s="98"/>
      <c r="J308" s="98"/>
      <c r="K308" s="98"/>
      <c r="L308" s="98"/>
      <c r="M308" s="98"/>
      <c r="N308" s="22"/>
      <c r="O308" s="98"/>
      <c r="P308" s="22"/>
      <c r="Q308" s="98"/>
      <c r="R308" s="98"/>
      <c r="S308" s="98"/>
      <c r="T308" s="98"/>
      <c r="U308" s="98"/>
      <c r="V308" s="98"/>
      <c r="W308" s="98"/>
      <c r="X308" s="98"/>
      <c r="Y308" s="98"/>
      <c r="Z308" s="9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101">
        <f>COUNTIFS($S$8:$S$247,"x",BE$8:BE$247,"0")</f>
        <v>0</v>
      </c>
      <c r="BF308" s="101">
        <f>COUNTIFS($S$8:$S$247,"x",BF$8:BF$247,"0")</f>
        <v>0</v>
      </c>
      <c r="BG308" s="101">
        <f>COUNTIFS($S$8:$S$247,"x",BG$8:BG$247,"0")</f>
        <v>0</v>
      </c>
      <c r="BH308" s="101">
        <f>COUNTIFS($S$8:$S$247,"x",BH$8:BH$247,"0")</f>
        <v>0</v>
      </c>
      <c r="BI308" s="101">
        <f>COUNTIFS($S$8:$S$247,"x",BI$8:BI$247,"0")</f>
        <v>0</v>
      </c>
      <c r="BJ308" s="85"/>
      <c r="BK308" s="101"/>
      <c r="BL308" s="101"/>
      <c r="BM308" s="101"/>
      <c r="BN308" s="101"/>
      <c r="BO308" s="101"/>
      <c r="BP308" s="101"/>
      <c r="BQ308" s="101">
        <f>COUNTIFS($S$8:$S$247,"x",BQ$8:BQ$247,"0")</f>
        <v>0</v>
      </c>
      <c r="BR308" s="101"/>
      <c r="BS308" s="101"/>
      <c r="BT308" s="101"/>
      <c r="BU308" s="101">
        <f>COUNTIFS($S$8:$S$247,"x",BU$8:BU$247,"0")</f>
        <v>0</v>
      </c>
      <c r="BV308" s="101"/>
      <c r="BW308" s="101"/>
      <c r="BX308" s="101">
        <f>COUNTIFS($S$8:$S$247,"x",BX$8:BX$247,"0")</f>
        <v>0</v>
      </c>
      <c r="BY308" s="101"/>
      <c r="BZ308" s="101"/>
      <c r="CA308" s="101"/>
      <c r="CB308" s="101">
        <f>COUNTIFS($S$8:$S$247,"x",CB$8:CB$247,"0")</f>
        <v>0</v>
      </c>
      <c r="CC308" s="101">
        <f>COUNTIFS($S$8:$S$247,"x",CC$8:CC$247,"0")</f>
        <v>0</v>
      </c>
      <c r="CD308" s="98"/>
      <c r="CE308" s="98"/>
      <c r="CF308" s="98"/>
      <c r="CG308" s="98"/>
      <c r="CH308" s="98"/>
      <c r="CI308" s="98"/>
      <c r="CJ308" s="98"/>
      <c r="CK308" s="98"/>
    </row>
    <row r="309" spans="1:89" hidden="1">
      <c r="A309" s="173"/>
      <c r="B309" s="173"/>
      <c r="C309" s="174" t="s">
        <v>83</v>
      </c>
      <c r="D309" s="83"/>
      <c r="E309" s="84"/>
      <c r="F309" s="83"/>
      <c r="G309" s="98"/>
      <c r="H309" s="84"/>
      <c r="I309" s="98"/>
      <c r="J309" s="98"/>
      <c r="K309" s="98"/>
      <c r="L309" s="98"/>
      <c r="M309" s="98"/>
      <c r="N309" s="22"/>
      <c r="O309" s="98"/>
      <c r="P309" s="22"/>
      <c r="Q309" s="98"/>
      <c r="R309" s="98"/>
      <c r="S309" s="98"/>
      <c r="T309" s="98"/>
      <c r="U309" s="98"/>
      <c r="V309" s="98"/>
      <c r="W309" s="98"/>
      <c r="X309" s="98"/>
      <c r="Y309" s="98"/>
      <c r="Z309" s="98"/>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86">
        <f>(((BE306*2)+(BE307*1)+(BE308*0)))/(BE306+BE307+BE308)</f>
        <v>2</v>
      </c>
      <c r="BF309" s="86">
        <f>(((BF306*2)+(BF307*1)+(BF308*0)))/(BF306+BF307+BF308)</f>
        <v>2</v>
      </c>
      <c r="BG309" s="86">
        <f>(((BG306*2)+(BG307*1)+(BG308*0)))/(BG306+BG307+BG308)</f>
        <v>1</v>
      </c>
      <c r="BH309" s="86">
        <f>(((BH306*2)+(BH307*1)+(BH308*0)))/(BH306+BH307+BH308)</f>
        <v>2</v>
      </c>
      <c r="BI309" s="86">
        <f>(((BI306*2)+(BI307*1)+(BI308*0)))/(BI306+BI307+BI308)</f>
        <v>2</v>
      </c>
      <c r="BJ309" s="87"/>
      <c r="BK309" s="86"/>
      <c r="BL309" s="86"/>
      <c r="BM309" s="86"/>
      <c r="BN309" s="86"/>
      <c r="BO309" s="86"/>
      <c r="BP309" s="86"/>
      <c r="BQ309" s="86">
        <f>(((BQ306*2)+(BQ307*1)+(BQ308*0)))/(BQ306+BQ307+BQ308)</f>
        <v>1</v>
      </c>
      <c r="BR309" s="86"/>
      <c r="BS309" s="86"/>
      <c r="BT309" s="86"/>
      <c r="BU309" s="86">
        <f>(((BU306*2)+(BU307*1)+(BU308*0)))/(BU306+BU307+BU308)</f>
        <v>2</v>
      </c>
      <c r="BV309" s="86"/>
      <c r="BW309" s="86"/>
      <c r="BX309" s="86">
        <f>(((BX306*2)+(BX307*1)+(BX308*0)))/(BX306+BX307+BX308)</f>
        <v>2</v>
      </c>
      <c r="BY309" s="86"/>
      <c r="BZ309" s="86"/>
      <c r="CA309" s="86"/>
      <c r="CB309" s="86">
        <f>(((CB306*2)+(CB307*1)+(CB308*0)))/(CB306+CB307+CB308)</f>
        <v>2</v>
      </c>
      <c r="CC309" s="86">
        <f>(((CC306*2)+(CC307*1)+(CC308*0)))/(CC306+CC307+CC308)</f>
        <v>1</v>
      </c>
      <c r="CD309" s="175">
        <f>COUNTIF($BE310:$CC310,"Đ")</f>
        <v>7</v>
      </c>
      <c r="CE309" s="176">
        <f>CD309/COUNTA($BE310:$CC310)</f>
        <v>0.7</v>
      </c>
      <c r="CF309" s="175">
        <f>COUNTIF($BE310:$CC310,"CCG")</f>
        <v>3</v>
      </c>
      <c r="CG309" s="176">
        <f>CF309/COUNTA($BE310:$CC310)</f>
        <v>0.3</v>
      </c>
      <c r="CH309" s="175">
        <f>COUNTIF($BE310:$CC310,"CĐ")</f>
        <v>0</v>
      </c>
      <c r="CI309" s="176">
        <f>CH309/COUNTA($BE310:$CC310)</f>
        <v>0</v>
      </c>
      <c r="CJ309" s="177">
        <f>(((CD309*2)+(CF309*1)+(CH309*0)))/(CD309+CF309+CH309)</f>
        <v>1.7</v>
      </c>
      <c r="CK309" s="177" t="str">
        <f>IF(CJ309&gt;=1.6,"Đạt mục tiêu",IF(CJ309&gt;=1,"Cần cố gắng","Chưa đạt"))</f>
        <v>Đạt mục tiêu</v>
      </c>
    </row>
    <row r="310" spans="1:89" hidden="1">
      <c r="A310" s="173"/>
      <c r="B310" s="173"/>
      <c r="C310" s="174"/>
      <c r="D310" s="83"/>
      <c r="E310" s="84"/>
      <c r="F310" s="83"/>
      <c r="G310" s="98"/>
      <c r="H310" s="84"/>
      <c r="I310" s="98"/>
      <c r="J310" s="98"/>
      <c r="K310" s="98"/>
      <c r="L310" s="98"/>
      <c r="M310" s="98"/>
      <c r="N310" s="22"/>
      <c r="O310" s="98"/>
      <c r="P310" s="22"/>
      <c r="Q310" s="98"/>
      <c r="R310" s="98"/>
      <c r="S310" s="98"/>
      <c r="T310" s="98"/>
      <c r="U310" s="98"/>
      <c r="V310" s="98"/>
      <c r="W310" s="98"/>
      <c r="X310" s="98"/>
      <c r="Y310" s="98"/>
      <c r="Z310" s="98"/>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86" t="str">
        <f>IF(BE309&lt;1,"CĐ",IF(BE309&lt;1.6,"CCG","Đ"))</f>
        <v>Đ</v>
      </c>
      <c r="BF310" s="86" t="str">
        <f>IF(BF309&lt;1,"CĐ",IF(BF309&lt;1.6,"CCG","Đ"))</f>
        <v>Đ</v>
      </c>
      <c r="BG310" s="86" t="str">
        <f>IF(BG309&lt;1,"CĐ",IF(BG309&lt;1.6,"CCG","Đ"))</f>
        <v>CCG</v>
      </c>
      <c r="BH310" s="86" t="str">
        <f>IF(BH309&lt;1,"CĐ",IF(BH309&lt;1.6,"CCG","Đ"))</f>
        <v>Đ</v>
      </c>
      <c r="BI310" s="86" t="str">
        <f>IF(BI309&lt;1,"CĐ",IF(BI309&lt;1.6,"CCG","Đ"))</f>
        <v>Đ</v>
      </c>
      <c r="BJ310" s="87"/>
      <c r="BK310" s="86"/>
      <c r="BL310" s="86"/>
      <c r="BM310" s="86"/>
      <c r="BN310" s="86"/>
      <c r="BO310" s="86"/>
      <c r="BP310" s="86"/>
      <c r="BQ310" s="86" t="str">
        <f>IF(BQ309&lt;1,"CĐ",IF(BQ309&lt;1.6,"CCG","Đ"))</f>
        <v>CCG</v>
      </c>
      <c r="BR310" s="86"/>
      <c r="BS310" s="86"/>
      <c r="BT310" s="86"/>
      <c r="BU310" s="86" t="str">
        <f>IF(BU309&lt;1,"CĐ",IF(BU309&lt;1.6,"CCG","Đ"))</f>
        <v>Đ</v>
      </c>
      <c r="BV310" s="86"/>
      <c r="BW310" s="86"/>
      <c r="BX310" s="86" t="str">
        <f>IF(BX309&lt;1,"CĐ",IF(BX309&lt;1.6,"CCG","Đ"))</f>
        <v>Đ</v>
      </c>
      <c r="BY310" s="86"/>
      <c r="BZ310" s="86"/>
      <c r="CA310" s="86"/>
      <c r="CB310" s="86" t="str">
        <f>IF(CB309&lt;1,"CĐ",IF(CB309&lt;1.6,"CCG","Đ"))</f>
        <v>Đ</v>
      </c>
      <c r="CC310" s="86" t="str">
        <f>IF(CC309&lt;1,"CĐ",IF(CC309&lt;1.6,"CCG","Đ"))</f>
        <v>CCG</v>
      </c>
      <c r="CD310" s="175"/>
      <c r="CE310" s="176"/>
      <c r="CF310" s="175"/>
      <c r="CG310" s="176"/>
      <c r="CH310" s="175"/>
      <c r="CI310" s="176"/>
      <c r="CJ310" s="177"/>
      <c r="CK310" s="177"/>
    </row>
    <row r="311" spans="1:89" ht="31.5" hidden="1">
      <c r="A311" s="166" t="s">
        <v>91</v>
      </c>
      <c r="B311" s="166"/>
      <c r="C311" s="76" t="s">
        <v>80</v>
      </c>
      <c r="D311" s="46"/>
      <c r="E311" s="48"/>
      <c r="F311" s="46"/>
      <c r="G311" s="100"/>
      <c r="H311" s="48"/>
      <c r="I311" s="100"/>
      <c r="J311" s="100"/>
      <c r="K311" s="100"/>
      <c r="L311" s="100"/>
      <c r="M311" s="100"/>
      <c r="N311" s="22"/>
      <c r="O311" s="100"/>
      <c r="P311" s="22"/>
      <c r="Q311" s="100"/>
      <c r="R311" s="100"/>
      <c r="S311" s="100"/>
      <c r="T311" s="100"/>
      <c r="U311" s="100"/>
      <c r="V311" s="100"/>
      <c r="W311" s="100"/>
      <c r="X311" s="100"/>
      <c r="Y311" s="100"/>
      <c r="Z311" s="100"/>
      <c r="AA311" s="100"/>
      <c r="AB311" s="100"/>
      <c r="AC311" s="100"/>
      <c r="AD311" s="100"/>
      <c r="AE311" s="100"/>
      <c r="AF311" s="100"/>
      <c r="AG311" s="100"/>
      <c r="AH311" s="100"/>
      <c r="AI311" s="100"/>
      <c r="AJ311" s="100"/>
      <c r="AK311" s="100"/>
      <c r="AL311" s="100"/>
      <c r="AM311" s="100"/>
      <c r="AN311" s="100"/>
      <c r="AO311" s="100"/>
      <c r="AP311" s="100"/>
      <c r="AQ311" s="100"/>
      <c r="AR311" s="100"/>
      <c r="AS311" s="100"/>
      <c r="AT311" s="100"/>
      <c r="AU311" s="100"/>
      <c r="AV311" s="100"/>
      <c r="AW311" s="100"/>
      <c r="AX311" s="100"/>
      <c r="AY311" s="100"/>
      <c r="AZ311" s="100"/>
      <c r="BA311" s="100"/>
      <c r="BB311" s="100"/>
      <c r="BC311" s="100"/>
      <c r="BD311" s="100"/>
      <c r="BE311" s="99">
        <f>COUNTIFS($T$8:$T$247,"x",BE$8:BE$247,"2")</f>
        <v>0</v>
      </c>
      <c r="BF311" s="99">
        <f>COUNTIFS($T$8:$T$247,"x",BF$8:BF$247,"2")</f>
        <v>0</v>
      </c>
      <c r="BG311" s="99">
        <f>COUNTIFS($T$8:$T$247,"x",BG$8:BG$247,"2")</f>
        <v>0</v>
      </c>
      <c r="BH311" s="99">
        <f>COUNTIFS($T$8:$T$247,"x",BH$8:BH$247,"2")</f>
        <v>0</v>
      </c>
      <c r="BI311" s="99">
        <f>COUNTIFS($T$8:$T$247,"x",BI$8:BI$247,"2")</f>
        <v>0</v>
      </c>
      <c r="BJ311" s="77"/>
      <c r="BK311" s="99"/>
      <c r="BL311" s="99"/>
      <c r="BM311" s="99"/>
      <c r="BN311" s="99"/>
      <c r="BO311" s="99"/>
      <c r="BP311" s="99"/>
      <c r="BQ311" s="99">
        <f>COUNTIFS($T$8:$T$247,"x",BQ$8:BQ$247,"2")</f>
        <v>0</v>
      </c>
      <c r="BR311" s="99"/>
      <c r="BS311" s="99"/>
      <c r="BT311" s="99"/>
      <c r="BU311" s="99">
        <f>COUNTIFS($T$8:$T$247,"x",BU$8:BU$247,"2")</f>
        <v>0</v>
      </c>
      <c r="BV311" s="99"/>
      <c r="BW311" s="99"/>
      <c r="BX311" s="99">
        <f>COUNTIFS($T$8:$T$247,"x",BX$8:BX$247,"2")</f>
        <v>0</v>
      </c>
      <c r="BY311" s="99"/>
      <c r="BZ311" s="99"/>
      <c r="CA311" s="99"/>
      <c r="CB311" s="99">
        <f>COUNTIFS($T$8:$T$247,"x",CB$8:CB$247,"2")</f>
        <v>0</v>
      </c>
      <c r="CC311" s="99">
        <f>COUNTIFS($T$8:$T$247,"x",CC$8:CC$247,"2")</f>
        <v>0</v>
      </c>
      <c r="CD311" s="100"/>
      <c r="CE311" s="100"/>
      <c r="CF311" s="100"/>
      <c r="CG311" s="100"/>
      <c r="CH311" s="100"/>
      <c r="CI311" s="100"/>
      <c r="CJ311" s="100"/>
      <c r="CK311" s="100"/>
    </row>
    <row r="312" spans="1:89" ht="31.5" hidden="1">
      <c r="A312" s="166"/>
      <c r="B312" s="166"/>
      <c r="C312" s="76" t="s">
        <v>81</v>
      </c>
      <c r="D312" s="46"/>
      <c r="E312" s="48"/>
      <c r="F312" s="46"/>
      <c r="G312" s="100"/>
      <c r="H312" s="48"/>
      <c r="I312" s="100"/>
      <c r="J312" s="100"/>
      <c r="K312" s="100"/>
      <c r="L312" s="100"/>
      <c r="M312" s="100"/>
      <c r="N312" s="22"/>
      <c r="O312" s="100"/>
      <c r="P312" s="22"/>
      <c r="Q312" s="100"/>
      <c r="R312" s="100"/>
      <c r="S312" s="100"/>
      <c r="T312" s="100"/>
      <c r="U312" s="100"/>
      <c r="V312" s="100"/>
      <c r="W312" s="100"/>
      <c r="X312" s="100"/>
      <c r="Y312" s="100"/>
      <c r="Z312" s="100"/>
      <c r="AA312" s="100"/>
      <c r="AB312" s="100"/>
      <c r="AC312" s="100"/>
      <c r="AD312" s="100"/>
      <c r="AE312" s="100"/>
      <c r="AF312" s="100"/>
      <c r="AG312" s="100"/>
      <c r="AH312" s="100"/>
      <c r="AI312" s="100"/>
      <c r="AJ312" s="100"/>
      <c r="AK312" s="100"/>
      <c r="AL312" s="100"/>
      <c r="AM312" s="100"/>
      <c r="AN312" s="100"/>
      <c r="AO312" s="100"/>
      <c r="AP312" s="100"/>
      <c r="AQ312" s="100"/>
      <c r="AR312" s="100"/>
      <c r="AS312" s="100"/>
      <c r="AT312" s="100"/>
      <c r="AU312" s="100"/>
      <c r="AV312" s="100"/>
      <c r="AW312" s="100"/>
      <c r="AX312" s="100"/>
      <c r="AY312" s="100"/>
      <c r="AZ312" s="100"/>
      <c r="BA312" s="100"/>
      <c r="BB312" s="100"/>
      <c r="BC312" s="100"/>
      <c r="BD312" s="100"/>
      <c r="BE312" s="99">
        <f>COUNTIFS($T$8:$T$247,"x",BE$8:BE$247,"1")</f>
        <v>0</v>
      </c>
      <c r="BF312" s="99">
        <f>COUNTIFS($T$8:$T$247,"x",BF$8:BF$247,"1")</f>
        <v>0</v>
      </c>
      <c r="BG312" s="99">
        <f>COUNTIFS($T$8:$T$247,"x",BG$8:BG$247,"1")</f>
        <v>0</v>
      </c>
      <c r="BH312" s="99">
        <f>COUNTIFS($T$8:$T$247,"x",BH$8:BH$247,"1")</f>
        <v>0</v>
      </c>
      <c r="BI312" s="99">
        <f>COUNTIFS($T$8:$T$247,"x",BI$8:BI$247,"1")</f>
        <v>0</v>
      </c>
      <c r="BJ312" s="77"/>
      <c r="BK312" s="99"/>
      <c r="BL312" s="99"/>
      <c r="BM312" s="99"/>
      <c r="BN312" s="99"/>
      <c r="BO312" s="99"/>
      <c r="BP312" s="99"/>
      <c r="BQ312" s="99">
        <f>COUNTIFS($T$8:$T$247,"x",BQ$8:BQ$247,"1")</f>
        <v>0</v>
      </c>
      <c r="BR312" s="99"/>
      <c r="BS312" s="99"/>
      <c r="BT312" s="99"/>
      <c r="BU312" s="99">
        <f>COUNTIFS($T$8:$T$247,"x",BU$8:BU$247,"1")</f>
        <v>0</v>
      </c>
      <c r="BV312" s="99"/>
      <c r="BW312" s="99"/>
      <c r="BX312" s="99">
        <f>COUNTIFS($T$8:$T$247,"x",BX$8:BX$247,"1")</f>
        <v>0</v>
      </c>
      <c r="BY312" s="99"/>
      <c r="BZ312" s="99"/>
      <c r="CA312" s="99"/>
      <c r="CB312" s="99">
        <f>COUNTIFS($T$8:$T$247,"x",CB$8:CB$247,"1")</f>
        <v>0</v>
      </c>
      <c r="CC312" s="99">
        <f>COUNTIFS($T$8:$T$247,"x",CC$8:CC$247,"1")</f>
        <v>0</v>
      </c>
      <c r="CD312" s="100"/>
      <c r="CE312" s="100"/>
      <c r="CF312" s="100"/>
      <c r="CG312" s="100"/>
      <c r="CH312" s="100"/>
      <c r="CI312" s="100"/>
      <c r="CJ312" s="100"/>
      <c r="CK312" s="100"/>
    </row>
    <row r="313" spans="1:89" ht="31.5" hidden="1">
      <c r="A313" s="166"/>
      <c r="B313" s="166"/>
      <c r="C313" s="76" t="s">
        <v>82</v>
      </c>
      <c r="D313" s="46"/>
      <c r="E313" s="48"/>
      <c r="F313" s="46"/>
      <c r="G313" s="100"/>
      <c r="H313" s="48"/>
      <c r="I313" s="100"/>
      <c r="J313" s="100"/>
      <c r="K313" s="100"/>
      <c r="L313" s="100"/>
      <c r="M313" s="100"/>
      <c r="N313" s="22"/>
      <c r="O313" s="100"/>
      <c r="P313" s="22"/>
      <c r="Q313" s="100"/>
      <c r="R313" s="100"/>
      <c r="S313" s="100"/>
      <c r="T313" s="100"/>
      <c r="U313" s="100"/>
      <c r="V313" s="100"/>
      <c r="W313" s="100"/>
      <c r="X313" s="100"/>
      <c r="Y313" s="100"/>
      <c r="Z313" s="100"/>
      <c r="AA313" s="100"/>
      <c r="AB313" s="100"/>
      <c r="AC313" s="100"/>
      <c r="AD313" s="100"/>
      <c r="AE313" s="100"/>
      <c r="AF313" s="100"/>
      <c r="AG313" s="100"/>
      <c r="AH313" s="100"/>
      <c r="AI313" s="100"/>
      <c r="AJ313" s="100"/>
      <c r="AK313" s="100"/>
      <c r="AL313" s="100"/>
      <c r="AM313" s="100"/>
      <c r="AN313" s="100"/>
      <c r="AO313" s="100"/>
      <c r="AP313" s="100"/>
      <c r="AQ313" s="100"/>
      <c r="AR313" s="100"/>
      <c r="AS313" s="100"/>
      <c r="AT313" s="100"/>
      <c r="AU313" s="100"/>
      <c r="AV313" s="100"/>
      <c r="AW313" s="100"/>
      <c r="AX313" s="100"/>
      <c r="AY313" s="100"/>
      <c r="AZ313" s="100"/>
      <c r="BA313" s="100"/>
      <c r="BB313" s="100"/>
      <c r="BC313" s="100"/>
      <c r="BD313" s="100"/>
      <c r="BE313" s="99">
        <f>COUNTIFS($T$8:$T$247,"x",BE$8:BE$247,"0")</f>
        <v>0</v>
      </c>
      <c r="BF313" s="99">
        <f>COUNTIFS($T$8:$T$247,"x",BF$8:BF$247,"0")</f>
        <v>0</v>
      </c>
      <c r="BG313" s="99">
        <f>COUNTIFS($T$8:$T$247,"x",BG$8:BG$247,"0")</f>
        <v>0</v>
      </c>
      <c r="BH313" s="99">
        <f>COUNTIFS($T$8:$T$247,"x",BH$8:BH$247,"0")</f>
        <v>0</v>
      </c>
      <c r="BI313" s="99">
        <f>COUNTIFS($T$8:$T$247,"x",BI$8:BI$247,"0")</f>
        <v>0</v>
      </c>
      <c r="BJ313" s="77"/>
      <c r="BK313" s="99"/>
      <c r="BL313" s="99"/>
      <c r="BM313" s="99"/>
      <c r="BN313" s="99"/>
      <c r="BO313" s="99"/>
      <c r="BP313" s="99"/>
      <c r="BQ313" s="99">
        <f>COUNTIFS($T$8:$T$247,"x",BQ$8:BQ$247,"0")</f>
        <v>0</v>
      </c>
      <c r="BR313" s="99"/>
      <c r="BS313" s="99"/>
      <c r="BT313" s="99"/>
      <c r="BU313" s="99">
        <f>COUNTIFS($T$8:$T$247,"x",BU$8:BU$247,"0")</f>
        <v>0</v>
      </c>
      <c r="BV313" s="99"/>
      <c r="BW313" s="99"/>
      <c r="BX313" s="99">
        <f>COUNTIFS($T$8:$T$247,"x",BX$8:BX$247,"0")</f>
        <v>0</v>
      </c>
      <c r="BY313" s="99"/>
      <c r="BZ313" s="99"/>
      <c r="CA313" s="99"/>
      <c r="CB313" s="99">
        <f>COUNTIFS($T$8:$T$247,"x",CB$8:CB$247,"0")</f>
        <v>0</v>
      </c>
      <c r="CC313" s="99">
        <f>COUNTIFS($T$8:$T$247,"x",CC$8:CC$247,"0")</f>
        <v>0</v>
      </c>
      <c r="CD313" s="100"/>
      <c r="CE313" s="100"/>
      <c r="CF313" s="100"/>
      <c r="CG313" s="100"/>
      <c r="CH313" s="100"/>
      <c r="CI313" s="100"/>
      <c r="CJ313" s="100"/>
      <c r="CK313" s="100"/>
    </row>
    <row r="314" spans="1:89" hidden="1">
      <c r="A314" s="166"/>
      <c r="B314" s="166"/>
      <c r="C314" s="178" t="s">
        <v>83</v>
      </c>
      <c r="D314" s="46"/>
      <c r="E314" s="48"/>
      <c r="F314" s="46"/>
      <c r="G314" s="100"/>
      <c r="H314" s="48"/>
      <c r="I314" s="100"/>
      <c r="J314" s="100"/>
      <c r="K314" s="100"/>
      <c r="L314" s="100"/>
      <c r="M314" s="100"/>
      <c r="N314" s="22"/>
      <c r="O314" s="100"/>
      <c r="P314" s="22"/>
      <c r="Q314" s="100"/>
      <c r="R314" s="100"/>
      <c r="S314" s="100"/>
      <c r="T314" s="100"/>
      <c r="U314" s="100"/>
      <c r="V314" s="100"/>
      <c r="W314" s="100"/>
      <c r="X314" s="100"/>
      <c r="Y314" s="100"/>
      <c r="Z314" s="100"/>
      <c r="AA314" s="100"/>
      <c r="AB314" s="100"/>
      <c r="AC314" s="100"/>
      <c r="AD314" s="100"/>
      <c r="AE314" s="100"/>
      <c r="AF314" s="100"/>
      <c r="AG314" s="100"/>
      <c r="AH314" s="100"/>
      <c r="AI314" s="100"/>
      <c r="AJ314" s="100"/>
      <c r="AK314" s="100"/>
      <c r="AL314" s="100"/>
      <c r="AM314" s="100"/>
      <c r="AN314" s="100"/>
      <c r="AO314" s="100"/>
      <c r="AP314" s="100"/>
      <c r="AQ314" s="100"/>
      <c r="AR314" s="100"/>
      <c r="AS314" s="100"/>
      <c r="AT314" s="100"/>
      <c r="AU314" s="100"/>
      <c r="AV314" s="100"/>
      <c r="AW314" s="100"/>
      <c r="AX314" s="100"/>
      <c r="AY314" s="100"/>
      <c r="AZ314" s="100"/>
      <c r="BA314" s="100"/>
      <c r="BB314" s="100"/>
      <c r="BC314" s="100"/>
      <c r="BD314" s="100"/>
      <c r="BE314" s="80" t="e">
        <f>(((BE311*2)+(BE312*1)+(BE313*0)))/(BE311+BE312+BE313)</f>
        <v>#DIV/0!</v>
      </c>
      <c r="BF314" s="80" t="e">
        <f>(((BF311*2)+(BF312*1)+(BF313*0)))/(BF311+BF312+BF313)</f>
        <v>#DIV/0!</v>
      </c>
      <c r="BG314" s="80" t="e">
        <f>(((BG311*2)+(BG312*1)+(BG313*0)))/(BG311+BG312+BG313)</f>
        <v>#DIV/0!</v>
      </c>
      <c r="BH314" s="80" t="e">
        <f>(((BH311*2)+(BH312*1)+(BH313*0)))/(BH311+BH312+BH313)</f>
        <v>#DIV/0!</v>
      </c>
      <c r="BI314" s="80" t="e">
        <f>(((BI311*2)+(BI312*1)+(BI313*0)))/(BI311+BI312+BI313)</f>
        <v>#DIV/0!</v>
      </c>
      <c r="BJ314" s="81"/>
      <c r="BK314" s="80"/>
      <c r="BL314" s="80"/>
      <c r="BM314" s="80"/>
      <c r="BN314" s="80"/>
      <c r="BO314" s="80"/>
      <c r="BP314" s="80"/>
      <c r="BQ314" s="80" t="e">
        <f>(((BQ311*2)+(BQ312*1)+(BQ313*0)))/(BQ311+BQ312+BQ313)</f>
        <v>#DIV/0!</v>
      </c>
      <c r="BR314" s="80"/>
      <c r="BS314" s="80"/>
      <c r="BT314" s="80"/>
      <c r="BU314" s="80" t="e">
        <f>(((BU311*2)+(BU312*1)+(BU313*0)))/(BU311+BU312+BU313)</f>
        <v>#DIV/0!</v>
      </c>
      <c r="BV314" s="80"/>
      <c r="BW314" s="80"/>
      <c r="BX314" s="80" t="e">
        <f>(((BX311*2)+(BX312*1)+(BX313*0)))/(BX311+BX312+BX313)</f>
        <v>#DIV/0!</v>
      </c>
      <c r="BY314" s="80"/>
      <c r="BZ314" s="80"/>
      <c r="CA314" s="80"/>
      <c r="CB314" s="80" t="e">
        <f>(((CB311*2)+(CB312*1)+(CB313*0)))/(CB311+CB312+CB313)</f>
        <v>#DIV/0!</v>
      </c>
      <c r="CC314" s="80" t="e">
        <f>(((CC311*2)+(CC312*1)+(CC313*0)))/(CC311+CC312+CC313)</f>
        <v>#DIV/0!</v>
      </c>
      <c r="CD314" s="169">
        <f>COUNTIF($BE315:$CC315,"Đ")</f>
        <v>0</v>
      </c>
      <c r="CE314" s="170">
        <f>CD314/COUNTA($BE315:$CC315)</f>
        <v>0</v>
      </c>
      <c r="CF314" s="169">
        <f>COUNTIF($BE315:$CC315,"CCG")</f>
        <v>0</v>
      </c>
      <c r="CG314" s="170">
        <f>CF314/COUNTA($BE315:$CC315)</f>
        <v>0</v>
      </c>
      <c r="CH314" s="169">
        <f>COUNTIF($BE315:$CC315,"CĐ")</f>
        <v>0</v>
      </c>
      <c r="CI314" s="170">
        <f>CH314/COUNTA($BE315:$CC315)</f>
        <v>0</v>
      </c>
      <c r="CJ314" s="116" t="e">
        <f>(((CD314*2)+(CF314*1)+(CH314*0)))/(CD314+CF314+CH314)</f>
        <v>#DIV/0!</v>
      </c>
      <c r="CK314" s="116" t="e">
        <f>IF(CJ314&gt;=1.6,"Đạt mục tiêu",IF(CJ314&gt;=1,"Cần cố gắng","Chưa đạt"))</f>
        <v>#DIV/0!</v>
      </c>
    </row>
    <row r="315" spans="1:89" hidden="1">
      <c r="A315" s="166"/>
      <c r="B315" s="166"/>
      <c r="C315" s="178"/>
      <c r="D315" s="46"/>
      <c r="E315" s="48"/>
      <c r="F315" s="46"/>
      <c r="G315" s="100"/>
      <c r="H315" s="48"/>
      <c r="I315" s="100"/>
      <c r="J315" s="100"/>
      <c r="K315" s="100"/>
      <c r="L315" s="100"/>
      <c r="M315" s="100"/>
      <c r="N315" s="22"/>
      <c r="O315" s="100"/>
      <c r="P315" s="22"/>
      <c r="Q315" s="100"/>
      <c r="R315" s="100"/>
      <c r="S315" s="100"/>
      <c r="T315" s="100"/>
      <c r="U315" s="100"/>
      <c r="V315" s="100"/>
      <c r="W315" s="100"/>
      <c r="X315" s="100"/>
      <c r="Y315" s="100"/>
      <c r="Z315" s="100"/>
      <c r="AA315" s="100"/>
      <c r="AB315" s="100"/>
      <c r="AC315" s="100"/>
      <c r="AD315" s="100"/>
      <c r="AE315" s="100"/>
      <c r="AF315" s="100"/>
      <c r="AG315" s="100"/>
      <c r="AH315" s="100"/>
      <c r="AI315" s="100"/>
      <c r="AJ315" s="100"/>
      <c r="AK315" s="100"/>
      <c r="AL315" s="100"/>
      <c r="AM315" s="100"/>
      <c r="AN315" s="100"/>
      <c r="AO315" s="100"/>
      <c r="AP315" s="100"/>
      <c r="AQ315" s="100"/>
      <c r="AR315" s="100"/>
      <c r="AS315" s="100"/>
      <c r="AT315" s="100"/>
      <c r="AU315" s="100"/>
      <c r="AV315" s="100"/>
      <c r="AW315" s="100"/>
      <c r="AX315" s="100"/>
      <c r="AY315" s="100"/>
      <c r="AZ315" s="100"/>
      <c r="BA315" s="100"/>
      <c r="BB315" s="100"/>
      <c r="BC315" s="100"/>
      <c r="BD315" s="100"/>
      <c r="BE315" s="80" t="e">
        <f>IF(BE314&lt;1,"CĐ",IF(BE314&lt;1.6,"CCG","Đ"))</f>
        <v>#DIV/0!</v>
      </c>
      <c r="BF315" s="80" t="e">
        <f>IF(BF314&lt;1,"CĐ",IF(BF314&lt;1.6,"CCG","Đ"))</f>
        <v>#DIV/0!</v>
      </c>
      <c r="BG315" s="80" t="e">
        <f>IF(BG314&lt;1,"CĐ",IF(BG314&lt;1.6,"CCG","Đ"))</f>
        <v>#DIV/0!</v>
      </c>
      <c r="BH315" s="80" t="e">
        <f>IF(BH314&lt;1,"CĐ",IF(BH314&lt;1.6,"CCG","Đ"))</f>
        <v>#DIV/0!</v>
      </c>
      <c r="BI315" s="80" t="e">
        <f>IF(BI314&lt;1,"CĐ",IF(BI314&lt;1.6,"CCG","Đ"))</f>
        <v>#DIV/0!</v>
      </c>
      <c r="BJ315" s="81"/>
      <c r="BK315" s="80"/>
      <c r="BL315" s="80"/>
      <c r="BM315" s="80"/>
      <c r="BN315" s="80"/>
      <c r="BO315" s="80"/>
      <c r="BP315" s="80"/>
      <c r="BQ315" s="80" t="e">
        <f>IF(BQ314&lt;1,"CĐ",IF(BQ314&lt;1.6,"CCG","Đ"))</f>
        <v>#DIV/0!</v>
      </c>
      <c r="BR315" s="80"/>
      <c r="BS315" s="80"/>
      <c r="BT315" s="80"/>
      <c r="BU315" s="80" t="e">
        <f>IF(BU314&lt;1,"CĐ",IF(BU314&lt;1.6,"CCG","Đ"))</f>
        <v>#DIV/0!</v>
      </c>
      <c r="BV315" s="80"/>
      <c r="BW315" s="80"/>
      <c r="BX315" s="80" t="e">
        <f>IF(BX314&lt;1,"CĐ",IF(BX314&lt;1.6,"CCG","Đ"))</f>
        <v>#DIV/0!</v>
      </c>
      <c r="BY315" s="80"/>
      <c r="BZ315" s="80"/>
      <c r="CA315" s="80"/>
      <c r="CB315" s="80" t="e">
        <f>IF(CB314&lt;1,"CĐ",IF(CB314&lt;1.6,"CCG","Đ"))</f>
        <v>#DIV/0!</v>
      </c>
      <c r="CC315" s="80" t="e">
        <f>IF(CC314&lt;1,"CĐ",IF(CC314&lt;1.6,"CCG","Đ"))</f>
        <v>#DIV/0!</v>
      </c>
      <c r="CD315" s="169"/>
      <c r="CE315" s="170"/>
      <c r="CF315" s="169"/>
      <c r="CG315" s="170"/>
      <c r="CH315" s="169"/>
      <c r="CI315" s="170"/>
      <c r="CJ315" s="116"/>
      <c r="CK315" s="116"/>
    </row>
    <row r="316" spans="1:89" ht="31.5" hidden="1">
      <c r="A316" s="173" t="s">
        <v>92</v>
      </c>
      <c r="B316" s="173"/>
      <c r="C316" s="82" t="s">
        <v>80</v>
      </c>
      <c r="D316" s="83"/>
      <c r="E316" s="84"/>
      <c r="F316" s="83"/>
      <c r="G316" s="98"/>
      <c r="H316" s="84"/>
      <c r="I316" s="98"/>
      <c r="J316" s="98"/>
      <c r="K316" s="98"/>
      <c r="L316" s="98"/>
      <c r="M316" s="98"/>
      <c r="N316" s="22"/>
      <c r="O316" s="98"/>
      <c r="P316" s="22"/>
      <c r="Q316" s="98"/>
      <c r="R316" s="98"/>
      <c r="S316" s="98"/>
      <c r="T316" s="98"/>
      <c r="U316" s="98"/>
      <c r="V316" s="98"/>
      <c r="W316" s="98"/>
      <c r="X316" s="98"/>
      <c r="Y316" s="98"/>
      <c r="Z316" s="98"/>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101" t="e">
        <f>COUNTIFS(#REF!,"x",BE$8:BE$247,"2")</f>
        <v>#REF!</v>
      </c>
      <c r="BF316" s="101" t="e">
        <f>COUNTIFS(#REF!,"x",BF$8:BF$247,"2")</f>
        <v>#REF!</v>
      </c>
      <c r="BG316" s="101" t="e">
        <f>COUNTIFS(#REF!,"x",BG$8:BG$247,"2")</f>
        <v>#REF!</v>
      </c>
      <c r="BH316" s="101" t="e">
        <f>COUNTIFS(#REF!,"x",BH$8:BH$247,"2")</f>
        <v>#REF!</v>
      </c>
      <c r="BI316" s="101" t="e">
        <f>COUNTIFS(#REF!,"x",BI$8:BI$247,"2")</f>
        <v>#REF!</v>
      </c>
      <c r="BJ316" s="85"/>
      <c r="BK316" s="101"/>
      <c r="BL316" s="101"/>
      <c r="BM316" s="101"/>
      <c r="BN316" s="101"/>
      <c r="BO316" s="101"/>
      <c r="BP316" s="101"/>
      <c r="BQ316" s="101" t="e">
        <f>COUNTIFS(#REF!,"x",BQ$8:BQ$247,"2")</f>
        <v>#REF!</v>
      </c>
      <c r="BR316" s="101"/>
      <c r="BS316" s="101"/>
      <c r="BT316" s="101"/>
      <c r="BU316" s="101" t="e">
        <f>COUNTIFS(#REF!,"x",BU$8:BU$247,"2")</f>
        <v>#REF!</v>
      </c>
      <c r="BV316" s="101"/>
      <c r="BW316" s="101"/>
      <c r="BX316" s="101" t="e">
        <f>COUNTIFS(#REF!,"x",BX$8:BX$247,"2")</f>
        <v>#REF!</v>
      </c>
      <c r="BY316" s="101"/>
      <c r="BZ316" s="101"/>
      <c r="CA316" s="101"/>
      <c r="CB316" s="101" t="e">
        <f>COUNTIFS(#REF!,"x",CB$8:CB$247,"2")</f>
        <v>#REF!</v>
      </c>
      <c r="CC316" s="101" t="e">
        <f>COUNTIFS(#REF!,"x",CC$8:CC$247,"2")</f>
        <v>#REF!</v>
      </c>
      <c r="CD316" s="98"/>
      <c r="CE316" s="98"/>
      <c r="CF316" s="98"/>
      <c r="CG316" s="98"/>
      <c r="CH316" s="98"/>
      <c r="CI316" s="98"/>
      <c r="CJ316" s="98"/>
      <c r="CK316" s="98"/>
    </row>
    <row r="317" spans="1:89" ht="31.5" hidden="1">
      <c r="A317" s="173"/>
      <c r="B317" s="173"/>
      <c r="C317" s="82" t="s">
        <v>81</v>
      </c>
      <c r="D317" s="83"/>
      <c r="E317" s="84"/>
      <c r="F317" s="83"/>
      <c r="G317" s="98"/>
      <c r="H317" s="84"/>
      <c r="I317" s="98"/>
      <c r="J317" s="98"/>
      <c r="K317" s="98"/>
      <c r="L317" s="98"/>
      <c r="M317" s="98"/>
      <c r="N317" s="22"/>
      <c r="O317" s="98"/>
      <c r="P317" s="22"/>
      <c r="Q317" s="98"/>
      <c r="R317" s="98"/>
      <c r="S317" s="98"/>
      <c r="T317" s="98"/>
      <c r="U317" s="98"/>
      <c r="V317" s="98"/>
      <c r="W317" s="98"/>
      <c r="X317" s="98"/>
      <c r="Y317" s="98"/>
      <c r="Z317" s="98"/>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101" t="e">
        <f>COUNTIFS(#REF!,"x",BE$8:BE$247,"1")</f>
        <v>#REF!</v>
      </c>
      <c r="BF317" s="101" t="e">
        <f>COUNTIFS(#REF!,"x",BF$8:BF$247,"1")</f>
        <v>#REF!</v>
      </c>
      <c r="BG317" s="101" t="e">
        <f>COUNTIFS(#REF!,"x",BG$8:BG$247,"1")</f>
        <v>#REF!</v>
      </c>
      <c r="BH317" s="101" t="e">
        <f>COUNTIFS(#REF!,"x",BH$8:BH$247,"1")</f>
        <v>#REF!</v>
      </c>
      <c r="BI317" s="101" t="e">
        <f>COUNTIFS(#REF!,"x",BI$8:BI$247,"1")</f>
        <v>#REF!</v>
      </c>
      <c r="BJ317" s="85"/>
      <c r="BK317" s="101"/>
      <c r="BL317" s="101"/>
      <c r="BM317" s="101"/>
      <c r="BN317" s="101"/>
      <c r="BO317" s="101"/>
      <c r="BP317" s="101"/>
      <c r="BQ317" s="101" t="e">
        <f>COUNTIFS(#REF!,"x",BQ$8:BQ$247,"1")</f>
        <v>#REF!</v>
      </c>
      <c r="BR317" s="101"/>
      <c r="BS317" s="101"/>
      <c r="BT317" s="101"/>
      <c r="BU317" s="101" t="e">
        <f>COUNTIFS(#REF!,"x",BU$8:BU$247,"1")</f>
        <v>#REF!</v>
      </c>
      <c r="BV317" s="101"/>
      <c r="BW317" s="101"/>
      <c r="BX317" s="101" t="e">
        <f>COUNTIFS(#REF!,"x",BX$8:BX$247,"1")</f>
        <v>#REF!</v>
      </c>
      <c r="BY317" s="101"/>
      <c r="BZ317" s="101"/>
      <c r="CA317" s="101"/>
      <c r="CB317" s="101" t="e">
        <f>COUNTIFS(#REF!,"x",CB$8:CB$247,"1")</f>
        <v>#REF!</v>
      </c>
      <c r="CC317" s="101" t="e">
        <f>COUNTIFS(#REF!,"x",CC$8:CC$247,"1")</f>
        <v>#REF!</v>
      </c>
      <c r="CD317" s="98"/>
      <c r="CE317" s="98"/>
      <c r="CF317" s="98"/>
      <c r="CG317" s="98"/>
      <c r="CH317" s="98"/>
      <c r="CI317" s="98"/>
      <c r="CJ317" s="98"/>
      <c r="CK317" s="98"/>
    </row>
    <row r="318" spans="1:89" ht="31.5" hidden="1">
      <c r="A318" s="173"/>
      <c r="B318" s="173"/>
      <c r="C318" s="82" t="s">
        <v>82</v>
      </c>
      <c r="D318" s="83"/>
      <c r="E318" s="84"/>
      <c r="F318" s="83"/>
      <c r="G318" s="98"/>
      <c r="H318" s="84"/>
      <c r="I318" s="98"/>
      <c r="J318" s="98"/>
      <c r="K318" s="98"/>
      <c r="L318" s="98"/>
      <c r="M318" s="98"/>
      <c r="N318" s="22"/>
      <c r="O318" s="98"/>
      <c r="P318" s="22"/>
      <c r="Q318" s="98"/>
      <c r="R318" s="98"/>
      <c r="S318" s="98"/>
      <c r="T318" s="98"/>
      <c r="U318" s="98"/>
      <c r="V318" s="98"/>
      <c r="W318" s="98"/>
      <c r="X318" s="98"/>
      <c r="Y318" s="98"/>
      <c r="Z318" s="9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101" t="e">
        <f>COUNTIFS(#REF!,"x",BE$8:BE$247,"0")</f>
        <v>#REF!</v>
      </c>
      <c r="BF318" s="101" t="e">
        <f>COUNTIFS(#REF!,"x",BF$8:BF$247,"0")</f>
        <v>#REF!</v>
      </c>
      <c r="BG318" s="101" t="e">
        <f>COUNTIFS(#REF!,"x",BG$8:BG$247,"0")</f>
        <v>#REF!</v>
      </c>
      <c r="BH318" s="101" t="e">
        <f>COUNTIFS(#REF!,"x",BH$8:BH$247,"0")</f>
        <v>#REF!</v>
      </c>
      <c r="BI318" s="101" t="e">
        <f>COUNTIFS(#REF!,"x",BI$8:BI$247,"0")</f>
        <v>#REF!</v>
      </c>
      <c r="BJ318" s="85"/>
      <c r="BK318" s="101"/>
      <c r="BL318" s="101"/>
      <c r="BM318" s="101"/>
      <c r="BN318" s="101"/>
      <c r="BO318" s="101"/>
      <c r="BP318" s="101"/>
      <c r="BQ318" s="101" t="e">
        <f>COUNTIFS(#REF!,"x",BQ$8:BQ$247,"0")</f>
        <v>#REF!</v>
      </c>
      <c r="BR318" s="101"/>
      <c r="BS318" s="101"/>
      <c r="BT318" s="101"/>
      <c r="BU318" s="101" t="e">
        <f>COUNTIFS(#REF!,"x",BU$8:BU$247,"0")</f>
        <v>#REF!</v>
      </c>
      <c r="BV318" s="101"/>
      <c r="BW318" s="101"/>
      <c r="BX318" s="101" t="e">
        <f>COUNTIFS(#REF!,"x",BX$8:BX$247,"0")</f>
        <v>#REF!</v>
      </c>
      <c r="BY318" s="101"/>
      <c r="BZ318" s="101"/>
      <c r="CA318" s="101"/>
      <c r="CB318" s="101" t="e">
        <f>COUNTIFS(#REF!,"x",CB$8:CB$247,"0")</f>
        <v>#REF!</v>
      </c>
      <c r="CC318" s="101" t="e">
        <f>COUNTIFS(#REF!,"x",CC$8:CC$247,"0")</f>
        <v>#REF!</v>
      </c>
      <c r="CD318" s="98"/>
      <c r="CE318" s="98"/>
      <c r="CF318" s="98"/>
      <c r="CG318" s="98"/>
      <c r="CH318" s="98"/>
      <c r="CI318" s="98"/>
      <c r="CJ318" s="98"/>
      <c r="CK318" s="98"/>
    </row>
    <row r="319" spans="1:89" hidden="1">
      <c r="A319" s="173"/>
      <c r="B319" s="173"/>
      <c r="C319" s="174" t="s">
        <v>83</v>
      </c>
      <c r="D319" s="83"/>
      <c r="E319" s="84"/>
      <c r="F319" s="83"/>
      <c r="G319" s="98"/>
      <c r="H319" s="84"/>
      <c r="I319" s="98"/>
      <c r="J319" s="98"/>
      <c r="K319" s="98"/>
      <c r="L319" s="98"/>
      <c r="M319" s="98"/>
      <c r="N319" s="22"/>
      <c r="O319" s="98"/>
      <c r="P319" s="22"/>
      <c r="Q319" s="98"/>
      <c r="R319" s="98"/>
      <c r="S319" s="98"/>
      <c r="T319" s="98"/>
      <c r="U319" s="98"/>
      <c r="V319" s="98"/>
      <c r="W319" s="98"/>
      <c r="X319" s="98"/>
      <c r="Y319" s="98"/>
      <c r="Z319" s="98"/>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86" t="e">
        <f>(((BE316*2)+(BE317*1)+(BE318*0)))/(BE316+BE317+BE318)</f>
        <v>#REF!</v>
      </c>
      <c r="BF319" s="86" t="e">
        <f>(((BF316*2)+(BF317*1)+(BF318*0)))/(BF316+BF317+BF318)</f>
        <v>#REF!</v>
      </c>
      <c r="BG319" s="86" t="e">
        <f>(((BG316*2)+(BG317*1)+(BG318*0)))/(BG316+BG317+BG318)</f>
        <v>#REF!</v>
      </c>
      <c r="BH319" s="86" t="e">
        <f>(((BH316*2)+(BH317*1)+(BH318*0)))/(BH316+BH317+BH318)</f>
        <v>#REF!</v>
      </c>
      <c r="BI319" s="86" t="e">
        <f>(((BI316*2)+(BI317*1)+(BI318*0)))/(BI316+BI317+BI318)</f>
        <v>#REF!</v>
      </c>
      <c r="BJ319" s="87"/>
      <c r="BK319" s="86"/>
      <c r="BL319" s="86"/>
      <c r="BM319" s="86"/>
      <c r="BN319" s="86"/>
      <c r="BO319" s="86"/>
      <c r="BP319" s="86"/>
      <c r="BQ319" s="86" t="e">
        <f>(((BQ316*2)+(BQ317*1)+(BQ318*0)))/(BQ316+BQ317+BQ318)</f>
        <v>#REF!</v>
      </c>
      <c r="BR319" s="86"/>
      <c r="BS319" s="86"/>
      <c r="BT319" s="86"/>
      <c r="BU319" s="86" t="e">
        <f>(((BU316*2)+(BU317*1)+(BU318*0)))/(BU316+BU317+BU318)</f>
        <v>#REF!</v>
      </c>
      <c r="BV319" s="86"/>
      <c r="BW319" s="86"/>
      <c r="BX319" s="86" t="e">
        <f>(((BX316*2)+(BX317*1)+(BX318*0)))/(BX316+BX317+BX318)</f>
        <v>#REF!</v>
      </c>
      <c r="BY319" s="86"/>
      <c r="BZ319" s="86"/>
      <c r="CA319" s="86"/>
      <c r="CB319" s="86" t="e">
        <f>(((CB316*2)+(CB317*1)+(CB318*0)))/(CB316+CB317+CB318)</f>
        <v>#REF!</v>
      </c>
      <c r="CC319" s="86" t="e">
        <f>(((CC316*2)+(CC317*1)+(CC318*0)))/(CC316+CC317+CC318)</f>
        <v>#REF!</v>
      </c>
      <c r="CD319" s="175">
        <f>COUNTIF($BE320:$CC320,"Đ")</f>
        <v>0</v>
      </c>
      <c r="CE319" s="176">
        <f>CD319/COUNTA($BE320:$CC320)</f>
        <v>0</v>
      </c>
      <c r="CF319" s="175">
        <f>COUNTIF($BE320:$CC320,"CCG")</f>
        <v>0</v>
      </c>
      <c r="CG319" s="176">
        <f>CF319/COUNTA($BE320:$CC320)</f>
        <v>0</v>
      </c>
      <c r="CH319" s="175">
        <f>COUNTIF($BE320:$CC320,"CĐ")</f>
        <v>0</v>
      </c>
      <c r="CI319" s="176">
        <f>CH319/COUNTA($BE320:$CC320)</f>
        <v>0</v>
      </c>
      <c r="CJ319" s="177" t="e">
        <f>(((CD319*2)+(CF319*1)+(CH319*0)))/(CD319+CF319+CH319)</f>
        <v>#DIV/0!</v>
      </c>
      <c r="CK319" s="177" t="e">
        <f>IF(CJ319&gt;=1.6,"Đạt mục tiêu",IF(CJ319&gt;=1,"Cần cố gắng","Chưa đạt"))</f>
        <v>#DIV/0!</v>
      </c>
    </row>
    <row r="320" spans="1:89" hidden="1">
      <c r="A320" s="173"/>
      <c r="B320" s="173"/>
      <c r="C320" s="174"/>
      <c r="D320" s="83"/>
      <c r="E320" s="84"/>
      <c r="F320" s="83"/>
      <c r="G320" s="98"/>
      <c r="H320" s="84"/>
      <c r="I320" s="98"/>
      <c r="J320" s="98"/>
      <c r="K320" s="98"/>
      <c r="L320" s="98"/>
      <c r="M320" s="98"/>
      <c r="N320" s="22"/>
      <c r="O320" s="98"/>
      <c r="P320" s="22"/>
      <c r="Q320" s="98"/>
      <c r="R320" s="98"/>
      <c r="S320" s="98"/>
      <c r="T320" s="98"/>
      <c r="U320" s="98"/>
      <c r="V320" s="98"/>
      <c r="W320" s="98"/>
      <c r="X320" s="98"/>
      <c r="Y320" s="98"/>
      <c r="Z320" s="98"/>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86" t="e">
        <f>IF(BE319&lt;1,"CĐ",IF(BE319&lt;1.6,"CCG","Đ"))</f>
        <v>#REF!</v>
      </c>
      <c r="BF320" s="86" t="e">
        <f>IF(BF319&lt;1,"CĐ",IF(BF319&lt;1.6,"CCG","Đ"))</f>
        <v>#REF!</v>
      </c>
      <c r="BG320" s="86" t="e">
        <f>IF(BG319&lt;1,"CĐ",IF(BG319&lt;1.6,"CCG","Đ"))</f>
        <v>#REF!</v>
      </c>
      <c r="BH320" s="86" t="e">
        <f>IF(BH319&lt;1,"CĐ",IF(BH319&lt;1.6,"CCG","Đ"))</f>
        <v>#REF!</v>
      </c>
      <c r="BI320" s="86" t="e">
        <f>IF(BI319&lt;1,"CĐ",IF(BI319&lt;1.6,"CCG","Đ"))</f>
        <v>#REF!</v>
      </c>
      <c r="BJ320" s="87"/>
      <c r="BK320" s="86"/>
      <c r="BL320" s="86"/>
      <c r="BM320" s="86"/>
      <c r="BN320" s="86"/>
      <c r="BO320" s="86"/>
      <c r="BP320" s="86"/>
      <c r="BQ320" s="86" t="e">
        <f>IF(BQ319&lt;1,"CĐ",IF(BQ319&lt;1.6,"CCG","Đ"))</f>
        <v>#REF!</v>
      </c>
      <c r="BR320" s="86"/>
      <c r="BS320" s="86"/>
      <c r="BT320" s="86"/>
      <c r="BU320" s="86" t="e">
        <f>IF(BU319&lt;1,"CĐ",IF(BU319&lt;1.6,"CCG","Đ"))</f>
        <v>#REF!</v>
      </c>
      <c r="BV320" s="86"/>
      <c r="BW320" s="86"/>
      <c r="BX320" s="86" t="e">
        <f>IF(BX319&lt;1,"CĐ",IF(BX319&lt;1.6,"CCG","Đ"))</f>
        <v>#REF!</v>
      </c>
      <c r="BY320" s="86"/>
      <c r="BZ320" s="86"/>
      <c r="CA320" s="86"/>
      <c r="CB320" s="86" t="e">
        <f>IF(CB319&lt;1,"CĐ",IF(CB319&lt;1.6,"CCG","Đ"))</f>
        <v>#REF!</v>
      </c>
      <c r="CC320" s="86" t="e">
        <f>IF(CC319&lt;1,"CĐ",IF(CC319&lt;1.6,"CCG","Đ"))</f>
        <v>#REF!</v>
      </c>
      <c r="CD320" s="175"/>
      <c r="CE320" s="176"/>
      <c r="CF320" s="175"/>
      <c r="CG320" s="176"/>
      <c r="CH320" s="175"/>
      <c r="CI320" s="176"/>
      <c r="CJ320" s="177"/>
      <c r="CK320" s="177"/>
    </row>
    <row r="321" spans="1:89" ht="31.5" hidden="1">
      <c r="A321" s="173" t="s">
        <v>93</v>
      </c>
      <c r="B321" s="166" t="s">
        <v>8</v>
      </c>
      <c r="C321" s="78" t="s">
        <v>80</v>
      </c>
      <c r="D321" s="46"/>
      <c r="E321" s="48"/>
      <c r="F321" s="46"/>
      <c r="G321" s="100"/>
      <c r="H321" s="48"/>
      <c r="I321" s="100"/>
      <c r="J321" s="100"/>
      <c r="K321" s="100"/>
      <c r="L321" s="100"/>
      <c r="M321" s="100"/>
      <c r="N321" s="22"/>
      <c r="O321" s="100"/>
      <c r="P321" s="22"/>
      <c r="Q321" s="100"/>
      <c r="R321" s="100"/>
      <c r="S321" s="100"/>
      <c r="T321" s="100"/>
      <c r="U321" s="100"/>
      <c r="V321" s="100"/>
      <c r="W321" s="100"/>
      <c r="X321" s="100"/>
      <c r="Y321" s="100"/>
      <c r="Z321" s="100"/>
      <c r="AA321" s="100"/>
      <c r="AB321" s="100"/>
      <c r="AC321" s="100"/>
      <c r="AD321" s="100"/>
      <c r="AE321" s="100"/>
      <c r="AF321" s="100"/>
      <c r="AG321" s="100"/>
      <c r="AH321" s="100"/>
      <c r="AI321" s="100"/>
      <c r="AJ321" s="100"/>
      <c r="AK321" s="100"/>
      <c r="AL321" s="100"/>
      <c r="AM321" s="100"/>
      <c r="AN321" s="100"/>
      <c r="AO321" s="100"/>
      <c r="AP321" s="100"/>
      <c r="AQ321" s="100"/>
      <c r="AR321" s="100"/>
      <c r="AS321" s="100"/>
      <c r="AT321" s="100"/>
      <c r="AU321" s="100"/>
      <c r="AV321" s="100"/>
      <c r="AW321" s="100"/>
      <c r="AX321" s="100"/>
      <c r="AY321" s="100"/>
      <c r="AZ321" s="100"/>
      <c r="BA321" s="100"/>
      <c r="BB321" s="100"/>
      <c r="BC321" s="100"/>
      <c r="BD321" s="100"/>
      <c r="BE321" s="88">
        <f t="shared" ref="BE321:BY321" si="81">COUNTIFS($J$8:$J$247,"Thể chất",BE$8:BE$247,"2")</f>
        <v>6</v>
      </c>
      <c r="BF321" s="88">
        <f t="shared" si="81"/>
        <v>3</v>
      </c>
      <c r="BG321" s="88">
        <f t="shared" si="81"/>
        <v>6</v>
      </c>
      <c r="BH321" s="88">
        <f t="shared" si="81"/>
        <v>4</v>
      </c>
      <c r="BI321" s="88">
        <f t="shared" si="81"/>
        <v>4</v>
      </c>
      <c r="BJ321" s="89">
        <f t="shared" si="81"/>
        <v>6</v>
      </c>
      <c r="BK321" s="88">
        <f t="shared" si="81"/>
        <v>6</v>
      </c>
      <c r="BL321" s="88">
        <f t="shared" si="81"/>
        <v>6</v>
      </c>
      <c r="BM321" s="88">
        <f t="shared" si="81"/>
        <v>3</v>
      </c>
      <c r="BN321" s="88">
        <f t="shared" si="81"/>
        <v>4</v>
      </c>
      <c r="BO321" s="88">
        <f t="shared" si="81"/>
        <v>5</v>
      </c>
      <c r="BP321" s="88">
        <f t="shared" si="81"/>
        <v>4</v>
      </c>
      <c r="BQ321" s="88">
        <f t="shared" si="81"/>
        <v>4</v>
      </c>
      <c r="BR321" s="88">
        <f t="shared" si="81"/>
        <v>2</v>
      </c>
      <c r="BS321" s="88">
        <f t="shared" si="81"/>
        <v>1</v>
      </c>
      <c r="BT321" s="88">
        <f t="shared" si="81"/>
        <v>4</v>
      </c>
      <c r="BU321" s="88">
        <f t="shared" si="81"/>
        <v>5</v>
      </c>
      <c r="BV321" s="88">
        <f t="shared" si="81"/>
        <v>4</v>
      </c>
      <c r="BW321" s="88">
        <f t="shared" si="81"/>
        <v>3</v>
      </c>
      <c r="BX321" s="88">
        <f t="shared" si="81"/>
        <v>5</v>
      </c>
      <c r="BY321" s="88">
        <f t="shared" si="81"/>
        <v>5</v>
      </c>
      <c r="BZ321" s="88"/>
      <c r="CA321" s="88"/>
      <c r="CB321" s="88">
        <f>COUNTIFS($J$8:$J$247,"Thể chất",CB$8:CB$247,"2")</f>
        <v>2</v>
      </c>
      <c r="CC321" s="88">
        <f>COUNTIFS($J$8:$J$247,"Thể chất",CC$8:CC$247,"2")</f>
        <v>6</v>
      </c>
      <c r="CD321" s="100"/>
      <c r="CE321" s="100"/>
      <c r="CF321" s="100"/>
      <c r="CG321" s="100"/>
      <c r="CH321" s="100"/>
      <c r="CI321" s="100"/>
      <c r="CJ321" s="100"/>
      <c r="CK321" s="100"/>
    </row>
    <row r="322" spans="1:89" ht="31.5" hidden="1">
      <c r="A322" s="173"/>
      <c r="B322" s="166"/>
      <c r="C322" s="78" t="s">
        <v>81</v>
      </c>
      <c r="D322" s="46"/>
      <c r="E322" s="48"/>
      <c r="F322" s="46"/>
      <c r="G322" s="100"/>
      <c r="H322" s="48"/>
      <c r="I322" s="100"/>
      <c r="J322" s="100"/>
      <c r="K322" s="100"/>
      <c r="L322" s="100"/>
      <c r="M322" s="100"/>
      <c r="N322" s="22"/>
      <c r="O322" s="100"/>
      <c r="P322" s="22"/>
      <c r="Q322" s="100"/>
      <c r="R322" s="100"/>
      <c r="S322" s="100"/>
      <c r="T322" s="100"/>
      <c r="U322" s="100"/>
      <c r="V322" s="100"/>
      <c r="W322" s="100"/>
      <c r="X322" s="100"/>
      <c r="Y322" s="100"/>
      <c r="Z322" s="100"/>
      <c r="AA322" s="100"/>
      <c r="AB322" s="100"/>
      <c r="AC322" s="100"/>
      <c r="AD322" s="100"/>
      <c r="AE322" s="100"/>
      <c r="AF322" s="100"/>
      <c r="AG322" s="100"/>
      <c r="AH322" s="100"/>
      <c r="AI322" s="100"/>
      <c r="AJ322" s="100"/>
      <c r="AK322" s="100"/>
      <c r="AL322" s="100"/>
      <c r="AM322" s="100"/>
      <c r="AN322" s="100"/>
      <c r="AO322" s="100"/>
      <c r="AP322" s="100"/>
      <c r="AQ322" s="100"/>
      <c r="AR322" s="100"/>
      <c r="AS322" s="100"/>
      <c r="AT322" s="100"/>
      <c r="AU322" s="100"/>
      <c r="AV322" s="100"/>
      <c r="AW322" s="100"/>
      <c r="AX322" s="100"/>
      <c r="AY322" s="100"/>
      <c r="AZ322" s="100"/>
      <c r="BA322" s="100"/>
      <c r="BB322" s="100"/>
      <c r="BC322" s="100"/>
      <c r="BD322" s="100"/>
      <c r="BE322" s="88">
        <f t="shared" ref="BE322:BQ322" si="82">COUNTIFS($J$8:$J$247,"Thể chất",BE$8:BE$247,"1")</f>
        <v>0</v>
      </c>
      <c r="BF322" s="88">
        <f t="shared" si="82"/>
        <v>3</v>
      </c>
      <c r="BG322" s="88">
        <f t="shared" si="82"/>
        <v>0</v>
      </c>
      <c r="BH322" s="88">
        <f t="shared" si="82"/>
        <v>2</v>
      </c>
      <c r="BI322" s="88">
        <f t="shared" si="82"/>
        <v>2</v>
      </c>
      <c r="BJ322" s="89">
        <f t="shared" si="82"/>
        <v>0</v>
      </c>
      <c r="BK322" s="88">
        <f t="shared" si="82"/>
        <v>0</v>
      </c>
      <c r="BL322" s="88">
        <f t="shared" si="82"/>
        <v>0</v>
      </c>
      <c r="BM322" s="88">
        <f t="shared" si="82"/>
        <v>3</v>
      </c>
      <c r="BN322" s="88">
        <f t="shared" si="82"/>
        <v>2</v>
      </c>
      <c r="BO322" s="88">
        <f t="shared" si="82"/>
        <v>1</v>
      </c>
      <c r="BP322" s="88">
        <f t="shared" si="82"/>
        <v>2</v>
      </c>
      <c r="BQ322" s="88">
        <f t="shared" si="82"/>
        <v>2</v>
      </c>
      <c r="BR322" s="88"/>
      <c r="BS322" s="88"/>
      <c r="BT322" s="88"/>
      <c r="BU322" s="88">
        <f>COUNTIFS($J$8:$J$247,"Thể chất",BU$8:BU$247,"1")</f>
        <v>1</v>
      </c>
      <c r="BV322" s="88">
        <f>COUNTIFS($J$8:$J$247,"Thể chất",BV$8:BV$247,"1")</f>
        <v>2</v>
      </c>
      <c r="BW322" s="88">
        <f>COUNTIFS($J$8:$J$247,"Thể chất",BW$8:BW$247,"1")</f>
        <v>3</v>
      </c>
      <c r="BX322" s="88">
        <f>COUNTIFS($J$8:$J$247,"Thể chất",BX$8:BX$247,"1")</f>
        <v>1</v>
      </c>
      <c r="BY322" s="88">
        <f>COUNTIFS($J$8:$J$247,"Thể chất",BY$8:BY$247,"1")</f>
        <v>1</v>
      </c>
      <c r="BZ322" s="88"/>
      <c r="CA322" s="88"/>
      <c r="CB322" s="88">
        <f>COUNTIFS($J$8:$J$247,"Thể chất",CB$8:CB$247,"1")</f>
        <v>4</v>
      </c>
      <c r="CC322" s="88">
        <f>COUNTIFS($J$8:$J$247,"Thể chất",CC$8:CC$247,"1")</f>
        <v>0</v>
      </c>
      <c r="CD322" s="100"/>
      <c r="CE322" s="100"/>
      <c r="CF322" s="100"/>
      <c r="CG322" s="100"/>
      <c r="CH322" s="100"/>
      <c r="CI322" s="100"/>
      <c r="CJ322" s="100"/>
      <c r="CK322" s="100"/>
    </row>
    <row r="323" spans="1:89" ht="31.5" hidden="1">
      <c r="A323" s="173"/>
      <c r="B323" s="166"/>
      <c r="C323" s="78" t="s">
        <v>82</v>
      </c>
      <c r="D323" s="46"/>
      <c r="E323" s="48"/>
      <c r="F323" s="46"/>
      <c r="G323" s="100"/>
      <c r="H323" s="48"/>
      <c r="I323" s="100"/>
      <c r="J323" s="100"/>
      <c r="K323" s="100"/>
      <c r="L323" s="100"/>
      <c r="M323" s="100"/>
      <c r="N323" s="22"/>
      <c r="O323" s="100"/>
      <c r="P323" s="22"/>
      <c r="Q323" s="100"/>
      <c r="R323" s="100"/>
      <c r="S323" s="100"/>
      <c r="T323" s="100"/>
      <c r="U323" s="100"/>
      <c r="V323" s="100"/>
      <c r="W323" s="100"/>
      <c r="X323" s="100"/>
      <c r="Y323" s="100"/>
      <c r="Z323" s="100"/>
      <c r="AA323" s="100"/>
      <c r="AB323" s="100"/>
      <c r="AC323" s="100"/>
      <c r="AD323" s="100"/>
      <c r="AE323" s="100"/>
      <c r="AF323" s="100"/>
      <c r="AG323" s="100"/>
      <c r="AH323" s="100"/>
      <c r="AI323" s="100"/>
      <c r="AJ323" s="100"/>
      <c r="AK323" s="100"/>
      <c r="AL323" s="100"/>
      <c r="AM323" s="100"/>
      <c r="AN323" s="100"/>
      <c r="AO323" s="100"/>
      <c r="AP323" s="100"/>
      <c r="AQ323" s="100"/>
      <c r="AR323" s="100"/>
      <c r="AS323" s="100"/>
      <c r="AT323" s="100"/>
      <c r="AU323" s="100"/>
      <c r="AV323" s="100"/>
      <c r="AW323" s="100"/>
      <c r="AX323" s="100"/>
      <c r="AY323" s="100"/>
      <c r="AZ323" s="100"/>
      <c r="BA323" s="100"/>
      <c r="BB323" s="100"/>
      <c r="BC323" s="100"/>
      <c r="BD323" s="100"/>
      <c r="BE323" s="88">
        <f t="shared" ref="BE323:BQ323" si="83">COUNTIFS($J$8:$J$247,"Thể chất",BE$8:BE$247,"0")</f>
        <v>0</v>
      </c>
      <c r="BF323" s="88">
        <f t="shared" si="83"/>
        <v>0</v>
      </c>
      <c r="BG323" s="88">
        <f t="shared" si="83"/>
        <v>0</v>
      </c>
      <c r="BH323" s="88">
        <f t="shared" si="83"/>
        <v>0</v>
      </c>
      <c r="BI323" s="88">
        <f t="shared" si="83"/>
        <v>0</v>
      </c>
      <c r="BJ323" s="89">
        <f t="shared" si="83"/>
        <v>0</v>
      </c>
      <c r="BK323" s="88">
        <f t="shared" si="83"/>
        <v>0</v>
      </c>
      <c r="BL323" s="88">
        <f t="shared" si="83"/>
        <v>0</v>
      </c>
      <c r="BM323" s="88">
        <f t="shared" si="83"/>
        <v>0</v>
      </c>
      <c r="BN323" s="88">
        <f t="shared" si="83"/>
        <v>0</v>
      </c>
      <c r="BO323" s="88">
        <f t="shared" si="83"/>
        <v>0</v>
      </c>
      <c r="BP323" s="88">
        <f t="shared" si="83"/>
        <v>0</v>
      </c>
      <c r="BQ323" s="88">
        <f t="shared" si="83"/>
        <v>0</v>
      </c>
      <c r="BR323" s="88"/>
      <c r="BS323" s="88"/>
      <c r="BT323" s="88"/>
      <c r="BU323" s="88">
        <f>COUNTIFS($J$8:$J$247,"Thể chất",BU$8:BU$247,"0")</f>
        <v>0</v>
      </c>
      <c r="BV323" s="88">
        <f>COUNTIFS($J$8:$J$247,"Thể chất",BV$8:BV$247,"0")</f>
        <v>0</v>
      </c>
      <c r="BW323" s="88">
        <f>COUNTIFS($J$8:$J$247,"Thể chất",BW$8:BW$247,"0")</f>
        <v>0</v>
      </c>
      <c r="BX323" s="88">
        <f>COUNTIFS($J$8:$J$247,"Thể chất",BX$8:BX$247,"0")</f>
        <v>0</v>
      </c>
      <c r="BY323" s="88">
        <f>COUNTIFS($J$8:$J$247,"Thể chất",BY$8:BY$247,"0")</f>
        <v>0</v>
      </c>
      <c r="BZ323" s="88"/>
      <c r="CA323" s="88"/>
      <c r="CB323" s="88">
        <f>COUNTIFS($J$8:$J$247,"Thể chất",CB$8:CB$247,"0")</f>
        <v>0</v>
      </c>
      <c r="CC323" s="88">
        <f>COUNTIFS($J$8:$J$247,"Thể chất",CC$8:CC$247,"0")</f>
        <v>0</v>
      </c>
      <c r="CD323" s="100"/>
      <c r="CE323" s="100"/>
      <c r="CF323" s="100"/>
      <c r="CG323" s="100"/>
      <c r="CH323" s="100"/>
      <c r="CI323" s="100"/>
      <c r="CJ323" s="100"/>
      <c r="CK323" s="100"/>
    </row>
    <row r="324" spans="1:89" hidden="1">
      <c r="A324" s="173"/>
      <c r="B324" s="166"/>
      <c r="C324" s="179" t="s">
        <v>94</v>
      </c>
      <c r="D324" s="46"/>
      <c r="E324" s="48"/>
      <c r="F324" s="46"/>
      <c r="G324" s="100"/>
      <c r="H324" s="48"/>
      <c r="I324" s="100"/>
      <c r="J324" s="100"/>
      <c r="K324" s="100"/>
      <c r="L324" s="100"/>
      <c r="M324" s="100"/>
      <c r="N324" s="22"/>
      <c r="O324" s="100"/>
      <c r="P324" s="22"/>
      <c r="Q324" s="100"/>
      <c r="R324" s="100"/>
      <c r="S324" s="100"/>
      <c r="T324" s="100"/>
      <c r="U324" s="100"/>
      <c r="V324" s="100"/>
      <c r="W324" s="100"/>
      <c r="X324" s="100"/>
      <c r="Y324" s="100"/>
      <c r="Z324" s="100"/>
      <c r="AA324" s="100"/>
      <c r="AB324" s="100"/>
      <c r="AC324" s="100"/>
      <c r="AD324" s="100"/>
      <c r="AE324" s="100"/>
      <c r="AF324" s="100"/>
      <c r="AG324" s="100"/>
      <c r="AH324" s="100"/>
      <c r="AI324" s="100"/>
      <c r="AJ324" s="100"/>
      <c r="AK324" s="100"/>
      <c r="AL324" s="100"/>
      <c r="AM324" s="100"/>
      <c r="AN324" s="100"/>
      <c r="AO324" s="100"/>
      <c r="AP324" s="100"/>
      <c r="AQ324" s="100"/>
      <c r="AR324" s="100"/>
      <c r="AS324" s="100"/>
      <c r="AT324" s="100"/>
      <c r="AU324" s="100"/>
      <c r="AV324" s="100"/>
      <c r="AW324" s="100"/>
      <c r="AX324" s="100"/>
      <c r="AY324" s="100"/>
      <c r="AZ324" s="100"/>
      <c r="BA324" s="100"/>
      <c r="BB324" s="100"/>
      <c r="BC324" s="100"/>
      <c r="BD324" s="100"/>
      <c r="BE324" s="80">
        <f t="shared" ref="BE324:CC324" si="84">(((BE321*2)+(BE322*1)+(BE323*0)))/(BE321+BE322+BE323)</f>
        <v>2</v>
      </c>
      <c r="BF324" s="80">
        <f t="shared" si="84"/>
        <v>1.5</v>
      </c>
      <c r="BG324" s="80">
        <f t="shared" si="84"/>
        <v>2</v>
      </c>
      <c r="BH324" s="80">
        <f t="shared" si="84"/>
        <v>1.6666666666666667</v>
      </c>
      <c r="BI324" s="80">
        <f t="shared" si="84"/>
        <v>1.6666666666666667</v>
      </c>
      <c r="BJ324" s="81">
        <f t="shared" si="84"/>
        <v>2</v>
      </c>
      <c r="BK324" s="80">
        <f t="shared" si="84"/>
        <v>2</v>
      </c>
      <c r="BL324" s="80">
        <f t="shared" si="84"/>
        <v>2</v>
      </c>
      <c r="BM324" s="80">
        <f t="shared" si="84"/>
        <v>1.5</v>
      </c>
      <c r="BN324" s="80">
        <f t="shared" si="84"/>
        <v>1.6666666666666667</v>
      </c>
      <c r="BO324" s="80">
        <f t="shared" si="84"/>
        <v>1.8333333333333333</v>
      </c>
      <c r="BP324" s="80">
        <f t="shared" si="84"/>
        <v>1.6666666666666667</v>
      </c>
      <c r="BQ324" s="80">
        <f t="shared" si="84"/>
        <v>1.6666666666666667</v>
      </c>
      <c r="BR324" s="80"/>
      <c r="BS324" s="80"/>
      <c r="BT324" s="80"/>
      <c r="BU324" s="80">
        <f t="shared" si="84"/>
        <v>1.8333333333333333</v>
      </c>
      <c r="BV324" s="80">
        <f t="shared" si="84"/>
        <v>1.6666666666666667</v>
      </c>
      <c r="BW324" s="80">
        <f t="shared" si="84"/>
        <v>1.5</v>
      </c>
      <c r="BX324" s="80">
        <f t="shared" si="84"/>
        <v>1.8333333333333333</v>
      </c>
      <c r="BY324" s="80">
        <f t="shared" si="84"/>
        <v>1.8333333333333333</v>
      </c>
      <c r="BZ324" s="80"/>
      <c r="CA324" s="80"/>
      <c r="CB324" s="80">
        <f t="shared" si="84"/>
        <v>1.3333333333333333</v>
      </c>
      <c r="CC324" s="80">
        <f t="shared" si="84"/>
        <v>2</v>
      </c>
      <c r="CD324" s="169">
        <f>COUNTIF($BE325:$CC325,"Đ")</f>
        <v>16</v>
      </c>
      <c r="CE324" s="170">
        <f>CD324/COUNTA($BE325:$CC325)</f>
        <v>0.8</v>
      </c>
      <c r="CF324" s="169">
        <f>COUNTIF($BE325:$CC325,"CCG")</f>
        <v>4</v>
      </c>
      <c r="CG324" s="170">
        <f>CF324/COUNTA($BE325:$CC325)</f>
        <v>0.2</v>
      </c>
      <c r="CH324" s="169">
        <f>COUNTIF($BE325:$CC325,"CĐ")</f>
        <v>0</v>
      </c>
      <c r="CI324" s="170">
        <f>CH324/COUNTA($BE325:$CC325)</f>
        <v>0</v>
      </c>
      <c r="CJ324" s="116">
        <f>(((CD324*2)+(CF324*1)+(CH324*0)))/(CD324+CF324+CH324)</f>
        <v>1.8</v>
      </c>
      <c r="CK324" s="116" t="str">
        <f>IF(CJ324&gt;=1.6,"Đạt mục tiêu",IF(CJ324&gt;=1,"Cần cố gắng","Chưa đạt"))</f>
        <v>Đạt mục tiêu</v>
      </c>
    </row>
    <row r="325" spans="1:89" hidden="1">
      <c r="A325" s="173"/>
      <c r="B325" s="166"/>
      <c r="C325" s="180"/>
      <c r="D325" s="46"/>
      <c r="E325" s="48"/>
      <c r="F325" s="46"/>
      <c r="G325" s="100"/>
      <c r="H325" s="48"/>
      <c r="I325" s="100"/>
      <c r="J325" s="100"/>
      <c r="K325" s="100"/>
      <c r="L325" s="100"/>
      <c r="M325" s="100"/>
      <c r="N325" s="22"/>
      <c r="O325" s="100"/>
      <c r="P325" s="22"/>
      <c r="Q325" s="100"/>
      <c r="R325" s="100"/>
      <c r="S325" s="100"/>
      <c r="T325" s="100"/>
      <c r="U325" s="100"/>
      <c r="V325" s="100"/>
      <c r="W325" s="100"/>
      <c r="X325" s="100"/>
      <c r="Y325" s="100"/>
      <c r="Z325" s="100"/>
      <c r="AA325" s="100"/>
      <c r="AB325" s="100"/>
      <c r="AC325" s="100"/>
      <c r="AD325" s="100"/>
      <c r="AE325" s="100"/>
      <c r="AF325" s="100"/>
      <c r="AG325" s="100"/>
      <c r="AH325" s="100"/>
      <c r="AI325" s="100"/>
      <c r="AJ325" s="100"/>
      <c r="AK325" s="100"/>
      <c r="AL325" s="100"/>
      <c r="AM325" s="100"/>
      <c r="AN325" s="100"/>
      <c r="AO325" s="100"/>
      <c r="AP325" s="100"/>
      <c r="AQ325" s="100"/>
      <c r="AR325" s="100"/>
      <c r="AS325" s="100"/>
      <c r="AT325" s="100"/>
      <c r="AU325" s="100"/>
      <c r="AV325" s="100"/>
      <c r="AW325" s="100"/>
      <c r="AX325" s="100"/>
      <c r="AY325" s="100"/>
      <c r="AZ325" s="100"/>
      <c r="BA325" s="100"/>
      <c r="BB325" s="100"/>
      <c r="BC325" s="100"/>
      <c r="BD325" s="100"/>
      <c r="BE325" s="80" t="str">
        <f t="shared" ref="BE325:CC325" si="85">IF(BE324&lt;1,"CĐ",IF(BE324&lt;1.6,"CCG","Đ"))</f>
        <v>Đ</v>
      </c>
      <c r="BF325" s="80" t="str">
        <f t="shared" si="85"/>
        <v>CCG</v>
      </c>
      <c r="BG325" s="80" t="str">
        <f t="shared" si="85"/>
        <v>Đ</v>
      </c>
      <c r="BH325" s="80" t="str">
        <f t="shared" si="85"/>
        <v>Đ</v>
      </c>
      <c r="BI325" s="80" t="str">
        <f t="shared" si="85"/>
        <v>Đ</v>
      </c>
      <c r="BJ325" s="81" t="str">
        <f t="shared" si="85"/>
        <v>Đ</v>
      </c>
      <c r="BK325" s="80" t="str">
        <f t="shared" si="85"/>
        <v>Đ</v>
      </c>
      <c r="BL325" s="80" t="str">
        <f t="shared" si="85"/>
        <v>Đ</v>
      </c>
      <c r="BM325" s="80" t="str">
        <f t="shared" si="85"/>
        <v>CCG</v>
      </c>
      <c r="BN325" s="80" t="str">
        <f t="shared" si="85"/>
        <v>Đ</v>
      </c>
      <c r="BO325" s="80" t="str">
        <f t="shared" si="85"/>
        <v>Đ</v>
      </c>
      <c r="BP325" s="80" t="str">
        <f t="shared" si="85"/>
        <v>Đ</v>
      </c>
      <c r="BQ325" s="80" t="str">
        <f t="shared" si="85"/>
        <v>Đ</v>
      </c>
      <c r="BR325" s="80"/>
      <c r="BS325" s="80"/>
      <c r="BT325" s="80"/>
      <c r="BU325" s="80" t="str">
        <f t="shared" si="85"/>
        <v>Đ</v>
      </c>
      <c r="BV325" s="80" t="str">
        <f t="shared" si="85"/>
        <v>Đ</v>
      </c>
      <c r="BW325" s="80" t="str">
        <f t="shared" si="85"/>
        <v>CCG</v>
      </c>
      <c r="BX325" s="80" t="str">
        <f t="shared" si="85"/>
        <v>Đ</v>
      </c>
      <c r="BY325" s="80" t="str">
        <f t="shared" si="85"/>
        <v>Đ</v>
      </c>
      <c r="BZ325" s="80"/>
      <c r="CA325" s="80"/>
      <c r="CB325" s="80" t="str">
        <f t="shared" si="85"/>
        <v>CCG</v>
      </c>
      <c r="CC325" s="80" t="str">
        <f t="shared" si="85"/>
        <v>Đ</v>
      </c>
      <c r="CD325" s="169"/>
      <c r="CE325" s="170"/>
      <c r="CF325" s="169"/>
      <c r="CG325" s="170"/>
      <c r="CH325" s="169"/>
      <c r="CI325" s="170"/>
      <c r="CJ325" s="116"/>
      <c r="CK325" s="116"/>
    </row>
    <row r="326" spans="1:89" ht="31.5" hidden="1">
      <c r="A326" s="173"/>
      <c r="B326" s="173" t="s">
        <v>19</v>
      </c>
      <c r="C326" s="90" t="s">
        <v>80</v>
      </c>
      <c r="D326" s="83"/>
      <c r="E326" s="84"/>
      <c r="F326" s="83"/>
      <c r="G326" s="98"/>
      <c r="H326" s="84"/>
      <c r="I326" s="98"/>
      <c r="J326" s="98"/>
      <c r="K326" s="98"/>
      <c r="L326" s="98"/>
      <c r="M326" s="98"/>
      <c r="N326" s="22"/>
      <c r="O326" s="98"/>
      <c r="P326" s="22"/>
      <c r="Q326" s="98"/>
      <c r="R326" s="98"/>
      <c r="S326" s="98"/>
      <c r="T326" s="98"/>
      <c r="U326" s="98"/>
      <c r="V326" s="98"/>
      <c r="W326" s="98"/>
      <c r="X326" s="98"/>
      <c r="Y326" s="98"/>
      <c r="Z326" s="98"/>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1">
        <f>COUNTIFS($J$8:$J$247,"Nhận thức",BE$8:BE$247,"2")</f>
        <v>7</v>
      </c>
      <c r="BF326" s="91">
        <f>COUNTIFS($J$8:$J$247,"Nhận thức",BF$8:BF$247,"2")</f>
        <v>7</v>
      </c>
      <c r="BG326" s="91">
        <f>COUNTIFS($J$8:$J$247,"Nhận thức",BG$8:BG$247,"2")</f>
        <v>7</v>
      </c>
      <c r="BH326" s="91">
        <f>COUNTIFS($J$8:$J$247,"Nhận thức",BH$8:BH$247,"2")</f>
        <v>7</v>
      </c>
      <c r="BI326" s="91">
        <f>COUNTIFS($J$8:$J$247,"Nhận thức",BI$8:BI$247,"2")</f>
        <v>8</v>
      </c>
      <c r="BJ326" s="92"/>
      <c r="BK326" s="91"/>
      <c r="BL326" s="91"/>
      <c r="BM326" s="91"/>
      <c r="BN326" s="91"/>
      <c r="BO326" s="91"/>
      <c r="BP326" s="91"/>
      <c r="BQ326" s="91">
        <f>COUNTIFS($J$8:$J$247,"Nhận thức",BQ$8:BQ$247,"2")</f>
        <v>7</v>
      </c>
      <c r="BR326" s="91"/>
      <c r="BS326" s="91"/>
      <c r="BT326" s="91"/>
      <c r="BU326" s="91">
        <f>COUNTIFS($J$8:$J$247,"Nhận thức",BU$8:BU$247,"2")</f>
        <v>8</v>
      </c>
      <c r="BV326" s="91"/>
      <c r="BW326" s="91"/>
      <c r="BX326" s="91">
        <f>COUNTIFS($J$8:$J$247,"Nhận thức",BX$8:BX$247,"2")</f>
        <v>9</v>
      </c>
      <c r="BY326" s="91"/>
      <c r="BZ326" s="91"/>
      <c r="CA326" s="91"/>
      <c r="CB326" s="91">
        <f>COUNTIFS($J$8:$J$247,"Nhận thức",CB$8:CB$247,"2")</f>
        <v>10</v>
      </c>
      <c r="CC326" s="91">
        <f>COUNTIFS($J$8:$J$247,"Nhận thức",CC$8:CC$247,"2")</f>
        <v>6</v>
      </c>
      <c r="CD326" s="98"/>
      <c r="CE326" s="98"/>
      <c r="CF326" s="98"/>
      <c r="CG326" s="98"/>
      <c r="CH326" s="98"/>
      <c r="CI326" s="98"/>
      <c r="CJ326" s="98"/>
      <c r="CK326" s="98"/>
    </row>
    <row r="327" spans="1:89" ht="31.5" hidden="1">
      <c r="A327" s="173"/>
      <c r="B327" s="173"/>
      <c r="C327" s="90" t="s">
        <v>81</v>
      </c>
      <c r="D327" s="83"/>
      <c r="E327" s="84"/>
      <c r="F327" s="83"/>
      <c r="G327" s="98"/>
      <c r="H327" s="84"/>
      <c r="I327" s="98"/>
      <c r="J327" s="98"/>
      <c r="K327" s="98"/>
      <c r="L327" s="98"/>
      <c r="M327" s="98"/>
      <c r="N327" s="22"/>
      <c r="O327" s="98"/>
      <c r="P327" s="22"/>
      <c r="Q327" s="98"/>
      <c r="R327" s="98"/>
      <c r="S327" s="98"/>
      <c r="T327" s="98"/>
      <c r="U327" s="98"/>
      <c r="V327" s="98"/>
      <c r="W327" s="98"/>
      <c r="X327" s="98"/>
      <c r="Y327" s="98"/>
      <c r="Z327" s="98"/>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1">
        <f>COUNTIFS($J$8:$J$247,"Nhận thức",BE$8:BE$247,"1")</f>
        <v>3</v>
      </c>
      <c r="BF327" s="91">
        <f>COUNTIFS($J$8:$J$247,"Nhận thức",BF$8:BF$247,"1")</f>
        <v>3</v>
      </c>
      <c r="BG327" s="91">
        <f>COUNTIFS($J$8:$J$247,"Nhận thức",BG$8:BG$247,"1")</f>
        <v>3</v>
      </c>
      <c r="BH327" s="91">
        <f>COUNTIFS($J$8:$J$247,"Nhận thức",BH$8:BH$247,"1")</f>
        <v>3</v>
      </c>
      <c r="BI327" s="91">
        <f>COUNTIFS($J$8:$J$247,"Nhận thức",BI$8:BI$247,"1")</f>
        <v>2</v>
      </c>
      <c r="BJ327" s="92"/>
      <c r="BK327" s="91"/>
      <c r="BL327" s="91"/>
      <c r="BM327" s="91"/>
      <c r="BN327" s="91"/>
      <c r="BO327" s="91"/>
      <c r="BP327" s="91"/>
      <c r="BQ327" s="91">
        <f>COUNTIFS($J$8:$J$247,"Nhận thức",BQ$8:BQ$247,"1")</f>
        <v>3</v>
      </c>
      <c r="BR327" s="91"/>
      <c r="BS327" s="91"/>
      <c r="BT327" s="91"/>
      <c r="BU327" s="91">
        <f>COUNTIFS($J$8:$J$247,"Nhận thức",BU$8:BU$247,"1")</f>
        <v>2</v>
      </c>
      <c r="BV327" s="91"/>
      <c r="BW327" s="91"/>
      <c r="BX327" s="91">
        <f>COUNTIFS($J$8:$J$247,"Nhận thức",BX$8:BX$247,"1")</f>
        <v>1</v>
      </c>
      <c r="BY327" s="91"/>
      <c r="BZ327" s="91"/>
      <c r="CA327" s="91"/>
      <c r="CB327" s="91">
        <f>COUNTIFS($J$8:$J$247,"Nhận thức",CB$8:CB$247,"1")</f>
        <v>0</v>
      </c>
      <c r="CC327" s="91">
        <f>COUNTIFS($J$8:$J$247,"Nhận thức",CC$8:CC$247,"1")</f>
        <v>4</v>
      </c>
      <c r="CD327" s="98"/>
      <c r="CE327" s="98"/>
      <c r="CF327" s="98"/>
      <c r="CG327" s="98"/>
      <c r="CH327" s="98"/>
      <c r="CI327" s="98"/>
      <c r="CJ327" s="98"/>
      <c r="CK327" s="98"/>
    </row>
    <row r="328" spans="1:89" ht="31.5" hidden="1">
      <c r="A328" s="173"/>
      <c r="B328" s="173"/>
      <c r="C328" s="90" t="s">
        <v>82</v>
      </c>
      <c r="D328" s="83"/>
      <c r="E328" s="84"/>
      <c r="F328" s="83"/>
      <c r="G328" s="98"/>
      <c r="H328" s="84"/>
      <c r="I328" s="98"/>
      <c r="J328" s="98"/>
      <c r="K328" s="98"/>
      <c r="L328" s="98"/>
      <c r="M328" s="98"/>
      <c r="N328" s="22"/>
      <c r="O328" s="98"/>
      <c r="P328" s="22"/>
      <c r="Q328" s="98"/>
      <c r="R328" s="98"/>
      <c r="S328" s="98"/>
      <c r="T328" s="98"/>
      <c r="U328" s="98"/>
      <c r="V328" s="98"/>
      <c r="W328" s="98"/>
      <c r="X328" s="98"/>
      <c r="Y328" s="98"/>
      <c r="Z328" s="9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1">
        <f>COUNTIFS($J$8:$J$247,"Nhận thức",BE$8:BE$247,"0")</f>
        <v>0</v>
      </c>
      <c r="BF328" s="91">
        <f>COUNTIFS($J$8:$J$247,"Nhận thức",BF$8:BF$247,"0")</f>
        <v>0</v>
      </c>
      <c r="BG328" s="91">
        <f>COUNTIFS($J$8:$J$247,"Nhận thức",BG$8:BG$247,"0")</f>
        <v>0</v>
      </c>
      <c r="BH328" s="91">
        <f>COUNTIFS($J$8:$J$247,"Nhận thức",BH$8:BH$247,"0")</f>
        <v>0</v>
      </c>
      <c r="BI328" s="91">
        <f>COUNTIFS($J$8:$J$247,"Nhận thức",BI$8:BI$247,"0")</f>
        <v>0</v>
      </c>
      <c r="BJ328" s="92"/>
      <c r="BK328" s="91"/>
      <c r="BL328" s="91"/>
      <c r="BM328" s="91"/>
      <c r="BN328" s="91"/>
      <c r="BO328" s="91"/>
      <c r="BP328" s="91"/>
      <c r="BQ328" s="91">
        <f>COUNTIFS($J$8:$J$247,"Nhận thức",BQ$8:BQ$247,"0")</f>
        <v>0</v>
      </c>
      <c r="BR328" s="91"/>
      <c r="BS328" s="91"/>
      <c r="BT328" s="91"/>
      <c r="BU328" s="91">
        <f>COUNTIFS($J$8:$J$247,"Nhận thức",BU$8:BU$247,"0")</f>
        <v>0</v>
      </c>
      <c r="BV328" s="91"/>
      <c r="BW328" s="91"/>
      <c r="BX328" s="91">
        <f>COUNTIFS($J$8:$J$247,"Nhận thức",BX$8:BX$247,"0")</f>
        <v>0</v>
      </c>
      <c r="BY328" s="91"/>
      <c r="BZ328" s="91"/>
      <c r="CA328" s="91"/>
      <c r="CB328" s="91">
        <f>COUNTIFS($J$8:$J$247,"Nhận thức",CB$8:CB$247,"0")</f>
        <v>0</v>
      </c>
      <c r="CC328" s="91">
        <f>COUNTIFS($J$8:$J$247,"Nhận thức",CC$8:CC$247,"0")</f>
        <v>0</v>
      </c>
      <c r="CD328" s="98"/>
      <c r="CE328" s="98"/>
      <c r="CF328" s="98"/>
      <c r="CG328" s="98"/>
      <c r="CH328" s="98"/>
      <c r="CI328" s="98"/>
      <c r="CJ328" s="98"/>
      <c r="CK328" s="98"/>
    </row>
    <row r="329" spans="1:89" hidden="1">
      <c r="A329" s="173"/>
      <c r="B329" s="173"/>
      <c r="C329" s="181" t="s">
        <v>95</v>
      </c>
      <c r="D329" s="83"/>
      <c r="E329" s="84"/>
      <c r="F329" s="83"/>
      <c r="G329" s="98"/>
      <c r="H329" s="84"/>
      <c r="I329" s="98"/>
      <c r="J329" s="98"/>
      <c r="K329" s="98"/>
      <c r="L329" s="98"/>
      <c r="M329" s="98"/>
      <c r="N329" s="22"/>
      <c r="O329" s="98"/>
      <c r="P329" s="22"/>
      <c r="Q329" s="98"/>
      <c r="R329" s="98"/>
      <c r="S329" s="98"/>
      <c r="T329" s="98"/>
      <c r="U329" s="98"/>
      <c r="V329" s="98"/>
      <c r="W329" s="98"/>
      <c r="X329" s="98"/>
      <c r="Y329" s="98"/>
      <c r="Z329" s="98"/>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86">
        <f>(((BE326*2)+(BE327*1)+(BE328*0)))/(BE326+BE327+BE328)</f>
        <v>1.7</v>
      </c>
      <c r="BF329" s="86">
        <f>(((BF326*2)+(BF327*1)+(BF328*0)))/(BF326+BF327+BF328)</f>
        <v>1.7</v>
      </c>
      <c r="BG329" s="86">
        <f>(((BG326*2)+(BG327*1)+(BG328*0)))/(BG326+BG327+BG328)</f>
        <v>1.7</v>
      </c>
      <c r="BH329" s="86">
        <f>(((BH326*2)+(BH327*1)+(BH328*0)))/(BH326+BH327+BH328)</f>
        <v>1.7</v>
      </c>
      <c r="BI329" s="86">
        <f>(((BI326*2)+(BI327*1)+(BI328*0)))/(BI326+BI327+BI328)</f>
        <v>1.8</v>
      </c>
      <c r="BJ329" s="87"/>
      <c r="BK329" s="86"/>
      <c r="BL329" s="86"/>
      <c r="BM329" s="86"/>
      <c r="BN329" s="86"/>
      <c r="BO329" s="86"/>
      <c r="BP329" s="86"/>
      <c r="BQ329" s="86">
        <f>(((BQ326*2)+(BQ327*1)+(BQ328*0)))/(BQ326+BQ327+BQ328)</f>
        <v>1.7</v>
      </c>
      <c r="BR329" s="86"/>
      <c r="BS329" s="86"/>
      <c r="BT329" s="86"/>
      <c r="BU329" s="86">
        <f>(((BU326*2)+(BU327*1)+(BU328*0)))/(BU326+BU327+BU328)</f>
        <v>1.8</v>
      </c>
      <c r="BV329" s="86"/>
      <c r="BW329" s="86"/>
      <c r="BX329" s="86">
        <f>(((BX326*2)+(BX327*1)+(BX328*0)))/(BX326+BX327+BX328)</f>
        <v>1.9</v>
      </c>
      <c r="BY329" s="86"/>
      <c r="BZ329" s="86"/>
      <c r="CA329" s="86"/>
      <c r="CB329" s="86">
        <f>(((CB326*2)+(CB327*1)+(CB328*0)))/(CB326+CB327+CB328)</f>
        <v>2</v>
      </c>
      <c r="CC329" s="86">
        <f>(((CC326*2)+(CC327*1)+(CC328*0)))/(CC326+CC327+CC328)</f>
        <v>1.6</v>
      </c>
      <c r="CD329" s="175">
        <f>COUNTIF($BE330:$CC330,"Đ")</f>
        <v>10</v>
      </c>
      <c r="CE329" s="176">
        <f>CD329/COUNTA($BE330:$CC330)</f>
        <v>1</v>
      </c>
      <c r="CF329" s="175">
        <f>COUNTIF($BE330:$CC330,"CCG")</f>
        <v>0</v>
      </c>
      <c r="CG329" s="176">
        <f>CF329/COUNTA($BE330:$CC330)</f>
        <v>0</v>
      </c>
      <c r="CH329" s="175">
        <f>COUNTIF($BE330:$CC330,"CĐ")</f>
        <v>0</v>
      </c>
      <c r="CI329" s="176">
        <f>CH329/COUNTA($BE330:$CC330)</f>
        <v>0</v>
      </c>
      <c r="CJ329" s="177">
        <f>(((CD329*2)+(CF329*1)+(CH329*0)))/(CD329+CF329+CH329)</f>
        <v>2</v>
      </c>
      <c r="CK329" s="177" t="str">
        <f>IF(CJ329&gt;=1.6,"Đạt mục tiêu",IF(CJ329&gt;=1,"Cần cố gắng","Chưa đạt"))</f>
        <v>Đạt mục tiêu</v>
      </c>
    </row>
    <row r="330" spans="1:89" hidden="1">
      <c r="A330" s="173"/>
      <c r="B330" s="173"/>
      <c r="C330" s="182"/>
      <c r="D330" s="83"/>
      <c r="E330" s="84"/>
      <c r="F330" s="83"/>
      <c r="G330" s="98"/>
      <c r="H330" s="84"/>
      <c r="I330" s="98"/>
      <c r="J330" s="98"/>
      <c r="K330" s="98"/>
      <c r="L330" s="98"/>
      <c r="M330" s="98"/>
      <c r="N330" s="22"/>
      <c r="O330" s="98"/>
      <c r="P330" s="22"/>
      <c r="Q330" s="98"/>
      <c r="R330" s="98"/>
      <c r="S330" s="98"/>
      <c r="T330" s="98"/>
      <c r="U330" s="98"/>
      <c r="V330" s="98"/>
      <c r="W330" s="98"/>
      <c r="X330" s="98"/>
      <c r="Y330" s="98"/>
      <c r="Z330" s="98"/>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86" t="str">
        <f>IF(BE329&lt;1,"CĐ",IF(BE329&lt;1.6,"CCG","Đ"))</f>
        <v>Đ</v>
      </c>
      <c r="BF330" s="86" t="str">
        <f>IF(BF329&lt;1,"CĐ",IF(BF329&lt;1.6,"CCG","Đ"))</f>
        <v>Đ</v>
      </c>
      <c r="BG330" s="86" t="str">
        <f>IF(BG329&lt;1,"CĐ",IF(BG329&lt;1.6,"CCG","Đ"))</f>
        <v>Đ</v>
      </c>
      <c r="BH330" s="86" t="str">
        <f>IF(BH329&lt;1,"CĐ",IF(BH329&lt;1.6,"CCG","Đ"))</f>
        <v>Đ</v>
      </c>
      <c r="BI330" s="86" t="str">
        <f>IF(BI329&lt;1,"CĐ",IF(BI329&lt;1.6,"CCG","Đ"))</f>
        <v>Đ</v>
      </c>
      <c r="BJ330" s="87"/>
      <c r="BK330" s="86"/>
      <c r="BL330" s="86"/>
      <c r="BM330" s="86"/>
      <c r="BN330" s="86"/>
      <c r="BO330" s="86"/>
      <c r="BP330" s="86"/>
      <c r="BQ330" s="86" t="str">
        <f>IF(BQ329&lt;1,"CĐ",IF(BQ329&lt;1.6,"CCG","Đ"))</f>
        <v>Đ</v>
      </c>
      <c r="BR330" s="86"/>
      <c r="BS330" s="86"/>
      <c r="BT330" s="86"/>
      <c r="BU330" s="86" t="str">
        <f>IF(BU329&lt;1,"CĐ",IF(BU329&lt;1.6,"CCG","Đ"))</f>
        <v>Đ</v>
      </c>
      <c r="BV330" s="86"/>
      <c r="BW330" s="86"/>
      <c r="BX330" s="86" t="str">
        <f>IF(BX329&lt;1,"CĐ",IF(BX329&lt;1.6,"CCG","Đ"))</f>
        <v>Đ</v>
      </c>
      <c r="BY330" s="86"/>
      <c r="BZ330" s="86"/>
      <c r="CA330" s="86"/>
      <c r="CB330" s="86" t="str">
        <f>IF(CB329&lt;1,"CĐ",IF(CB329&lt;1.6,"CCG","Đ"))</f>
        <v>Đ</v>
      </c>
      <c r="CC330" s="86" t="str">
        <f>IF(CC329&lt;1,"CĐ",IF(CC329&lt;1.6,"CCG","Đ"))</f>
        <v>Đ</v>
      </c>
      <c r="CD330" s="175"/>
      <c r="CE330" s="176"/>
      <c r="CF330" s="175"/>
      <c r="CG330" s="176"/>
      <c r="CH330" s="175"/>
      <c r="CI330" s="176"/>
      <c r="CJ330" s="177"/>
      <c r="CK330" s="177"/>
    </row>
    <row r="331" spans="1:89" ht="31.5" hidden="1">
      <c r="A331" s="173"/>
      <c r="B331" s="166" t="s">
        <v>21</v>
      </c>
      <c r="C331" s="78" t="s">
        <v>80</v>
      </c>
      <c r="D331" s="46"/>
      <c r="E331" s="48"/>
      <c r="F331" s="46"/>
      <c r="G331" s="100"/>
      <c r="H331" s="48"/>
      <c r="I331" s="100"/>
      <c r="J331" s="100"/>
      <c r="K331" s="100"/>
      <c r="L331" s="100"/>
      <c r="M331" s="100"/>
      <c r="N331" s="22"/>
      <c r="O331" s="100"/>
      <c r="P331" s="22"/>
      <c r="Q331" s="100"/>
      <c r="R331" s="100"/>
      <c r="S331" s="100"/>
      <c r="T331" s="100"/>
      <c r="U331" s="100"/>
      <c r="V331" s="100"/>
      <c r="W331" s="100"/>
      <c r="X331" s="100"/>
      <c r="Y331" s="100"/>
      <c r="Z331" s="100"/>
      <c r="AA331" s="100"/>
      <c r="AB331" s="100"/>
      <c r="AC331" s="100"/>
      <c r="AD331" s="100"/>
      <c r="AE331" s="100"/>
      <c r="AF331" s="100"/>
      <c r="AG331" s="100"/>
      <c r="AH331" s="100"/>
      <c r="AI331" s="100"/>
      <c r="AJ331" s="100"/>
      <c r="AK331" s="100"/>
      <c r="AL331" s="100"/>
      <c r="AM331" s="100"/>
      <c r="AN331" s="100"/>
      <c r="AO331" s="100"/>
      <c r="AP331" s="100"/>
      <c r="AQ331" s="100"/>
      <c r="AR331" s="100"/>
      <c r="AS331" s="100"/>
      <c r="AT331" s="100"/>
      <c r="AU331" s="100"/>
      <c r="AV331" s="100"/>
      <c r="AW331" s="100"/>
      <c r="AX331" s="100"/>
      <c r="AY331" s="100"/>
      <c r="AZ331" s="100"/>
      <c r="BA331" s="100"/>
      <c r="BB331" s="100"/>
      <c r="BC331" s="100"/>
      <c r="BD331" s="100"/>
      <c r="BE331" s="88">
        <f>COUNTIFS($J$8:$J$247,"Ngôn ngữ",BE$8:BE$247,"2")</f>
        <v>4</v>
      </c>
      <c r="BF331" s="88">
        <f>COUNTIFS($J$8:$J$247,"Ngôn ngữ",BF$8:BF$247,"2")</f>
        <v>3</v>
      </c>
      <c r="BG331" s="88">
        <f>COUNTIFS($J$8:$J$247,"Ngôn ngữ",BG$8:BG$247,"2")</f>
        <v>3</v>
      </c>
      <c r="BH331" s="88">
        <f>COUNTIFS($J$8:$J$247,"Ngôn ngữ",BH$8:BH$247,"2")</f>
        <v>4</v>
      </c>
      <c r="BI331" s="88">
        <f>COUNTIFS($J$8:$J$247,"Ngôn ngữ",BI$8:BI$247,"2")</f>
        <v>4</v>
      </c>
      <c r="BJ331" s="89"/>
      <c r="BK331" s="88"/>
      <c r="BL331" s="88"/>
      <c r="BM331" s="88"/>
      <c r="BN331" s="88"/>
      <c r="BO331" s="88"/>
      <c r="BP331" s="88"/>
      <c r="BQ331" s="88">
        <f>COUNTIFS($J$8:$J$247,"Ngôn ngữ",BQ$8:BQ$247,"2")</f>
        <v>3</v>
      </c>
      <c r="BR331" s="88"/>
      <c r="BS331" s="88"/>
      <c r="BT331" s="88"/>
      <c r="BU331" s="88">
        <f>COUNTIFS($J$8:$J$247,"Ngôn ngữ",BU$8:BU$247,"2")</f>
        <v>4</v>
      </c>
      <c r="BV331" s="88"/>
      <c r="BW331" s="88"/>
      <c r="BX331" s="88">
        <f>COUNTIFS($J$8:$J$247,"Ngôn ngữ",BX$8:BX$247,"2")</f>
        <v>4</v>
      </c>
      <c r="BY331" s="88"/>
      <c r="BZ331" s="88"/>
      <c r="CA331" s="88"/>
      <c r="CB331" s="88">
        <f>COUNTIFS($J$8:$J$247,"Ngôn ngữ",CB$8:CB$247,"2")</f>
        <v>4</v>
      </c>
      <c r="CC331" s="88">
        <f>COUNTIFS($J$8:$J$247,"Ngôn ngữ",CC$8:CC$247,"2")</f>
        <v>4</v>
      </c>
      <c r="CD331" s="100"/>
      <c r="CE331" s="100"/>
      <c r="CF331" s="100"/>
      <c r="CG331" s="100"/>
      <c r="CH331" s="100"/>
      <c r="CI331" s="100"/>
      <c r="CJ331" s="100"/>
      <c r="CK331" s="100"/>
    </row>
    <row r="332" spans="1:89" ht="31.5" hidden="1">
      <c r="A332" s="173"/>
      <c r="B332" s="166"/>
      <c r="C332" s="78" t="s">
        <v>81</v>
      </c>
      <c r="D332" s="46"/>
      <c r="E332" s="48"/>
      <c r="F332" s="46"/>
      <c r="G332" s="100"/>
      <c r="H332" s="48"/>
      <c r="I332" s="100"/>
      <c r="J332" s="100"/>
      <c r="K332" s="100"/>
      <c r="L332" s="100"/>
      <c r="M332" s="100"/>
      <c r="N332" s="22"/>
      <c r="O332" s="100"/>
      <c r="P332" s="22"/>
      <c r="Q332" s="100"/>
      <c r="R332" s="100"/>
      <c r="S332" s="100"/>
      <c r="T332" s="100"/>
      <c r="U332" s="100"/>
      <c r="V332" s="100"/>
      <c r="W332" s="100"/>
      <c r="X332" s="100"/>
      <c r="Y332" s="100"/>
      <c r="Z332" s="100"/>
      <c r="AA332" s="100"/>
      <c r="AB332" s="100"/>
      <c r="AC332" s="100"/>
      <c r="AD332" s="100"/>
      <c r="AE332" s="100"/>
      <c r="AF332" s="100"/>
      <c r="AG332" s="100"/>
      <c r="AH332" s="100"/>
      <c r="AI332" s="100"/>
      <c r="AJ332" s="100"/>
      <c r="AK332" s="100"/>
      <c r="AL332" s="100"/>
      <c r="AM332" s="100"/>
      <c r="AN332" s="100"/>
      <c r="AO332" s="100"/>
      <c r="AP332" s="100"/>
      <c r="AQ332" s="100"/>
      <c r="AR332" s="100"/>
      <c r="AS332" s="100"/>
      <c r="AT332" s="100"/>
      <c r="AU332" s="100"/>
      <c r="AV332" s="100"/>
      <c r="AW332" s="100"/>
      <c r="AX332" s="100"/>
      <c r="AY332" s="100"/>
      <c r="AZ332" s="100"/>
      <c r="BA332" s="100"/>
      <c r="BB332" s="100"/>
      <c r="BC332" s="100"/>
      <c r="BD332" s="100"/>
      <c r="BE332" s="88">
        <f>COUNTIFS($J$8:$J$247,"Ngôn ngữ",BE$8:BE$247,"1")</f>
        <v>0</v>
      </c>
      <c r="BF332" s="88">
        <f>COUNTIFS($J$8:$J$247,"Ngôn ngữ",BF$8:BF$247,"1")</f>
        <v>1</v>
      </c>
      <c r="BG332" s="88">
        <f>COUNTIFS($J$8:$J$247,"Ngôn ngữ",BG$8:BG$247,"1")</f>
        <v>1</v>
      </c>
      <c r="BH332" s="88">
        <f>COUNTIFS($J$8:$J$247,"Ngôn ngữ",BH$8:BH$247,"1")</f>
        <v>0</v>
      </c>
      <c r="BI332" s="88">
        <f>COUNTIFS($J$8:$J$247,"Ngôn ngữ",BI$8:BI$247,"1")</f>
        <v>0</v>
      </c>
      <c r="BJ332" s="89"/>
      <c r="BK332" s="88"/>
      <c r="BL332" s="88"/>
      <c r="BM332" s="88"/>
      <c r="BN332" s="88"/>
      <c r="BO332" s="88"/>
      <c r="BP332" s="88"/>
      <c r="BQ332" s="88">
        <f>COUNTIFS($J$8:$J$247,"Ngôn ngữ",BQ$8:BQ$247,"1")</f>
        <v>1</v>
      </c>
      <c r="BR332" s="88"/>
      <c r="BS332" s="88"/>
      <c r="BT332" s="88"/>
      <c r="BU332" s="88">
        <f>COUNTIFS($J$8:$J$247,"Ngôn ngữ",BU$8:BU$247,"1")</f>
        <v>0</v>
      </c>
      <c r="BV332" s="88"/>
      <c r="BW332" s="88"/>
      <c r="BX332" s="88">
        <f>COUNTIFS($J$8:$J$247,"Ngôn ngữ",BX$8:BX$247,"1")</f>
        <v>0</v>
      </c>
      <c r="BY332" s="88"/>
      <c r="BZ332" s="88"/>
      <c r="CA332" s="88"/>
      <c r="CB332" s="88">
        <f>COUNTIFS($J$8:$J$247,"Ngôn ngữ",CB$8:CB$247,"1")</f>
        <v>0</v>
      </c>
      <c r="CC332" s="88">
        <f>COUNTIFS($J$8:$J$247,"Ngôn ngữ",CC$8:CC$247,"1")</f>
        <v>0</v>
      </c>
      <c r="CD332" s="100"/>
      <c r="CE332" s="100"/>
      <c r="CF332" s="100"/>
      <c r="CG332" s="100"/>
      <c r="CH332" s="100"/>
      <c r="CI332" s="100"/>
      <c r="CJ332" s="100"/>
      <c r="CK332" s="100"/>
    </row>
    <row r="333" spans="1:89" ht="31.5" hidden="1">
      <c r="A333" s="173"/>
      <c r="B333" s="166"/>
      <c r="C333" s="78" t="s">
        <v>82</v>
      </c>
      <c r="D333" s="46"/>
      <c r="E333" s="48"/>
      <c r="F333" s="46"/>
      <c r="G333" s="100"/>
      <c r="H333" s="48"/>
      <c r="I333" s="100"/>
      <c r="J333" s="100"/>
      <c r="K333" s="100"/>
      <c r="L333" s="100"/>
      <c r="M333" s="100"/>
      <c r="N333" s="22"/>
      <c r="O333" s="100"/>
      <c r="P333" s="22"/>
      <c r="Q333" s="100"/>
      <c r="R333" s="100"/>
      <c r="S333" s="100"/>
      <c r="T333" s="100"/>
      <c r="U333" s="100"/>
      <c r="V333" s="100"/>
      <c r="W333" s="100"/>
      <c r="X333" s="100"/>
      <c r="Y333" s="100"/>
      <c r="Z333" s="100"/>
      <c r="AA333" s="100"/>
      <c r="AB333" s="100"/>
      <c r="AC333" s="100"/>
      <c r="AD333" s="100"/>
      <c r="AE333" s="100"/>
      <c r="AF333" s="100"/>
      <c r="AG333" s="100"/>
      <c r="AH333" s="100"/>
      <c r="AI333" s="100"/>
      <c r="AJ333" s="100"/>
      <c r="AK333" s="100"/>
      <c r="AL333" s="100"/>
      <c r="AM333" s="100"/>
      <c r="AN333" s="100"/>
      <c r="AO333" s="100"/>
      <c r="AP333" s="100"/>
      <c r="AQ333" s="100"/>
      <c r="AR333" s="100"/>
      <c r="AS333" s="100"/>
      <c r="AT333" s="100"/>
      <c r="AU333" s="100"/>
      <c r="AV333" s="100"/>
      <c r="AW333" s="100"/>
      <c r="AX333" s="100"/>
      <c r="AY333" s="100"/>
      <c r="AZ333" s="100"/>
      <c r="BA333" s="100"/>
      <c r="BB333" s="100"/>
      <c r="BC333" s="100"/>
      <c r="BD333" s="100"/>
      <c r="BE333" s="88">
        <f>COUNTIFS($J$8:$J$247,"Ngôn ngữ",BE$8:BE$247,"0")</f>
        <v>0</v>
      </c>
      <c r="BF333" s="88">
        <f>COUNTIFS($J$8:$J$247,"Ngôn ngữ",BF$8:BF$247,"0")</f>
        <v>0</v>
      </c>
      <c r="BG333" s="88">
        <f>COUNTIFS($J$8:$J$247,"Ngôn ngữ",BG$8:BG$247,"0")</f>
        <v>0</v>
      </c>
      <c r="BH333" s="88">
        <f>COUNTIFS($J$8:$J$247,"Ngôn ngữ",BH$8:BH$247,"0")</f>
        <v>0</v>
      </c>
      <c r="BI333" s="88">
        <f>COUNTIFS($J$8:$J$247,"Ngôn ngữ",BI$8:BI$247,"0")</f>
        <v>0</v>
      </c>
      <c r="BJ333" s="89"/>
      <c r="BK333" s="88"/>
      <c r="BL333" s="88"/>
      <c r="BM333" s="88"/>
      <c r="BN333" s="88"/>
      <c r="BO333" s="88"/>
      <c r="BP333" s="88"/>
      <c r="BQ333" s="88">
        <f>COUNTIFS($J$8:$J$247,"Ngôn ngữ",BQ$8:BQ$247,"0")</f>
        <v>0</v>
      </c>
      <c r="BR333" s="88"/>
      <c r="BS333" s="88"/>
      <c r="BT333" s="88"/>
      <c r="BU333" s="88">
        <f>COUNTIFS($J$8:$J$247,"Ngôn ngữ",BU$8:BU$247,"0")</f>
        <v>0</v>
      </c>
      <c r="BV333" s="88"/>
      <c r="BW333" s="88"/>
      <c r="BX333" s="88">
        <f>COUNTIFS($J$8:$J$247,"Ngôn ngữ",BX$8:BX$247,"0")</f>
        <v>0</v>
      </c>
      <c r="BY333" s="88"/>
      <c r="BZ333" s="88"/>
      <c r="CA333" s="88"/>
      <c r="CB333" s="88">
        <f>COUNTIFS($J$8:$J$247,"Ngôn ngữ",CB$8:CB$247,"0")</f>
        <v>0</v>
      </c>
      <c r="CC333" s="88">
        <f>COUNTIFS($J$8:$J$247,"Ngôn ngữ",CC$8:CC$247,"0")</f>
        <v>0</v>
      </c>
      <c r="CD333" s="100"/>
      <c r="CE333" s="100"/>
      <c r="CF333" s="100"/>
      <c r="CG333" s="100"/>
      <c r="CH333" s="100"/>
      <c r="CI333" s="100"/>
      <c r="CJ333" s="100"/>
      <c r="CK333" s="100"/>
    </row>
    <row r="334" spans="1:89" hidden="1">
      <c r="A334" s="173"/>
      <c r="B334" s="166"/>
      <c r="C334" s="179" t="s">
        <v>96</v>
      </c>
      <c r="D334" s="46"/>
      <c r="E334" s="48"/>
      <c r="F334" s="46"/>
      <c r="G334" s="100"/>
      <c r="H334" s="48"/>
      <c r="I334" s="100"/>
      <c r="J334" s="100"/>
      <c r="K334" s="100"/>
      <c r="L334" s="100"/>
      <c r="M334" s="100"/>
      <c r="N334" s="22"/>
      <c r="O334" s="100"/>
      <c r="P334" s="22"/>
      <c r="Q334" s="100"/>
      <c r="R334" s="100"/>
      <c r="S334" s="100"/>
      <c r="T334" s="100"/>
      <c r="U334" s="100"/>
      <c r="V334" s="100"/>
      <c r="W334" s="100"/>
      <c r="X334" s="100"/>
      <c r="Y334" s="100"/>
      <c r="Z334" s="100"/>
      <c r="AA334" s="100"/>
      <c r="AB334" s="100"/>
      <c r="AC334" s="100"/>
      <c r="AD334" s="100"/>
      <c r="AE334" s="100"/>
      <c r="AF334" s="100"/>
      <c r="AG334" s="100"/>
      <c r="AH334" s="100"/>
      <c r="AI334" s="100"/>
      <c r="AJ334" s="100"/>
      <c r="AK334" s="100"/>
      <c r="AL334" s="100"/>
      <c r="AM334" s="100"/>
      <c r="AN334" s="100"/>
      <c r="AO334" s="100"/>
      <c r="AP334" s="100"/>
      <c r="AQ334" s="100"/>
      <c r="AR334" s="100"/>
      <c r="AS334" s="100"/>
      <c r="AT334" s="100"/>
      <c r="AU334" s="100"/>
      <c r="AV334" s="100"/>
      <c r="AW334" s="100"/>
      <c r="AX334" s="100"/>
      <c r="AY334" s="100"/>
      <c r="AZ334" s="100"/>
      <c r="BA334" s="100"/>
      <c r="BB334" s="100"/>
      <c r="BC334" s="100"/>
      <c r="BD334" s="100"/>
      <c r="BE334" s="80">
        <f>(((BE331*2)+(BE332*1)+(BE333*0)))/(BE331+BE332+BE333)</f>
        <v>2</v>
      </c>
      <c r="BF334" s="80">
        <f>(((BF331*2)+(BF332*1)+(BF333*0)))/(BF331+BF332+BF333)</f>
        <v>1.75</v>
      </c>
      <c r="BG334" s="80">
        <f>(((BG331*2)+(BG332*1)+(BG333*0)))/(BG331+BG332+BG333)</f>
        <v>1.75</v>
      </c>
      <c r="BH334" s="80">
        <f>(((BH331*2)+(BH332*1)+(BH333*0)))/(BH331+BH332+BH333)</f>
        <v>2</v>
      </c>
      <c r="BI334" s="80">
        <f>(((BI331*2)+(BI332*1)+(BI333*0)))/(BI331+BI332+BI333)</f>
        <v>2</v>
      </c>
      <c r="BJ334" s="81"/>
      <c r="BK334" s="80"/>
      <c r="BL334" s="80"/>
      <c r="BM334" s="80"/>
      <c r="BN334" s="80"/>
      <c r="BO334" s="80"/>
      <c r="BP334" s="80"/>
      <c r="BQ334" s="80">
        <f>(((BQ331*2)+(BQ332*1)+(BQ333*0)))/(BQ331+BQ332+BQ333)</f>
        <v>1.75</v>
      </c>
      <c r="BR334" s="80"/>
      <c r="BS334" s="80"/>
      <c r="BT334" s="80"/>
      <c r="BU334" s="80">
        <f>(((BU331*2)+(BU332*1)+(BU333*0)))/(BU331+BU332+BU333)</f>
        <v>2</v>
      </c>
      <c r="BV334" s="80"/>
      <c r="BW334" s="80"/>
      <c r="BX334" s="80">
        <f>(((BX331*2)+(BX332*1)+(BX333*0)))/(BX331+BX332+BX333)</f>
        <v>2</v>
      </c>
      <c r="BY334" s="80"/>
      <c r="BZ334" s="80"/>
      <c r="CA334" s="80"/>
      <c r="CB334" s="80">
        <f>(((CB331*2)+(CB332*1)+(CB333*0)))/(CB331+CB332+CB333)</f>
        <v>2</v>
      </c>
      <c r="CC334" s="80">
        <f>(((CC331*2)+(CC332*1)+(CC333*0)))/(CC331+CC332+CC333)</f>
        <v>2</v>
      </c>
      <c r="CD334" s="169">
        <f>COUNTIF($BE335:$CC335,"Đ")</f>
        <v>10</v>
      </c>
      <c r="CE334" s="170">
        <f>CD334/COUNTA($BE335:$CC335)</f>
        <v>1</v>
      </c>
      <c r="CF334" s="169">
        <f>COUNTIF($BE335:$CC335,"CCG")</f>
        <v>0</v>
      </c>
      <c r="CG334" s="170">
        <f>CF334/COUNTA($BE335:$CC335)</f>
        <v>0</v>
      </c>
      <c r="CH334" s="169">
        <f>COUNTIF($BE335:$CC335,"CĐ")</f>
        <v>0</v>
      </c>
      <c r="CI334" s="170">
        <f>CH334/COUNTA($BE335:$CC335)</f>
        <v>0</v>
      </c>
      <c r="CJ334" s="116">
        <f>(((CD334*2)+(CF334*1)+(CH334*0)))/(CD334+CF334+CH334)</f>
        <v>2</v>
      </c>
      <c r="CK334" s="116" t="str">
        <f>IF(CJ334&gt;=1.6,"Đạt mục tiêu",IF(CJ334&gt;=1,"Cần cố gắng","Chưa đạt"))</f>
        <v>Đạt mục tiêu</v>
      </c>
    </row>
    <row r="335" spans="1:89" hidden="1">
      <c r="A335" s="173"/>
      <c r="B335" s="166"/>
      <c r="C335" s="180"/>
      <c r="D335" s="46"/>
      <c r="E335" s="48"/>
      <c r="F335" s="46"/>
      <c r="G335" s="100"/>
      <c r="H335" s="48"/>
      <c r="I335" s="100"/>
      <c r="J335" s="100"/>
      <c r="K335" s="100"/>
      <c r="L335" s="100"/>
      <c r="M335" s="100"/>
      <c r="N335" s="22"/>
      <c r="O335" s="100"/>
      <c r="P335" s="22"/>
      <c r="Q335" s="100"/>
      <c r="R335" s="100"/>
      <c r="S335" s="100"/>
      <c r="T335" s="100"/>
      <c r="U335" s="100"/>
      <c r="V335" s="100"/>
      <c r="W335" s="100"/>
      <c r="X335" s="100"/>
      <c r="Y335" s="100"/>
      <c r="Z335" s="100"/>
      <c r="AA335" s="100"/>
      <c r="AB335" s="100"/>
      <c r="AC335" s="100"/>
      <c r="AD335" s="100"/>
      <c r="AE335" s="100"/>
      <c r="AF335" s="100"/>
      <c r="AG335" s="100"/>
      <c r="AH335" s="100"/>
      <c r="AI335" s="100"/>
      <c r="AJ335" s="100"/>
      <c r="AK335" s="100"/>
      <c r="AL335" s="100"/>
      <c r="AM335" s="100"/>
      <c r="AN335" s="100"/>
      <c r="AO335" s="100"/>
      <c r="AP335" s="100"/>
      <c r="AQ335" s="100"/>
      <c r="AR335" s="100"/>
      <c r="AS335" s="100"/>
      <c r="AT335" s="100"/>
      <c r="AU335" s="100"/>
      <c r="AV335" s="100"/>
      <c r="AW335" s="100"/>
      <c r="AX335" s="100"/>
      <c r="AY335" s="100"/>
      <c r="AZ335" s="100"/>
      <c r="BA335" s="100"/>
      <c r="BB335" s="100"/>
      <c r="BC335" s="100"/>
      <c r="BD335" s="100"/>
      <c r="BE335" s="80" t="str">
        <f>IF(BE334&lt;1,"CĐ",IF(BE334&lt;1.6,"CCG","Đ"))</f>
        <v>Đ</v>
      </c>
      <c r="BF335" s="80" t="str">
        <f>IF(BF334&lt;1,"CĐ",IF(BF334&lt;1.6,"CCG","Đ"))</f>
        <v>Đ</v>
      </c>
      <c r="BG335" s="80" t="str">
        <f>IF(BG334&lt;1,"CĐ",IF(BG334&lt;1.6,"CCG","Đ"))</f>
        <v>Đ</v>
      </c>
      <c r="BH335" s="80" t="str">
        <f>IF(BH334&lt;1,"CĐ",IF(BH334&lt;1.6,"CCG","Đ"))</f>
        <v>Đ</v>
      </c>
      <c r="BI335" s="80" t="str">
        <f>IF(BI334&lt;1,"CĐ",IF(BI334&lt;1.6,"CCG","Đ"))</f>
        <v>Đ</v>
      </c>
      <c r="BJ335" s="81"/>
      <c r="BK335" s="80"/>
      <c r="BL335" s="80"/>
      <c r="BM335" s="80"/>
      <c r="BN335" s="80"/>
      <c r="BO335" s="80"/>
      <c r="BP335" s="80"/>
      <c r="BQ335" s="80" t="str">
        <f>IF(BQ334&lt;1,"CĐ",IF(BQ334&lt;1.6,"CCG","Đ"))</f>
        <v>Đ</v>
      </c>
      <c r="BR335" s="80"/>
      <c r="BS335" s="80"/>
      <c r="BT335" s="80"/>
      <c r="BU335" s="80" t="str">
        <f>IF(BU334&lt;1,"CĐ",IF(BU334&lt;1.6,"CCG","Đ"))</f>
        <v>Đ</v>
      </c>
      <c r="BV335" s="80"/>
      <c r="BW335" s="80"/>
      <c r="BX335" s="80" t="str">
        <f>IF(BX334&lt;1,"CĐ",IF(BX334&lt;1.6,"CCG","Đ"))</f>
        <v>Đ</v>
      </c>
      <c r="BY335" s="80"/>
      <c r="BZ335" s="80"/>
      <c r="CA335" s="80"/>
      <c r="CB335" s="80" t="str">
        <f>IF(CB334&lt;1,"CĐ",IF(CB334&lt;1.6,"CCG","Đ"))</f>
        <v>Đ</v>
      </c>
      <c r="CC335" s="80" t="str">
        <f>IF(CC334&lt;1,"CĐ",IF(CC334&lt;1.6,"CCG","Đ"))</f>
        <v>Đ</v>
      </c>
      <c r="CD335" s="169"/>
      <c r="CE335" s="170"/>
      <c r="CF335" s="169"/>
      <c r="CG335" s="170"/>
      <c r="CH335" s="169"/>
      <c r="CI335" s="170"/>
      <c r="CJ335" s="116"/>
      <c r="CK335" s="116"/>
    </row>
    <row r="336" spans="1:89" ht="31.5" hidden="1">
      <c r="A336" s="173"/>
      <c r="B336" s="173" t="s">
        <v>63</v>
      </c>
      <c r="C336" s="90" t="s">
        <v>80</v>
      </c>
      <c r="D336" s="83"/>
      <c r="E336" s="84"/>
      <c r="F336" s="83"/>
      <c r="G336" s="98"/>
      <c r="H336" s="84"/>
      <c r="I336" s="98"/>
      <c r="J336" s="98"/>
      <c r="K336" s="98"/>
      <c r="L336" s="98"/>
      <c r="M336" s="98"/>
      <c r="N336" s="22"/>
      <c r="O336" s="98"/>
      <c r="P336" s="22"/>
      <c r="Q336" s="98"/>
      <c r="R336" s="98"/>
      <c r="S336" s="98"/>
      <c r="T336" s="98"/>
      <c r="U336" s="98"/>
      <c r="V336" s="98"/>
      <c r="W336" s="98"/>
      <c r="X336" s="98"/>
      <c r="Y336" s="98"/>
      <c r="Z336" s="98"/>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1">
        <f>COUNTIFS($J$8:$J$247,"TCKNXH",BE$8:BE$247,"2")</f>
        <v>0</v>
      </c>
      <c r="BF336" s="91">
        <f>COUNTIFS($J$8:$J$247,"TCKNXH",BF$8:BF$247,"2")</f>
        <v>0</v>
      </c>
      <c r="BG336" s="91">
        <f>COUNTIFS($J$8:$J$247,"TCKNXH",BG$8:BG$247,"2")</f>
        <v>0</v>
      </c>
      <c r="BH336" s="91">
        <f>COUNTIFS($J$8:$J$247,"TCKNXH",BH$8:BH$247,"2")</f>
        <v>0</v>
      </c>
      <c r="BI336" s="91">
        <f>COUNTIFS($J$8:$J$247,"TCKNXH",BI$8:BI$247,"2")</f>
        <v>0</v>
      </c>
      <c r="BJ336" s="92"/>
      <c r="BK336" s="91"/>
      <c r="BL336" s="91"/>
      <c r="BM336" s="91"/>
      <c r="BN336" s="91"/>
      <c r="BO336" s="91"/>
      <c r="BP336" s="91"/>
      <c r="BQ336" s="91">
        <f>COUNTIFS($J$8:$J$247,"TCKNXH",BQ$8:BQ$247,"2")</f>
        <v>0</v>
      </c>
      <c r="BR336" s="91"/>
      <c r="BS336" s="91"/>
      <c r="BT336" s="91"/>
      <c r="BU336" s="91">
        <f>COUNTIFS($J$8:$J$247,"TCKNXH",BU$8:BU$247,"2")</f>
        <v>0</v>
      </c>
      <c r="BV336" s="91"/>
      <c r="BW336" s="91"/>
      <c r="BX336" s="91">
        <f>COUNTIFS($J$8:$J$247,"TCKNXH",BX$8:BX$247,"2")</f>
        <v>0</v>
      </c>
      <c r="BY336" s="91"/>
      <c r="BZ336" s="91"/>
      <c r="CA336" s="91"/>
      <c r="CB336" s="91">
        <f>COUNTIFS($J$8:$J$247,"TCKNXH",CB$8:CB$247,"2")</f>
        <v>0</v>
      </c>
      <c r="CC336" s="91">
        <f>COUNTIFS($J$8:$J$247,"TCKNXH",CC$8:CC$247,"2")</f>
        <v>0</v>
      </c>
      <c r="CD336" s="98"/>
      <c r="CE336" s="98"/>
      <c r="CF336" s="98"/>
      <c r="CG336" s="98"/>
      <c r="CH336" s="98"/>
      <c r="CI336" s="98"/>
      <c r="CJ336" s="98"/>
      <c r="CK336" s="98"/>
    </row>
    <row r="337" spans="1:89" ht="31.5" hidden="1">
      <c r="A337" s="173"/>
      <c r="B337" s="173"/>
      <c r="C337" s="90" t="s">
        <v>81</v>
      </c>
      <c r="D337" s="83"/>
      <c r="E337" s="84"/>
      <c r="F337" s="83"/>
      <c r="G337" s="98"/>
      <c r="H337" s="84"/>
      <c r="I337" s="98"/>
      <c r="J337" s="98"/>
      <c r="K337" s="98"/>
      <c r="L337" s="98"/>
      <c r="M337" s="98"/>
      <c r="N337" s="22"/>
      <c r="O337" s="98"/>
      <c r="P337" s="22"/>
      <c r="Q337" s="98"/>
      <c r="R337" s="98"/>
      <c r="S337" s="98"/>
      <c r="T337" s="98"/>
      <c r="U337" s="98"/>
      <c r="V337" s="98"/>
      <c r="W337" s="98"/>
      <c r="X337" s="98"/>
      <c r="Y337" s="98"/>
      <c r="Z337" s="98"/>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1">
        <f>COUNTIFS($J$8:$J$247,"TCKNXH",BE$8:BE$247,"1")</f>
        <v>0</v>
      </c>
      <c r="BF337" s="91">
        <f>COUNTIFS($J$8:$J$247,"TCKNXH",BF$8:BF$247,"1")</f>
        <v>0</v>
      </c>
      <c r="BG337" s="91">
        <f>COUNTIFS($J$8:$J$247,"TCKNXH",BG$8:BG$247,"1")</f>
        <v>0</v>
      </c>
      <c r="BH337" s="91">
        <f>COUNTIFS($J$8:$J$247,"TCKNXH",BH$8:BH$247,"1")</f>
        <v>0</v>
      </c>
      <c r="BI337" s="91">
        <f>COUNTIFS($J$8:$J$247,"TCKNXH",BI$8:BI$247,"1")</f>
        <v>0</v>
      </c>
      <c r="BJ337" s="92"/>
      <c r="BK337" s="91"/>
      <c r="BL337" s="91"/>
      <c r="BM337" s="91"/>
      <c r="BN337" s="91"/>
      <c r="BO337" s="91"/>
      <c r="BP337" s="91"/>
      <c r="BQ337" s="91">
        <f>COUNTIFS($J$8:$J$247,"TCKNXH",BQ$8:BQ$247,"1")</f>
        <v>0</v>
      </c>
      <c r="BR337" s="91"/>
      <c r="BS337" s="91"/>
      <c r="BT337" s="91"/>
      <c r="BU337" s="91">
        <f>COUNTIFS($J$8:$J$247,"TCKNXH",BU$8:BU$247,"1")</f>
        <v>0</v>
      </c>
      <c r="BV337" s="91"/>
      <c r="BW337" s="91"/>
      <c r="BX337" s="91">
        <f>COUNTIFS($J$8:$J$247,"TCKNXH",BX$8:BX$247,"1")</f>
        <v>0</v>
      </c>
      <c r="BY337" s="91"/>
      <c r="BZ337" s="91"/>
      <c r="CA337" s="91"/>
      <c r="CB337" s="91">
        <f>COUNTIFS($J$8:$J$247,"TCKNXH",CB$8:CB$247,"1")</f>
        <v>0</v>
      </c>
      <c r="CC337" s="91">
        <f>COUNTIFS($J$8:$J$247,"TCKNXH",CC$8:CC$247,"1")</f>
        <v>0</v>
      </c>
      <c r="CD337" s="98"/>
      <c r="CE337" s="98"/>
      <c r="CF337" s="98"/>
      <c r="CG337" s="98"/>
      <c r="CH337" s="98"/>
      <c r="CI337" s="98"/>
      <c r="CJ337" s="98"/>
      <c r="CK337" s="98"/>
    </row>
    <row r="338" spans="1:89" ht="31.5" hidden="1">
      <c r="A338" s="173"/>
      <c r="B338" s="173"/>
      <c r="C338" s="90" t="s">
        <v>82</v>
      </c>
      <c r="D338" s="83"/>
      <c r="E338" s="84"/>
      <c r="F338" s="83"/>
      <c r="G338" s="98"/>
      <c r="H338" s="84"/>
      <c r="I338" s="98"/>
      <c r="J338" s="98"/>
      <c r="K338" s="98"/>
      <c r="L338" s="98"/>
      <c r="M338" s="98"/>
      <c r="N338" s="22"/>
      <c r="O338" s="98"/>
      <c r="P338" s="22"/>
      <c r="Q338" s="98"/>
      <c r="R338" s="98"/>
      <c r="S338" s="98"/>
      <c r="T338" s="98"/>
      <c r="U338" s="98"/>
      <c r="V338" s="98"/>
      <c r="W338" s="98"/>
      <c r="X338" s="98"/>
      <c r="Y338" s="98"/>
      <c r="Z338" s="9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1">
        <f>COUNTIFS($J$8:$J$247,"TCKNXH",BE$8:BE$247,"0")</f>
        <v>0</v>
      </c>
      <c r="BF338" s="91">
        <f>COUNTIFS($J$8:$J$247,"TCKNXH",BF$8:BF$247,"0")</f>
        <v>0</v>
      </c>
      <c r="BG338" s="91">
        <f>COUNTIFS($J$8:$J$247,"TCKNXH",BG$8:BG$247,"0")</f>
        <v>0</v>
      </c>
      <c r="BH338" s="91">
        <f>COUNTIFS($J$8:$J$247,"TCKNXH",BH$8:BH$247,"0")</f>
        <v>0</v>
      </c>
      <c r="BI338" s="91">
        <f>COUNTIFS($J$8:$J$247,"TCKNXH",BI$8:BI$247,"0")</f>
        <v>0</v>
      </c>
      <c r="BJ338" s="92"/>
      <c r="BK338" s="91"/>
      <c r="BL338" s="91"/>
      <c r="BM338" s="91"/>
      <c r="BN338" s="91"/>
      <c r="BO338" s="91"/>
      <c r="BP338" s="91"/>
      <c r="BQ338" s="91">
        <f>COUNTIFS($J$8:$J$247,"TCKNXH",BQ$8:BQ$247,"0")</f>
        <v>0</v>
      </c>
      <c r="BR338" s="91"/>
      <c r="BS338" s="91"/>
      <c r="BT338" s="91"/>
      <c r="BU338" s="91">
        <f>COUNTIFS($J$8:$J$247,"TCKNXH",BU$8:BU$247,"0")</f>
        <v>0</v>
      </c>
      <c r="BV338" s="91"/>
      <c r="BW338" s="91"/>
      <c r="BX338" s="91">
        <f>COUNTIFS($J$8:$J$247,"TCKNXH",BX$8:BX$247,"0")</f>
        <v>0</v>
      </c>
      <c r="BY338" s="91"/>
      <c r="BZ338" s="91"/>
      <c r="CA338" s="91"/>
      <c r="CB338" s="91">
        <f>COUNTIFS($J$8:$J$247,"TCKNXH",CB$8:CB$247,"0")</f>
        <v>0</v>
      </c>
      <c r="CC338" s="91">
        <f>COUNTIFS($J$8:$J$247,"TCKNXH",CC$8:CC$247,"0")</f>
        <v>0</v>
      </c>
      <c r="CD338" s="98"/>
      <c r="CE338" s="98"/>
      <c r="CF338" s="98"/>
      <c r="CG338" s="98"/>
      <c r="CH338" s="98"/>
      <c r="CI338" s="98"/>
      <c r="CJ338" s="98"/>
      <c r="CK338" s="98"/>
    </row>
    <row r="339" spans="1:89" hidden="1">
      <c r="A339" s="173"/>
      <c r="B339" s="173"/>
      <c r="C339" s="181" t="s">
        <v>97</v>
      </c>
      <c r="D339" s="83"/>
      <c r="E339" s="84"/>
      <c r="F339" s="83"/>
      <c r="G339" s="98"/>
      <c r="H339" s="84"/>
      <c r="I339" s="98"/>
      <c r="J339" s="98"/>
      <c r="K339" s="98"/>
      <c r="L339" s="98"/>
      <c r="M339" s="98"/>
      <c r="N339" s="22"/>
      <c r="O339" s="98"/>
      <c r="P339" s="22"/>
      <c r="Q339" s="98"/>
      <c r="R339" s="98"/>
      <c r="S339" s="98"/>
      <c r="T339" s="98"/>
      <c r="U339" s="98"/>
      <c r="V339" s="98"/>
      <c r="W339" s="98"/>
      <c r="X339" s="98"/>
      <c r="Y339" s="98"/>
      <c r="Z339" s="98"/>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86" t="e">
        <f>(((BE336*2)+(BE337*1)+(BE338*0)))/(BE336+BE337+BE338)</f>
        <v>#DIV/0!</v>
      </c>
      <c r="BF339" s="86" t="e">
        <f>(((BF336*2)+(BF337*1)+(BF338*0)))/(BF336+BF337+BF338)</f>
        <v>#DIV/0!</v>
      </c>
      <c r="BG339" s="86" t="e">
        <f>(((BG336*2)+(BG337*1)+(BG338*0)))/(BG336+BG337+BG338)</f>
        <v>#DIV/0!</v>
      </c>
      <c r="BH339" s="86" t="e">
        <f>(((BH336*2)+(BH337*1)+(BH338*0)))/(BH336+BH337+BH338)</f>
        <v>#DIV/0!</v>
      </c>
      <c r="BI339" s="86" t="e">
        <f>(((BI336*2)+(BI337*1)+(BI338*0)))/(BI336+BI337+BI338)</f>
        <v>#DIV/0!</v>
      </c>
      <c r="BJ339" s="87"/>
      <c r="BK339" s="86"/>
      <c r="BL339" s="86"/>
      <c r="BM339" s="86"/>
      <c r="BN339" s="86"/>
      <c r="BO339" s="86"/>
      <c r="BP339" s="86"/>
      <c r="BQ339" s="86" t="e">
        <f>(((BQ336*2)+(BQ337*1)+(BQ338*0)))/(BQ336+BQ337+BQ338)</f>
        <v>#DIV/0!</v>
      </c>
      <c r="BR339" s="86"/>
      <c r="BS339" s="86"/>
      <c r="BT339" s="86"/>
      <c r="BU339" s="86" t="e">
        <f>(((BU336*2)+(BU337*1)+(BU338*0)))/(BU336+BU337+BU338)</f>
        <v>#DIV/0!</v>
      </c>
      <c r="BV339" s="86"/>
      <c r="BW339" s="86"/>
      <c r="BX339" s="86" t="e">
        <f>(((BX336*2)+(BX337*1)+(BX338*0)))/(BX336+BX337+BX338)</f>
        <v>#DIV/0!</v>
      </c>
      <c r="BY339" s="86"/>
      <c r="BZ339" s="86"/>
      <c r="CA339" s="86"/>
      <c r="CB339" s="86" t="e">
        <f>(((CB336*2)+(CB337*1)+(CB338*0)))/(CB336+CB337+CB338)</f>
        <v>#DIV/0!</v>
      </c>
      <c r="CC339" s="86" t="e">
        <f>(((CC336*2)+(CC337*1)+(CC338*0)))/(CC336+CC337+CC338)</f>
        <v>#DIV/0!</v>
      </c>
      <c r="CD339" s="175">
        <f>COUNTIF($BE340:$CC340,"Đ")</f>
        <v>0</v>
      </c>
      <c r="CE339" s="176">
        <f>CD339/COUNTA($BE340:$CC340)</f>
        <v>0</v>
      </c>
      <c r="CF339" s="175">
        <f>COUNTIF($BE340:$CC340,"CCG")</f>
        <v>0</v>
      </c>
      <c r="CG339" s="176">
        <f>CF339/COUNTA($BE340:$CC340)</f>
        <v>0</v>
      </c>
      <c r="CH339" s="175">
        <f>COUNTIF($BE340:$CC340,"CĐ")</f>
        <v>0</v>
      </c>
      <c r="CI339" s="176">
        <f>CH339/COUNTA($BE340:$CC340)</f>
        <v>0</v>
      </c>
      <c r="CJ339" s="177" t="e">
        <f>(((CD339*2)+(CF339*1)+(CH339*0)))/(CD339+CF339+CH339)</f>
        <v>#DIV/0!</v>
      </c>
      <c r="CK339" s="177" t="e">
        <f>IF(CJ339&gt;=1.6,"Đạt mục tiêu",IF(CJ339&gt;=1,"Cần cố gắng","Chưa đạt"))</f>
        <v>#DIV/0!</v>
      </c>
    </row>
    <row r="340" spans="1:89" hidden="1">
      <c r="A340" s="173"/>
      <c r="B340" s="173"/>
      <c r="C340" s="182"/>
      <c r="D340" s="83"/>
      <c r="E340" s="84"/>
      <c r="F340" s="83"/>
      <c r="G340" s="98"/>
      <c r="H340" s="84"/>
      <c r="I340" s="98"/>
      <c r="J340" s="98"/>
      <c r="K340" s="98"/>
      <c r="L340" s="98"/>
      <c r="M340" s="98"/>
      <c r="N340" s="22"/>
      <c r="O340" s="98"/>
      <c r="P340" s="22"/>
      <c r="Q340" s="98"/>
      <c r="R340" s="98"/>
      <c r="S340" s="98"/>
      <c r="T340" s="98"/>
      <c r="U340" s="98"/>
      <c r="V340" s="98"/>
      <c r="W340" s="98"/>
      <c r="X340" s="98"/>
      <c r="Y340" s="98"/>
      <c r="Z340" s="98"/>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86" t="e">
        <f>IF(BE339&lt;1,"CĐ",IF(BE339&lt;1.6,"CCG","Đ"))</f>
        <v>#DIV/0!</v>
      </c>
      <c r="BF340" s="86" t="e">
        <f>IF(BF339&lt;1,"CĐ",IF(BF339&lt;1.6,"CCG","Đ"))</f>
        <v>#DIV/0!</v>
      </c>
      <c r="BG340" s="86" t="e">
        <f>IF(BG339&lt;1,"CĐ",IF(BG339&lt;1.6,"CCG","Đ"))</f>
        <v>#DIV/0!</v>
      </c>
      <c r="BH340" s="86" t="e">
        <f>IF(BH339&lt;1,"CĐ",IF(BH339&lt;1.6,"CCG","Đ"))</f>
        <v>#DIV/0!</v>
      </c>
      <c r="BI340" s="86" t="e">
        <f>IF(BI339&lt;1,"CĐ",IF(BI339&lt;1.6,"CCG","Đ"))</f>
        <v>#DIV/0!</v>
      </c>
      <c r="BJ340" s="87"/>
      <c r="BK340" s="86"/>
      <c r="BL340" s="86"/>
      <c r="BM340" s="86"/>
      <c r="BN340" s="86"/>
      <c r="BO340" s="86"/>
      <c r="BP340" s="86"/>
      <c r="BQ340" s="86" t="e">
        <f>IF(BQ339&lt;1,"CĐ",IF(BQ339&lt;1.6,"CCG","Đ"))</f>
        <v>#DIV/0!</v>
      </c>
      <c r="BR340" s="86"/>
      <c r="BS340" s="86"/>
      <c r="BT340" s="86"/>
      <c r="BU340" s="86" t="e">
        <f>IF(BU339&lt;1,"CĐ",IF(BU339&lt;1.6,"CCG","Đ"))</f>
        <v>#DIV/0!</v>
      </c>
      <c r="BV340" s="86"/>
      <c r="BW340" s="86"/>
      <c r="BX340" s="86" t="e">
        <f>IF(BX339&lt;1,"CĐ",IF(BX339&lt;1.6,"CCG","Đ"))</f>
        <v>#DIV/0!</v>
      </c>
      <c r="BY340" s="86"/>
      <c r="BZ340" s="86"/>
      <c r="CA340" s="86"/>
      <c r="CB340" s="86" t="e">
        <f>IF(CB339&lt;1,"CĐ",IF(CB339&lt;1.6,"CCG","Đ"))</f>
        <v>#DIV/0!</v>
      </c>
      <c r="CC340" s="86" t="e">
        <f>IF(CC339&lt;1,"CĐ",IF(CC339&lt;1.6,"CCG","Đ"))</f>
        <v>#DIV/0!</v>
      </c>
      <c r="CD340" s="175"/>
      <c r="CE340" s="176"/>
      <c r="CF340" s="175"/>
      <c r="CG340" s="176"/>
      <c r="CH340" s="175"/>
      <c r="CI340" s="176"/>
      <c r="CJ340" s="177"/>
      <c r="CK340" s="177"/>
    </row>
    <row r="341" spans="1:89" ht="31.5" hidden="1">
      <c r="A341" s="173"/>
      <c r="B341" s="166" t="s">
        <v>64</v>
      </c>
      <c r="C341" s="78" t="s">
        <v>80</v>
      </c>
      <c r="D341" s="46"/>
      <c r="E341" s="48"/>
      <c r="F341" s="46"/>
      <c r="G341" s="100"/>
      <c r="H341" s="48"/>
      <c r="I341" s="100"/>
      <c r="J341" s="100"/>
      <c r="K341" s="100"/>
      <c r="L341" s="100"/>
      <c r="M341" s="100"/>
      <c r="N341" s="22"/>
      <c r="O341" s="100"/>
      <c r="P341" s="22"/>
      <c r="Q341" s="100"/>
      <c r="R341" s="100"/>
      <c r="S341" s="100"/>
      <c r="T341" s="100"/>
      <c r="U341" s="100"/>
      <c r="V341" s="100"/>
      <c r="W341" s="100"/>
      <c r="X341" s="100"/>
      <c r="Y341" s="100"/>
      <c r="Z341" s="100"/>
      <c r="AA341" s="100"/>
      <c r="AB341" s="100"/>
      <c r="AC341" s="100"/>
      <c r="AD341" s="100"/>
      <c r="AE341" s="100"/>
      <c r="AF341" s="100"/>
      <c r="AG341" s="100"/>
      <c r="AH341" s="100"/>
      <c r="AI341" s="100"/>
      <c r="AJ341" s="100"/>
      <c r="AK341" s="100"/>
      <c r="AL341" s="100"/>
      <c r="AM341" s="100"/>
      <c r="AN341" s="100"/>
      <c r="AO341" s="100"/>
      <c r="AP341" s="100"/>
      <c r="AQ341" s="100"/>
      <c r="AR341" s="100"/>
      <c r="AS341" s="100"/>
      <c r="AT341" s="100"/>
      <c r="AU341" s="100"/>
      <c r="AV341" s="100"/>
      <c r="AW341" s="100"/>
      <c r="AX341" s="100"/>
      <c r="AY341" s="100"/>
      <c r="AZ341" s="100"/>
      <c r="BA341" s="100"/>
      <c r="BB341" s="100"/>
      <c r="BC341" s="100"/>
      <c r="BD341" s="100"/>
      <c r="BE341" s="88">
        <f>COUNTIFS($J$8:$J$247,"Thẩm mỹ",BE$8:BE$247,"2")</f>
        <v>0</v>
      </c>
      <c r="BF341" s="88">
        <f>COUNTIFS($J$8:$J$247,"Thẩm mỹ",BF$8:BF$247,"2")</f>
        <v>0</v>
      </c>
      <c r="BG341" s="88">
        <f>COUNTIFS($J$8:$J$247,"Thẩm mỹ",BG$8:BG$247,"2")</f>
        <v>0</v>
      </c>
      <c r="BH341" s="88">
        <f>COUNTIFS($J$8:$J$247,"Thẩm mỹ",BH$8:BH$247,"2")</f>
        <v>0</v>
      </c>
      <c r="BI341" s="88">
        <f>COUNTIFS($J$8:$J$247,"Thẩm mỹ",BI$8:BI$247,"2")</f>
        <v>0</v>
      </c>
      <c r="BJ341" s="89"/>
      <c r="BK341" s="88"/>
      <c r="BL341" s="88"/>
      <c r="BM341" s="88"/>
      <c r="BN341" s="88"/>
      <c r="BO341" s="88"/>
      <c r="BP341" s="88"/>
      <c r="BQ341" s="88">
        <f>COUNTIFS($J$8:$J$247,"Thẩm mỹ",BQ$8:BQ$247,"2")</f>
        <v>0</v>
      </c>
      <c r="BR341" s="88"/>
      <c r="BS341" s="88"/>
      <c r="BT341" s="88"/>
      <c r="BU341" s="88">
        <f>COUNTIFS($J$8:$J$247,"Thẩm mỹ",BU$8:BU$247,"2")</f>
        <v>0</v>
      </c>
      <c r="BV341" s="88"/>
      <c r="BW341" s="88"/>
      <c r="BX341" s="88">
        <f>COUNTIFS($J$8:$J$247,"Thẩm mỹ",BX$8:BX$247,"2")</f>
        <v>0</v>
      </c>
      <c r="BY341" s="88"/>
      <c r="BZ341" s="88"/>
      <c r="CA341" s="88"/>
      <c r="CB341" s="88">
        <f>COUNTIFS($J$8:$J$247,"Thẩm mỹ",CB$8:CB$247,"2")</f>
        <v>0</v>
      </c>
      <c r="CC341" s="88">
        <f>COUNTIFS($J$8:$J$247,"Thẩm mỹ",CC$8:CC$247,"2")</f>
        <v>0</v>
      </c>
      <c r="CD341" s="100"/>
      <c r="CE341" s="100"/>
      <c r="CF341" s="100"/>
      <c r="CG341" s="100"/>
      <c r="CH341" s="100"/>
      <c r="CI341" s="100"/>
      <c r="CJ341" s="100"/>
      <c r="CK341" s="100"/>
    </row>
    <row r="342" spans="1:89" ht="31.5" hidden="1">
      <c r="A342" s="173"/>
      <c r="B342" s="166"/>
      <c r="C342" s="78" t="s">
        <v>81</v>
      </c>
      <c r="D342" s="46"/>
      <c r="E342" s="48"/>
      <c r="F342" s="46"/>
      <c r="G342" s="100"/>
      <c r="H342" s="48"/>
      <c r="I342" s="100"/>
      <c r="J342" s="100"/>
      <c r="K342" s="100"/>
      <c r="L342" s="100"/>
      <c r="M342" s="100"/>
      <c r="N342" s="22"/>
      <c r="O342" s="100"/>
      <c r="P342" s="22"/>
      <c r="Q342" s="100"/>
      <c r="R342" s="100"/>
      <c r="S342" s="100"/>
      <c r="T342" s="100"/>
      <c r="U342" s="100"/>
      <c r="V342" s="100"/>
      <c r="W342" s="100"/>
      <c r="X342" s="100"/>
      <c r="Y342" s="100"/>
      <c r="Z342" s="100"/>
      <c r="AA342" s="100"/>
      <c r="AB342" s="100"/>
      <c r="AC342" s="100"/>
      <c r="AD342" s="100"/>
      <c r="AE342" s="100"/>
      <c r="AF342" s="100"/>
      <c r="AG342" s="100"/>
      <c r="AH342" s="100"/>
      <c r="AI342" s="100"/>
      <c r="AJ342" s="100"/>
      <c r="AK342" s="100"/>
      <c r="AL342" s="100"/>
      <c r="AM342" s="100"/>
      <c r="AN342" s="100"/>
      <c r="AO342" s="100"/>
      <c r="AP342" s="100"/>
      <c r="AQ342" s="100"/>
      <c r="AR342" s="100"/>
      <c r="AS342" s="100"/>
      <c r="AT342" s="100"/>
      <c r="AU342" s="100"/>
      <c r="AV342" s="100"/>
      <c r="AW342" s="100"/>
      <c r="AX342" s="100"/>
      <c r="AY342" s="100"/>
      <c r="AZ342" s="100"/>
      <c r="BA342" s="100"/>
      <c r="BB342" s="100"/>
      <c r="BC342" s="100"/>
      <c r="BD342" s="100"/>
      <c r="BE342" s="88">
        <f>COUNTIFS($J$8:$J$247,"Thẩm mỹ",BE$8:BE$247,"1")</f>
        <v>0</v>
      </c>
      <c r="BF342" s="88">
        <f>COUNTIFS($J$8:$J$247,"Thẩm mỹ",BF$8:BF$247,"1")</f>
        <v>0</v>
      </c>
      <c r="BG342" s="88">
        <f>COUNTIFS($J$8:$J$247,"Thẩm mỹ",BG$8:BG$247,"1")</f>
        <v>0</v>
      </c>
      <c r="BH342" s="88">
        <f>COUNTIFS($J$8:$J$247,"Thẩm mỹ",BH$8:BH$247,"1")</f>
        <v>0</v>
      </c>
      <c r="BI342" s="88">
        <f>COUNTIFS($J$8:$J$247,"Thẩm mỹ",BI$8:BI$247,"1")</f>
        <v>0</v>
      </c>
      <c r="BJ342" s="89"/>
      <c r="BK342" s="88"/>
      <c r="BL342" s="88"/>
      <c r="BM342" s="88"/>
      <c r="BN342" s="88"/>
      <c r="BO342" s="88"/>
      <c r="BP342" s="88"/>
      <c r="BQ342" s="88">
        <f>COUNTIFS($J$8:$J$247,"Thẩm mỹ",BQ$8:BQ$247,"1")</f>
        <v>0</v>
      </c>
      <c r="BR342" s="88"/>
      <c r="BS342" s="88"/>
      <c r="BT342" s="88"/>
      <c r="BU342" s="88">
        <f>COUNTIFS($J$8:$J$247,"Thẩm mỹ",BU$8:BU$247,"1")</f>
        <v>0</v>
      </c>
      <c r="BV342" s="88"/>
      <c r="BW342" s="88"/>
      <c r="BX342" s="88">
        <f>COUNTIFS($J$8:$J$247,"Thẩm mỹ",BX$8:BX$247,"1")</f>
        <v>0</v>
      </c>
      <c r="BY342" s="88"/>
      <c r="BZ342" s="88"/>
      <c r="CA342" s="88"/>
      <c r="CB342" s="88">
        <f>COUNTIFS($J$8:$J$247,"Thẩm mỹ",CB$8:CB$247,"1")</f>
        <v>0</v>
      </c>
      <c r="CC342" s="88">
        <f>COUNTIFS($J$8:$J$247,"Thẩm mỹ",CC$8:CC$247,"1")</f>
        <v>0</v>
      </c>
      <c r="CD342" s="100"/>
      <c r="CE342" s="100"/>
      <c r="CF342" s="100"/>
      <c r="CG342" s="100"/>
      <c r="CH342" s="100"/>
      <c r="CI342" s="100"/>
      <c r="CJ342" s="100"/>
      <c r="CK342" s="100"/>
    </row>
    <row r="343" spans="1:89" ht="31.5" hidden="1">
      <c r="A343" s="173"/>
      <c r="B343" s="166"/>
      <c r="C343" s="78" t="s">
        <v>82</v>
      </c>
      <c r="D343" s="46"/>
      <c r="E343" s="48"/>
      <c r="F343" s="46"/>
      <c r="G343" s="100"/>
      <c r="H343" s="48"/>
      <c r="I343" s="100"/>
      <c r="J343" s="100"/>
      <c r="K343" s="100"/>
      <c r="L343" s="100"/>
      <c r="M343" s="100"/>
      <c r="N343" s="22"/>
      <c r="O343" s="100"/>
      <c r="P343" s="22"/>
      <c r="Q343" s="100"/>
      <c r="R343" s="100"/>
      <c r="S343" s="100"/>
      <c r="T343" s="100"/>
      <c r="U343" s="100"/>
      <c r="V343" s="100"/>
      <c r="W343" s="100"/>
      <c r="X343" s="100"/>
      <c r="Y343" s="100"/>
      <c r="Z343" s="100"/>
      <c r="AA343" s="100"/>
      <c r="AB343" s="100"/>
      <c r="AC343" s="100"/>
      <c r="AD343" s="100"/>
      <c r="AE343" s="100"/>
      <c r="AF343" s="100"/>
      <c r="AG343" s="100"/>
      <c r="AH343" s="100"/>
      <c r="AI343" s="100"/>
      <c r="AJ343" s="100"/>
      <c r="AK343" s="100"/>
      <c r="AL343" s="100"/>
      <c r="AM343" s="100"/>
      <c r="AN343" s="100"/>
      <c r="AO343" s="100"/>
      <c r="AP343" s="100"/>
      <c r="AQ343" s="100"/>
      <c r="AR343" s="100"/>
      <c r="AS343" s="100"/>
      <c r="AT343" s="100"/>
      <c r="AU343" s="100"/>
      <c r="AV343" s="100"/>
      <c r="AW343" s="100"/>
      <c r="AX343" s="100"/>
      <c r="AY343" s="100"/>
      <c r="AZ343" s="100"/>
      <c r="BA343" s="100"/>
      <c r="BB343" s="100"/>
      <c r="BC343" s="100"/>
      <c r="BD343" s="100"/>
      <c r="BE343" s="88">
        <f>COUNTIFS($J$8:$J$247,"Thẩm mỹ",BE$8:BE$247,"0")</f>
        <v>0</v>
      </c>
      <c r="BF343" s="88">
        <f>COUNTIFS($J$8:$J$247,"Thẩm mỹ",BF$8:BF$247,"0")</f>
        <v>0</v>
      </c>
      <c r="BG343" s="88">
        <f>COUNTIFS($J$8:$J$247,"Thẩm mỹ",BG$8:BG$247,"0")</f>
        <v>0</v>
      </c>
      <c r="BH343" s="88">
        <f>COUNTIFS($J$8:$J$247,"Thẩm mỹ",BH$8:BH$247,"0")</f>
        <v>0</v>
      </c>
      <c r="BI343" s="88">
        <f>COUNTIFS($J$8:$J$247,"Thẩm mỹ",BI$8:BI$247,"0")</f>
        <v>0</v>
      </c>
      <c r="BJ343" s="89"/>
      <c r="BK343" s="88"/>
      <c r="BL343" s="88"/>
      <c r="BM343" s="88"/>
      <c r="BN343" s="88"/>
      <c r="BO343" s="88"/>
      <c r="BP343" s="88"/>
      <c r="BQ343" s="88">
        <f>COUNTIFS($J$8:$J$247,"Thẩm mỹ",BQ$8:BQ$247,"0")</f>
        <v>0</v>
      </c>
      <c r="BR343" s="88"/>
      <c r="BS343" s="88"/>
      <c r="BT343" s="88"/>
      <c r="BU343" s="88">
        <f>COUNTIFS($J$8:$J$247,"Thẩm mỹ",BU$8:BU$247,"0")</f>
        <v>0</v>
      </c>
      <c r="BV343" s="88"/>
      <c r="BW343" s="88"/>
      <c r="BX343" s="88">
        <f>COUNTIFS($J$8:$J$247,"Thẩm mỹ",BX$8:BX$247,"0")</f>
        <v>0</v>
      </c>
      <c r="BY343" s="88"/>
      <c r="BZ343" s="88"/>
      <c r="CA343" s="88"/>
      <c r="CB343" s="88">
        <f>COUNTIFS($J$8:$J$247,"Thẩm mỹ",CB$8:CB$247,"0")</f>
        <v>0</v>
      </c>
      <c r="CC343" s="88">
        <f>COUNTIFS($J$8:$J$247,"Thẩm mỹ",CC$8:CC$247,"0")</f>
        <v>0</v>
      </c>
      <c r="CD343" s="100"/>
      <c r="CE343" s="100"/>
      <c r="CF343" s="100"/>
      <c r="CG343" s="100"/>
      <c r="CH343" s="100"/>
      <c r="CI343" s="100"/>
      <c r="CJ343" s="100"/>
      <c r="CK343" s="100"/>
    </row>
    <row r="344" spans="1:89" hidden="1">
      <c r="A344" s="173"/>
      <c r="B344" s="166"/>
      <c r="C344" s="179" t="s">
        <v>98</v>
      </c>
      <c r="D344" s="46"/>
      <c r="E344" s="48"/>
      <c r="F344" s="46"/>
      <c r="G344" s="100"/>
      <c r="H344" s="48"/>
      <c r="I344" s="100"/>
      <c r="J344" s="100"/>
      <c r="K344" s="100"/>
      <c r="L344" s="100"/>
      <c r="M344" s="100"/>
      <c r="N344" s="22"/>
      <c r="O344" s="100"/>
      <c r="P344" s="22"/>
      <c r="Q344" s="100"/>
      <c r="R344" s="100"/>
      <c r="S344" s="100"/>
      <c r="T344" s="100"/>
      <c r="U344" s="100"/>
      <c r="V344" s="100"/>
      <c r="W344" s="100"/>
      <c r="X344" s="100"/>
      <c r="Y344" s="100"/>
      <c r="Z344" s="100"/>
      <c r="AA344" s="100"/>
      <c r="AB344" s="100"/>
      <c r="AC344" s="100"/>
      <c r="AD344" s="100"/>
      <c r="AE344" s="100"/>
      <c r="AF344" s="100"/>
      <c r="AG344" s="100"/>
      <c r="AH344" s="100"/>
      <c r="AI344" s="100"/>
      <c r="AJ344" s="100"/>
      <c r="AK344" s="100"/>
      <c r="AL344" s="100"/>
      <c r="AM344" s="100"/>
      <c r="AN344" s="100"/>
      <c r="AO344" s="100"/>
      <c r="AP344" s="100"/>
      <c r="AQ344" s="100"/>
      <c r="AR344" s="100"/>
      <c r="AS344" s="100"/>
      <c r="AT344" s="100"/>
      <c r="AU344" s="100"/>
      <c r="AV344" s="100"/>
      <c r="AW344" s="100"/>
      <c r="AX344" s="100"/>
      <c r="AY344" s="100"/>
      <c r="AZ344" s="100"/>
      <c r="BA344" s="100"/>
      <c r="BB344" s="100"/>
      <c r="BC344" s="100"/>
      <c r="BD344" s="100"/>
      <c r="BE344" s="80" t="e">
        <f>(((BE341*2)+(BE342*1)+(BE343*0)))/(BE341+BE342+BE343)</f>
        <v>#DIV/0!</v>
      </c>
      <c r="BF344" s="80" t="e">
        <f>(((BF341*2)+(BF342*1)+(BF343*0)))/(BF341+BF342+BF343)</f>
        <v>#DIV/0!</v>
      </c>
      <c r="BG344" s="80" t="e">
        <f>(((BG341*2)+(BG342*1)+(BG343*0)))/(BG341+BG342+BG343)</f>
        <v>#DIV/0!</v>
      </c>
      <c r="BH344" s="80" t="e">
        <f>(((BH341*2)+(BH342*1)+(BH343*0)))/(BH341+BH342+BH343)</f>
        <v>#DIV/0!</v>
      </c>
      <c r="BI344" s="80" t="e">
        <f>(((BI341*2)+(BI342*1)+(BI343*0)))/(BI341+BI342+BI343)</f>
        <v>#DIV/0!</v>
      </c>
      <c r="BJ344" s="81"/>
      <c r="BK344" s="80"/>
      <c r="BL344" s="80"/>
      <c r="BM344" s="80"/>
      <c r="BN344" s="80"/>
      <c r="BO344" s="80"/>
      <c r="BP344" s="80"/>
      <c r="BQ344" s="80" t="e">
        <f>(((BQ341*2)+(BQ342*1)+(BQ343*0)))/(BQ341+BQ342+BQ343)</f>
        <v>#DIV/0!</v>
      </c>
      <c r="BR344" s="80"/>
      <c r="BS344" s="80"/>
      <c r="BT344" s="80"/>
      <c r="BU344" s="80" t="e">
        <f>(((BU341*2)+(BU342*1)+(BU343*0)))/(BU341+BU342+BU343)</f>
        <v>#DIV/0!</v>
      </c>
      <c r="BV344" s="80"/>
      <c r="BW344" s="80"/>
      <c r="BX344" s="80" t="e">
        <f>(((BX341*2)+(BX342*1)+(BX343*0)))/(BX341+BX342+BX343)</f>
        <v>#DIV/0!</v>
      </c>
      <c r="BY344" s="80"/>
      <c r="BZ344" s="80"/>
      <c r="CA344" s="80"/>
      <c r="CB344" s="80" t="e">
        <f>(((CB341*2)+(CB342*1)+(CB343*0)))/(CB341+CB342+CB343)</f>
        <v>#DIV/0!</v>
      </c>
      <c r="CC344" s="80" t="e">
        <f>(((CC341*2)+(CC342*1)+(CC343*0)))/(CC341+CC342+CC343)</f>
        <v>#DIV/0!</v>
      </c>
      <c r="CD344" s="169">
        <f>COUNTIF($BE345:$CC345,"Đ")</f>
        <v>0</v>
      </c>
      <c r="CE344" s="170">
        <f>CD344/COUNTA($BE345:$CC345)</f>
        <v>0</v>
      </c>
      <c r="CF344" s="169">
        <f>COUNTIF($BE345:$CC345,"CCG")</f>
        <v>0</v>
      </c>
      <c r="CG344" s="170">
        <f>CF344/COUNTA($BE345:$CC345)</f>
        <v>0</v>
      </c>
      <c r="CH344" s="169">
        <f>COUNTIF($BE345:$CC345,"CĐ")</f>
        <v>0</v>
      </c>
      <c r="CI344" s="170">
        <f>CH344/COUNTA($BE345:$CC345)</f>
        <v>0</v>
      </c>
      <c r="CJ344" s="116" t="e">
        <f>(((CD344*2)+(CF344*1)+(CH344*0)))/(CD344+CF344+CH344)</f>
        <v>#DIV/0!</v>
      </c>
      <c r="CK344" s="116" t="e">
        <f>IF(CJ344&gt;=1.6,"Đạt mục tiêu",IF(CJ344&gt;=1,"Cần cố gắng","Chưa đạt"))</f>
        <v>#DIV/0!</v>
      </c>
    </row>
    <row r="345" spans="1:89" hidden="1">
      <c r="A345" s="173"/>
      <c r="B345" s="166"/>
      <c r="C345" s="180"/>
      <c r="D345" s="46"/>
      <c r="E345" s="48"/>
      <c r="F345" s="46"/>
      <c r="G345" s="100"/>
      <c r="H345" s="48"/>
      <c r="I345" s="100"/>
      <c r="J345" s="100"/>
      <c r="K345" s="100"/>
      <c r="L345" s="100"/>
      <c r="M345" s="100"/>
      <c r="N345" s="22"/>
      <c r="O345" s="100"/>
      <c r="P345" s="22"/>
      <c r="Q345" s="100"/>
      <c r="R345" s="100"/>
      <c r="S345" s="100"/>
      <c r="T345" s="100"/>
      <c r="U345" s="100"/>
      <c r="V345" s="100"/>
      <c r="W345" s="100"/>
      <c r="X345" s="100"/>
      <c r="Y345" s="100"/>
      <c r="Z345" s="100"/>
      <c r="AA345" s="100"/>
      <c r="AB345" s="100"/>
      <c r="AC345" s="100"/>
      <c r="AD345" s="100"/>
      <c r="AE345" s="100"/>
      <c r="AF345" s="100"/>
      <c r="AG345" s="100"/>
      <c r="AH345" s="100"/>
      <c r="AI345" s="100"/>
      <c r="AJ345" s="100"/>
      <c r="AK345" s="100"/>
      <c r="AL345" s="100"/>
      <c r="AM345" s="100"/>
      <c r="AN345" s="100"/>
      <c r="AO345" s="100"/>
      <c r="AP345" s="100"/>
      <c r="AQ345" s="100"/>
      <c r="AR345" s="100"/>
      <c r="AS345" s="100"/>
      <c r="AT345" s="100"/>
      <c r="AU345" s="100"/>
      <c r="AV345" s="100"/>
      <c r="AW345" s="100"/>
      <c r="AX345" s="100"/>
      <c r="AY345" s="100"/>
      <c r="AZ345" s="100"/>
      <c r="BA345" s="100"/>
      <c r="BB345" s="100"/>
      <c r="BC345" s="100"/>
      <c r="BD345" s="100"/>
      <c r="BE345" s="80" t="e">
        <f>IF(BE344&lt;1,"CĐ",IF(BE344&lt;1.6,"CCG","Đ"))</f>
        <v>#DIV/0!</v>
      </c>
      <c r="BF345" s="80" t="e">
        <f>IF(BF344&lt;1,"CĐ",IF(BF344&lt;1.6,"CCG","Đ"))</f>
        <v>#DIV/0!</v>
      </c>
      <c r="BG345" s="80" t="e">
        <f>IF(BG344&lt;1,"CĐ",IF(BG344&lt;1.6,"CCG","Đ"))</f>
        <v>#DIV/0!</v>
      </c>
      <c r="BH345" s="80" t="e">
        <f>IF(BH344&lt;1,"CĐ",IF(BH344&lt;1.6,"CCG","Đ"))</f>
        <v>#DIV/0!</v>
      </c>
      <c r="BI345" s="80" t="e">
        <f>IF(BI344&lt;1,"CĐ",IF(BI344&lt;1.6,"CCG","Đ"))</f>
        <v>#DIV/0!</v>
      </c>
      <c r="BJ345" s="81"/>
      <c r="BK345" s="80"/>
      <c r="BL345" s="80"/>
      <c r="BM345" s="80"/>
      <c r="BN345" s="80"/>
      <c r="BO345" s="80"/>
      <c r="BP345" s="80"/>
      <c r="BQ345" s="80" t="e">
        <f>IF(BQ344&lt;1,"CĐ",IF(BQ344&lt;1.6,"CCG","Đ"))</f>
        <v>#DIV/0!</v>
      </c>
      <c r="BR345" s="80"/>
      <c r="BS345" s="80"/>
      <c r="BT345" s="80"/>
      <c r="BU345" s="80" t="e">
        <f>IF(BU344&lt;1,"CĐ",IF(BU344&lt;1.6,"CCG","Đ"))</f>
        <v>#DIV/0!</v>
      </c>
      <c r="BV345" s="80"/>
      <c r="BW345" s="80"/>
      <c r="BX345" s="80" t="e">
        <f>IF(BX344&lt;1,"CĐ",IF(BX344&lt;1.6,"CCG","Đ"))</f>
        <v>#DIV/0!</v>
      </c>
      <c r="BY345" s="80"/>
      <c r="BZ345" s="80"/>
      <c r="CA345" s="80"/>
      <c r="CB345" s="80" t="e">
        <f>IF(CB344&lt;1,"CĐ",IF(CB344&lt;1.6,"CCG","Đ"))</f>
        <v>#DIV/0!</v>
      </c>
      <c r="CC345" s="80" t="e">
        <f>IF(CC344&lt;1,"CĐ",IF(CC344&lt;1.6,"CCG","Đ"))</f>
        <v>#DIV/0!</v>
      </c>
      <c r="CD345" s="169"/>
      <c r="CE345" s="170"/>
      <c r="CF345" s="169"/>
      <c r="CG345" s="170"/>
      <c r="CH345" s="169"/>
      <c r="CI345" s="170"/>
      <c r="CJ345" s="116"/>
      <c r="CK345" s="116"/>
    </row>
    <row r="346" spans="1:89" ht="31.5" hidden="1">
      <c r="A346" s="173"/>
      <c r="B346" s="173" t="s">
        <v>48</v>
      </c>
      <c r="C346" s="90" t="s">
        <v>80</v>
      </c>
      <c r="D346" s="83"/>
      <c r="E346" s="84"/>
      <c r="F346" s="83"/>
      <c r="G346" s="98"/>
      <c r="H346" s="84"/>
      <c r="I346" s="98"/>
      <c r="J346" s="98"/>
      <c r="K346" s="98"/>
      <c r="L346" s="98"/>
      <c r="M346" s="98"/>
      <c r="N346" s="22"/>
      <c r="O346" s="98"/>
      <c r="P346" s="22"/>
      <c r="Q346" s="98"/>
      <c r="R346" s="98"/>
      <c r="S346" s="98"/>
      <c r="T346" s="98"/>
      <c r="U346" s="98"/>
      <c r="V346" s="98"/>
      <c r="W346" s="98"/>
      <c r="X346" s="98"/>
      <c r="Y346" s="98"/>
      <c r="Z346" s="98"/>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1">
        <f t="shared" ref="BE346:BI348" si="86">BE321+BE326+BE331+BE336+BE341</f>
        <v>17</v>
      </c>
      <c r="BF346" s="91">
        <f t="shared" si="86"/>
        <v>13</v>
      </c>
      <c r="BG346" s="91">
        <f t="shared" si="86"/>
        <v>16</v>
      </c>
      <c r="BH346" s="91">
        <f t="shared" si="86"/>
        <v>15</v>
      </c>
      <c r="BI346" s="91">
        <f t="shared" si="86"/>
        <v>16</v>
      </c>
      <c r="BJ346" s="92"/>
      <c r="BK346" s="91"/>
      <c r="BL346" s="91"/>
      <c r="BM346" s="91"/>
      <c r="BN346" s="91"/>
      <c r="BO346" s="91"/>
      <c r="BP346" s="91"/>
      <c r="BQ346" s="91">
        <f>BQ321+BQ326+BQ331+BQ336+BQ341</f>
        <v>14</v>
      </c>
      <c r="BR346" s="91"/>
      <c r="BS346" s="91"/>
      <c r="BT346" s="91"/>
      <c r="BU346" s="91">
        <f>BU321+BU326+BU331+BU336+BU341</f>
        <v>17</v>
      </c>
      <c r="BV346" s="91"/>
      <c r="BW346" s="91"/>
      <c r="BX346" s="91">
        <f>BX321+BX326+BX331+BX336+BX341</f>
        <v>18</v>
      </c>
      <c r="BY346" s="91"/>
      <c r="BZ346" s="91"/>
      <c r="CA346" s="91"/>
      <c r="CB346" s="91">
        <f t="shared" ref="CB346:CC348" si="87">CB321+CB326+CB331+CB336+CB341</f>
        <v>16</v>
      </c>
      <c r="CC346" s="91">
        <f t="shared" si="87"/>
        <v>16</v>
      </c>
      <c r="CD346" s="98"/>
      <c r="CE346" s="98"/>
      <c r="CF346" s="98"/>
      <c r="CG346" s="98"/>
      <c r="CH346" s="98"/>
      <c r="CI346" s="98"/>
      <c r="CJ346" s="98"/>
      <c r="CK346" s="98"/>
    </row>
    <row r="347" spans="1:89" ht="31.5" hidden="1">
      <c r="A347" s="173"/>
      <c r="B347" s="173"/>
      <c r="C347" s="90" t="s">
        <v>81</v>
      </c>
      <c r="D347" s="83"/>
      <c r="E347" s="84"/>
      <c r="F347" s="83"/>
      <c r="G347" s="98"/>
      <c r="H347" s="84"/>
      <c r="I347" s="98"/>
      <c r="J347" s="98"/>
      <c r="K347" s="98"/>
      <c r="L347" s="98"/>
      <c r="M347" s="98"/>
      <c r="N347" s="22"/>
      <c r="O347" s="98"/>
      <c r="P347" s="22"/>
      <c r="Q347" s="98"/>
      <c r="R347" s="98"/>
      <c r="S347" s="98"/>
      <c r="T347" s="98"/>
      <c r="U347" s="98"/>
      <c r="V347" s="98"/>
      <c r="W347" s="98"/>
      <c r="X347" s="98"/>
      <c r="Y347" s="98"/>
      <c r="Z347" s="98"/>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1">
        <f t="shared" si="86"/>
        <v>3</v>
      </c>
      <c r="BF347" s="91">
        <f t="shared" si="86"/>
        <v>7</v>
      </c>
      <c r="BG347" s="91">
        <f t="shared" si="86"/>
        <v>4</v>
      </c>
      <c r="BH347" s="91">
        <f t="shared" si="86"/>
        <v>5</v>
      </c>
      <c r="BI347" s="91">
        <f t="shared" si="86"/>
        <v>4</v>
      </c>
      <c r="BJ347" s="92"/>
      <c r="BK347" s="91"/>
      <c r="BL347" s="91"/>
      <c r="BM347" s="91"/>
      <c r="BN347" s="91"/>
      <c r="BO347" s="91"/>
      <c r="BP347" s="91"/>
      <c r="BQ347" s="91">
        <f>BQ322+BQ327+BQ332+BQ337+BQ342</f>
        <v>6</v>
      </c>
      <c r="BR347" s="91"/>
      <c r="BS347" s="91"/>
      <c r="BT347" s="91"/>
      <c r="BU347" s="91">
        <f>BU322+BU327+BU332+BU337+BU342</f>
        <v>3</v>
      </c>
      <c r="BV347" s="91"/>
      <c r="BW347" s="91"/>
      <c r="BX347" s="91">
        <f>BX322+BX327+BX332+BX337+BX342</f>
        <v>2</v>
      </c>
      <c r="BY347" s="91"/>
      <c r="BZ347" s="91"/>
      <c r="CA347" s="91"/>
      <c r="CB347" s="91">
        <f t="shared" si="87"/>
        <v>4</v>
      </c>
      <c r="CC347" s="91">
        <f t="shared" si="87"/>
        <v>4</v>
      </c>
      <c r="CD347" s="98"/>
      <c r="CE347" s="98"/>
      <c r="CF347" s="98"/>
      <c r="CG347" s="98"/>
      <c r="CH347" s="98"/>
      <c r="CI347" s="98"/>
      <c r="CJ347" s="98"/>
      <c r="CK347" s="98"/>
    </row>
    <row r="348" spans="1:89" ht="31.5" hidden="1">
      <c r="A348" s="173"/>
      <c r="B348" s="173"/>
      <c r="C348" s="90" t="s">
        <v>82</v>
      </c>
      <c r="D348" s="83"/>
      <c r="E348" s="84"/>
      <c r="F348" s="83"/>
      <c r="G348" s="98"/>
      <c r="H348" s="84"/>
      <c r="I348" s="98"/>
      <c r="J348" s="98"/>
      <c r="K348" s="98"/>
      <c r="L348" s="98"/>
      <c r="M348" s="98"/>
      <c r="N348" s="22"/>
      <c r="O348" s="98"/>
      <c r="P348" s="22"/>
      <c r="Q348" s="98"/>
      <c r="R348" s="98"/>
      <c r="S348" s="98"/>
      <c r="T348" s="98"/>
      <c r="U348" s="98"/>
      <c r="V348" s="98"/>
      <c r="W348" s="98"/>
      <c r="X348" s="98"/>
      <c r="Y348" s="98"/>
      <c r="Z348" s="9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1">
        <f t="shared" si="86"/>
        <v>0</v>
      </c>
      <c r="BF348" s="91">
        <f t="shared" si="86"/>
        <v>0</v>
      </c>
      <c r="BG348" s="91">
        <f t="shared" si="86"/>
        <v>0</v>
      </c>
      <c r="BH348" s="91">
        <f t="shared" si="86"/>
        <v>0</v>
      </c>
      <c r="BI348" s="91">
        <f t="shared" si="86"/>
        <v>0</v>
      </c>
      <c r="BJ348" s="92"/>
      <c r="BK348" s="91"/>
      <c r="BL348" s="91"/>
      <c r="BM348" s="91"/>
      <c r="BN348" s="91"/>
      <c r="BO348" s="91"/>
      <c r="BP348" s="91"/>
      <c r="BQ348" s="91">
        <f>BQ323+BQ328+BQ333+BQ338+BQ343</f>
        <v>0</v>
      </c>
      <c r="BR348" s="91"/>
      <c r="BS348" s="91"/>
      <c r="BT348" s="91"/>
      <c r="BU348" s="91">
        <f>BU323+BU328+BU333+BU338+BU343</f>
        <v>0</v>
      </c>
      <c r="BV348" s="91"/>
      <c r="BW348" s="91"/>
      <c r="BX348" s="91">
        <f>BX323+BX328+BX333+BX338+BX343</f>
        <v>0</v>
      </c>
      <c r="BY348" s="91"/>
      <c r="BZ348" s="91"/>
      <c r="CA348" s="91"/>
      <c r="CB348" s="91">
        <f t="shared" si="87"/>
        <v>0</v>
      </c>
      <c r="CC348" s="91">
        <f t="shared" si="87"/>
        <v>0</v>
      </c>
      <c r="CD348" s="98"/>
      <c r="CE348" s="98"/>
      <c r="CF348" s="98"/>
      <c r="CG348" s="98"/>
      <c r="CH348" s="98"/>
      <c r="CI348" s="98"/>
      <c r="CJ348" s="98"/>
      <c r="CK348" s="98"/>
    </row>
    <row r="349" spans="1:89" hidden="1">
      <c r="A349" s="173"/>
      <c r="B349" s="173"/>
      <c r="C349" s="181" t="s">
        <v>83</v>
      </c>
      <c r="D349" s="83"/>
      <c r="E349" s="84"/>
      <c r="F349" s="83"/>
      <c r="G349" s="98"/>
      <c r="H349" s="84"/>
      <c r="I349" s="98"/>
      <c r="J349" s="98"/>
      <c r="K349" s="98"/>
      <c r="L349" s="98"/>
      <c r="M349" s="98"/>
      <c r="N349" s="22"/>
      <c r="O349" s="98"/>
      <c r="P349" s="22"/>
      <c r="Q349" s="98"/>
      <c r="R349" s="98"/>
      <c r="S349" s="98"/>
      <c r="T349" s="98"/>
      <c r="U349" s="98"/>
      <c r="V349" s="98"/>
      <c r="W349" s="98"/>
      <c r="X349" s="98"/>
      <c r="Y349" s="98"/>
      <c r="Z349" s="98"/>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86">
        <f>(((BE346*2)+(BE347*1)+(BE348*0)))/(BE346+BE347+BE348)</f>
        <v>1.85</v>
      </c>
      <c r="BF349" s="86">
        <f>(((BF346*2)+(BF347*1)+(BF348*0)))/(BF346+BF347+BF348)</f>
        <v>1.65</v>
      </c>
      <c r="BG349" s="86">
        <f>(((BG346*2)+(BG347*1)+(BG348*0)))/(BG346+BG347+BG348)</f>
        <v>1.8</v>
      </c>
      <c r="BH349" s="86">
        <f>(((BH346*2)+(BH347*1)+(BH348*0)))/(BH346+BH347+BH348)</f>
        <v>1.75</v>
      </c>
      <c r="BI349" s="86">
        <f>(((BI346*2)+(BI347*1)+(BI348*0)))/(BI346+BI347+BI348)</f>
        <v>1.8</v>
      </c>
      <c r="BJ349" s="87"/>
      <c r="BK349" s="86"/>
      <c r="BL349" s="86"/>
      <c r="BM349" s="86"/>
      <c r="BN349" s="86"/>
      <c r="BO349" s="86"/>
      <c r="BP349" s="86"/>
      <c r="BQ349" s="86">
        <f>(((BQ346*2)+(BQ347*1)+(BQ348*0)))/(BQ346+BQ347+BQ348)</f>
        <v>1.7</v>
      </c>
      <c r="BR349" s="86"/>
      <c r="BS349" s="86"/>
      <c r="BT349" s="86"/>
      <c r="BU349" s="86">
        <f>(((BU346*2)+(BU347*1)+(BU348*0)))/(BU346+BU347+BU348)</f>
        <v>1.85</v>
      </c>
      <c r="BV349" s="86"/>
      <c r="BW349" s="86"/>
      <c r="BX349" s="86">
        <f>(((BX346*2)+(BX347*1)+(BX348*0)))/(BX346+BX347+BX348)</f>
        <v>1.9</v>
      </c>
      <c r="BY349" s="86"/>
      <c r="BZ349" s="86"/>
      <c r="CA349" s="86"/>
      <c r="CB349" s="86">
        <f>(((CB346*2)+(CB347*1)+(CB348*0)))/(CB346+CB347+CB348)</f>
        <v>1.8</v>
      </c>
      <c r="CC349" s="86">
        <f>(((CC346*2)+(CC347*1)+(CC348*0)))/(CC346+CC347+CC348)</f>
        <v>1.8</v>
      </c>
      <c r="CD349" s="175">
        <f>COUNTIF($BE350:$CC350,"Đ")</f>
        <v>10</v>
      </c>
      <c r="CE349" s="176">
        <f>CD349/COUNTA($BE350:$CC350)</f>
        <v>1</v>
      </c>
      <c r="CF349" s="175">
        <f>COUNTIF($BE350:$CC350,"CCG")</f>
        <v>0</v>
      </c>
      <c r="CG349" s="176">
        <f>CF349/COUNTA($BE350:$CC350)</f>
        <v>0</v>
      </c>
      <c r="CH349" s="175">
        <f>COUNTIF($BE350:$CC350,"CĐ")</f>
        <v>0</v>
      </c>
      <c r="CI349" s="176">
        <f>CH349/COUNTA($BE350:$CC350)</f>
        <v>0</v>
      </c>
      <c r="CJ349" s="177">
        <f>(((CD349*2)+(CF349*1)+(CH349*0)))/(CD349+CF349+CH349)</f>
        <v>2</v>
      </c>
      <c r="CK349" s="177" t="str">
        <f>IF(CJ349&gt;=1.6,"Đạt mục tiêu",IF(CJ349&gt;=1,"Cần cố gắng","Chưa đạt"))</f>
        <v>Đạt mục tiêu</v>
      </c>
    </row>
    <row r="350" spans="1:89" hidden="1">
      <c r="A350" s="173"/>
      <c r="B350" s="173"/>
      <c r="C350" s="182"/>
      <c r="D350" s="83"/>
      <c r="E350" s="84"/>
      <c r="F350" s="83"/>
      <c r="G350" s="98"/>
      <c r="H350" s="84"/>
      <c r="I350" s="98"/>
      <c r="J350" s="98"/>
      <c r="K350" s="98"/>
      <c r="L350" s="98"/>
      <c r="M350" s="98"/>
      <c r="N350" s="22"/>
      <c r="O350" s="98"/>
      <c r="P350" s="22"/>
      <c r="Q350" s="98"/>
      <c r="R350" s="98"/>
      <c r="S350" s="98"/>
      <c r="T350" s="98"/>
      <c r="U350" s="98"/>
      <c r="V350" s="98"/>
      <c r="W350" s="98"/>
      <c r="X350" s="98"/>
      <c r="Y350" s="98"/>
      <c r="Z350" s="98"/>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86" t="str">
        <f>IF(BE349&lt;1,"CĐ",IF(BE349&lt;1.6,"CCG","Đ"))</f>
        <v>Đ</v>
      </c>
      <c r="BF350" s="86" t="str">
        <f>IF(BF349&lt;1,"CĐ",IF(BF349&lt;1.6,"CCG","Đ"))</f>
        <v>Đ</v>
      </c>
      <c r="BG350" s="86" t="str">
        <f>IF(BG349&lt;1,"CĐ",IF(BG349&lt;1.6,"CCG","Đ"))</f>
        <v>Đ</v>
      </c>
      <c r="BH350" s="86" t="str">
        <f>IF(BH349&lt;1,"CĐ",IF(BH349&lt;1.6,"CCG","Đ"))</f>
        <v>Đ</v>
      </c>
      <c r="BI350" s="86" t="str">
        <f>IF(BI349&lt;1,"CĐ",IF(BI349&lt;1.6,"CCG","Đ"))</f>
        <v>Đ</v>
      </c>
      <c r="BJ350" s="87"/>
      <c r="BK350" s="86"/>
      <c r="BL350" s="86"/>
      <c r="BM350" s="86"/>
      <c r="BN350" s="86"/>
      <c r="BO350" s="86"/>
      <c r="BP350" s="86"/>
      <c r="BQ350" s="86" t="str">
        <f>IF(BQ349&lt;1,"CĐ",IF(BQ349&lt;1.6,"CCG","Đ"))</f>
        <v>Đ</v>
      </c>
      <c r="BR350" s="86"/>
      <c r="BS350" s="86"/>
      <c r="BT350" s="86"/>
      <c r="BU350" s="86" t="str">
        <f>IF(BU349&lt;1,"CĐ",IF(BU349&lt;1.6,"CCG","Đ"))</f>
        <v>Đ</v>
      </c>
      <c r="BV350" s="86"/>
      <c r="BW350" s="86"/>
      <c r="BX350" s="86" t="str">
        <f>IF(BX349&lt;1,"CĐ",IF(BX349&lt;1.6,"CCG","Đ"))</f>
        <v>Đ</v>
      </c>
      <c r="BY350" s="86"/>
      <c r="BZ350" s="86"/>
      <c r="CA350" s="86"/>
      <c r="CB350" s="86" t="str">
        <f>IF(CB349&lt;1,"CĐ",IF(CB349&lt;1.6,"CCG","Đ"))</f>
        <v>Đ</v>
      </c>
      <c r="CC350" s="86" t="str">
        <f>IF(CC349&lt;1,"CĐ",IF(CC349&lt;1.6,"CCG","Đ"))</f>
        <v>Đ</v>
      </c>
      <c r="CD350" s="175"/>
      <c r="CE350" s="176"/>
      <c r="CF350" s="175"/>
      <c r="CG350" s="176"/>
      <c r="CH350" s="175"/>
      <c r="CI350" s="176"/>
      <c r="CJ350" s="177"/>
      <c r="CK350" s="177"/>
    </row>
    <row r="351" spans="1:89" ht="37.5">
      <c r="F351" s="36"/>
      <c r="G351" s="112" t="s">
        <v>703</v>
      </c>
      <c r="H351" s="95" t="s">
        <v>713</v>
      </c>
      <c r="AB351" s="113" t="s">
        <v>704</v>
      </c>
      <c r="AC351" s="96"/>
      <c r="AF351" s="113" t="s">
        <v>712</v>
      </c>
    </row>
    <row r="356" spans="7:32" ht="18.75">
      <c r="G356" s="113" t="s">
        <v>711</v>
      </c>
    </row>
    <row r="358" spans="7:32" ht="18.75">
      <c r="H358" s="113" t="s">
        <v>714</v>
      </c>
      <c r="AB358" s="113" t="s">
        <v>705</v>
      </c>
      <c r="AC358" s="97"/>
      <c r="AF358" s="113" t="s">
        <v>705</v>
      </c>
    </row>
  </sheetData>
  <autoFilter ref="A7:CK253">
    <filterColumn colId="12">
      <filters>
        <filter val="x"/>
      </filters>
    </filterColumn>
    <filterColumn colId="52" showButton="0"/>
  </autoFilter>
  <dataConsolidate link="1">
    <dataRefs count="1">
      <dataRef name="ớp học; Sân chơi; Phòng chức năng; Ngoài nhà trường"/>
    </dataRefs>
  </dataConsolidate>
  <mergeCells count="308">
    <mergeCell ref="CK349:CK350"/>
    <mergeCell ref="CH344:CH345"/>
    <mergeCell ref="CI344:CI345"/>
    <mergeCell ref="CJ344:CJ345"/>
    <mergeCell ref="CK344:CK345"/>
    <mergeCell ref="B346:B350"/>
    <mergeCell ref="C349:C350"/>
    <mergeCell ref="CD349:CD350"/>
    <mergeCell ref="CE349:CE350"/>
    <mergeCell ref="CF349:CF350"/>
    <mergeCell ref="CG349:CG350"/>
    <mergeCell ref="B341:B345"/>
    <mergeCell ref="C344:C345"/>
    <mergeCell ref="CD344:CD345"/>
    <mergeCell ref="CE344:CE345"/>
    <mergeCell ref="CF344:CF345"/>
    <mergeCell ref="CG344:CG345"/>
    <mergeCell ref="CH349:CH350"/>
    <mergeCell ref="CI349:CI350"/>
    <mergeCell ref="CJ349:CJ350"/>
    <mergeCell ref="CF329:CF330"/>
    <mergeCell ref="CG329:CG330"/>
    <mergeCell ref="CH334:CH335"/>
    <mergeCell ref="CI334:CI335"/>
    <mergeCell ref="CJ334:CJ335"/>
    <mergeCell ref="CK334:CK335"/>
    <mergeCell ref="B336:B340"/>
    <mergeCell ref="C339:C340"/>
    <mergeCell ref="CD339:CD340"/>
    <mergeCell ref="CE339:CE340"/>
    <mergeCell ref="CF339:CF340"/>
    <mergeCell ref="CG339:CG340"/>
    <mergeCell ref="CH339:CH340"/>
    <mergeCell ref="CI339:CI340"/>
    <mergeCell ref="CJ339:CJ340"/>
    <mergeCell ref="CK339:CK340"/>
    <mergeCell ref="CK324:CK325"/>
    <mergeCell ref="CG319:CG320"/>
    <mergeCell ref="CH319:CH320"/>
    <mergeCell ref="CI319:CI320"/>
    <mergeCell ref="CJ319:CJ320"/>
    <mergeCell ref="CK319:CK320"/>
    <mergeCell ref="CH329:CH330"/>
    <mergeCell ref="CI329:CI330"/>
    <mergeCell ref="CJ329:CJ330"/>
    <mergeCell ref="CK329:CK330"/>
    <mergeCell ref="A321:A350"/>
    <mergeCell ref="B321:B325"/>
    <mergeCell ref="C324:C325"/>
    <mergeCell ref="CD324:CD325"/>
    <mergeCell ref="CE324:CE325"/>
    <mergeCell ref="CG314:CG315"/>
    <mergeCell ref="CH314:CH315"/>
    <mergeCell ref="CI314:CI315"/>
    <mergeCell ref="CJ314:CJ315"/>
    <mergeCell ref="CF324:CF325"/>
    <mergeCell ref="CG324:CG325"/>
    <mergeCell ref="CH324:CH325"/>
    <mergeCell ref="CI324:CI325"/>
    <mergeCell ref="CJ324:CJ325"/>
    <mergeCell ref="B331:B335"/>
    <mergeCell ref="C334:C335"/>
    <mergeCell ref="CD334:CD335"/>
    <mergeCell ref="CE334:CE335"/>
    <mergeCell ref="CF334:CF335"/>
    <mergeCell ref="CG334:CG335"/>
    <mergeCell ref="B326:B330"/>
    <mergeCell ref="C329:C330"/>
    <mergeCell ref="CD329:CD330"/>
    <mergeCell ref="CE329:CE330"/>
    <mergeCell ref="CK304:CK305"/>
    <mergeCell ref="A306:B310"/>
    <mergeCell ref="C309:C310"/>
    <mergeCell ref="CD309:CD310"/>
    <mergeCell ref="CE309:CE310"/>
    <mergeCell ref="CF309:CF310"/>
    <mergeCell ref="CK314:CK315"/>
    <mergeCell ref="A316:B320"/>
    <mergeCell ref="C319:C320"/>
    <mergeCell ref="CD319:CD320"/>
    <mergeCell ref="CE319:CE320"/>
    <mergeCell ref="CF319:CF320"/>
    <mergeCell ref="CG309:CG310"/>
    <mergeCell ref="CH309:CH310"/>
    <mergeCell ref="CI309:CI310"/>
    <mergeCell ref="CJ309:CJ310"/>
    <mergeCell ref="CK309:CK310"/>
    <mergeCell ref="A311:B315"/>
    <mergeCell ref="C314:C315"/>
    <mergeCell ref="CD314:CD315"/>
    <mergeCell ref="CE314:CE315"/>
    <mergeCell ref="CF314:CF315"/>
    <mergeCell ref="A301:B305"/>
    <mergeCell ref="C304:C305"/>
    <mergeCell ref="CD304:CD305"/>
    <mergeCell ref="CE304:CE305"/>
    <mergeCell ref="CF304:CF305"/>
    <mergeCell ref="CG304:CG305"/>
    <mergeCell ref="CH304:CH305"/>
    <mergeCell ref="CI304:CI305"/>
    <mergeCell ref="CJ304:CJ305"/>
    <mergeCell ref="CK294:CK295"/>
    <mergeCell ref="A296:B300"/>
    <mergeCell ref="C299:C300"/>
    <mergeCell ref="CD299:CD300"/>
    <mergeCell ref="CE299:CE300"/>
    <mergeCell ref="CF299:CF300"/>
    <mergeCell ref="CG299:CG300"/>
    <mergeCell ref="CH299:CH300"/>
    <mergeCell ref="CI299:CI300"/>
    <mergeCell ref="CJ299:CJ300"/>
    <mergeCell ref="CK299:CK300"/>
    <mergeCell ref="A291:B295"/>
    <mergeCell ref="C294:C295"/>
    <mergeCell ref="CD294:CD295"/>
    <mergeCell ref="CE294:CE295"/>
    <mergeCell ref="CF294:CF295"/>
    <mergeCell ref="CG294:CG295"/>
    <mergeCell ref="CH294:CH295"/>
    <mergeCell ref="CI294:CI295"/>
    <mergeCell ref="CJ294:CJ295"/>
    <mergeCell ref="CK284:CK285"/>
    <mergeCell ref="A286:B290"/>
    <mergeCell ref="C289:C290"/>
    <mergeCell ref="CD289:CD290"/>
    <mergeCell ref="CE289:CE290"/>
    <mergeCell ref="CF289:CF290"/>
    <mergeCell ref="CG289:CG290"/>
    <mergeCell ref="CH289:CH290"/>
    <mergeCell ref="CI289:CI290"/>
    <mergeCell ref="CJ289:CJ290"/>
    <mergeCell ref="CK289:CK290"/>
    <mergeCell ref="A281:B285"/>
    <mergeCell ref="C284:C285"/>
    <mergeCell ref="CD284:CD285"/>
    <mergeCell ref="CE284:CE285"/>
    <mergeCell ref="CF284:CF285"/>
    <mergeCell ref="CG284:CG285"/>
    <mergeCell ref="CH284:CH285"/>
    <mergeCell ref="CI284:CI285"/>
    <mergeCell ref="CJ284:CJ285"/>
    <mergeCell ref="CG274:CG275"/>
    <mergeCell ref="CH274:CH275"/>
    <mergeCell ref="CI274:CI275"/>
    <mergeCell ref="CJ274:CJ275"/>
    <mergeCell ref="CK274:CK275"/>
    <mergeCell ref="A276:B280"/>
    <mergeCell ref="C279:C280"/>
    <mergeCell ref="CD279:CD280"/>
    <mergeCell ref="CE279:CE280"/>
    <mergeCell ref="CF279:CF280"/>
    <mergeCell ref="CG279:CG280"/>
    <mergeCell ref="CH279:CH280"/>
    <mergeCell ref="CI279:CI280"/>
    <mergeCell ref="CJ279:CJ280"/>
    <mergeCell ref="CK279:CK280"/>
    <mergeCell ref="G269:H269"/>
    <mergeCell ref="A271:B275"/>
    <mergeCell ref="C274:C275"/>
    <mergeCell ref="CD274:CD275"/>
    <mergeCell ref="CE274:CE275"/>
    <mergeCell ref="CF274:CF275"/>
    <mergeCell ref="G263:H263"/>
    <mergeCell ref="G264:H264"/>
    <mergeCell ref="G265:H265"/>
    <mergeCell ref="G266:H266"/>
    <mergeCell ref="G267:H267"/>
    <mergeCell ref="G268:H268"/>
    <mergeCell ref="G257:H257"/>
    <mergeCell ref="G258:H258"/>
    <mergeCell ref="G259:H259"/>
    <mergeCell ref="G260:H260"/>
    <mergeCell ref="G261:H261"/>
    <mergeCell ref="G262:H262"/>
    <mergeCell ref="B252:F252"/>
    <mergeCell ref="G252:H252"/>
    <mergeCell ref="B253:F253"/>
    <mergeCell ref="G253:H253"/>
    <mergeCell ref="G255:H255"/>
    <mergeCell ref="G256:H256"/>
    <mergeCell ref="B249:F249"/>
    <mergeCell ref="G249:H249"/>
    <mergeCell ref="B250:F250"/>
    <mergeCell ref="G250:H250"/>
    <mergeCell ref="B251:F251"/>
    <mergeCell ref="G251:H251"/>
    <mergeCell ref="C196:G196"/>
    <mergeCell ref="C202:E202"/>
    <mergeCell ref="C203:E203"/>
    <mergeCell ref="C222:E222"/>
    <mergeCell ref="B248:F248"/>
    <mergeCell ref="G248:H248"/>
    <mergeCell ref="C181:F181"/>
    <mergeCell ref="C182:E182"/>
    <mergeCell ref="C183:E183"/>
    <mergeCell ref="C188:E188"/>
    <mergeCell ref="C190:E190"/>
    <mergeCell ref="C191:E191"/>
    <mergeCell ref="C126:E126"/>
    <mergeCell ref="C131:E131"/>
    <mergeCell ref="C132:E132"/>
    <mergeCell ref="C151:E151"/>
    <mergeCell ref="C170:E170"/>
    <mergeCell ref="C174:E174"/>
    <mergeCell ref="C97:E97"/>
    <mergeCell ref="C100:E100"/>
    <mergeCell ref="C106:E106"/>
    <mergeCell ref="C108:E108"/>
    <mergeCell ref="C110:E110"/>
    <mergeCell ref="C112:F112"/>
    <mergeCell ref="C73:E73"/>
    <mergeCell ref="C83:E83"/>
    <mergeCell ref="C86:E86"/>
    <mergeCell ref="C88:E88"/>
    <mergeCell ref="C89:E89"/>
    <mergeCell ref="C96:E96"/>
    <mergeCell ref="C29:E29"/>
    <mergeCell ref="C33:E33"/>
    <mergeCell ref="C38:E38"/>
    <mergeCell ref="C46:E46"/>
    <mergeCell ref="C66:E66"/>
    <mergeCell ref="C67:E67"/>
    <mergeCell ref="AZ7:BA7"/>
    <mergeCell ref="C8:E8"/>
    <mergeCell ref="C9:E9"/>
    <mergeCell ref="C10:E10"/>
    <mergeCell ref="C21:E21"/>
    <mergeCell ref="C22:E22"/>
    <mergeCell ref="AK7:AL7"/>
    <mergeCell ref="AM7:AN7"/>
    <mergeCell ref="AQ7:AR7"/>
    <mergeCell ref="AT7:AU7"/>
    <mergeCell ref="AV7:AW7"/>
    <mergeCell ref="AX7:AY7"/>
    <mergeCell ref="AX5:AY5"/>
    <mergeCell ref="AZ5:BA5"/>
    <mergeCell ref="B6:F6"/>
    <mergeCell ref="G6:H6"/>
    <mergeCell ref="V7:W7"/>
    <mergeCell ref="X7:Y7"/>
    <mergeCell ref="Z7:AA7"/>
    <mergeCell ref="AB7:AC7"/>
    <mergeCell ref="AD7:AE7"/>
    <mergeCell ref="AI7:AJ7"/>
    <mergeCell ref="AI5:AJ5"/>
    <mergeCell ref="AK5:AL5"/>
    <mergeCell ref="AM5:AN5"/>
    <mergeCell ref="AQ5:AR5"/>
    <mergeCell ref="AT5:AU5"/>
    <mergeCell ref="AV5:AW5"/>
    <mergeCell ref="CJ3:CK3"/>
    <mergeCell ref="BE4:BE7"/>
    <mergeCell ref="BF4:BF7"/>
    <mergeCell ref="BG4:BG7"/>
    <mergeCell ref="BH4:BH7"/>
    <mergeCell ref="BI4:BI7"/>
    <mergeCell ref="BJ4:BJ7"/>
    <mergeCell ref="BK4:BK7"/>
    <mergeCell ref="BL4:BL7"/>
    <mergeCell ref="BM4:BM7"/>
    <mergeCell ref="CD4:CE5"/>
    <mergeCell ref="CF4:CG5"/>
    <mergeCell ref="CH4:CI5"/>
    <mergeCell ref="CJ4:CJ5"/>
    <mergeCell ref="CK4:CK5"/>
    <mergeCell ref="BX4:BX7"/>
    <mergeCell ref="BY4:BY7"/>
    <mergeCell ref="BZ4:BZ7"/>
    <mergeCell ref="CA4:CA7"/>
    <mergeCell ref="CB4:CB7"/>
    <mergeCell ref="CC4:CC7"/>
    <mergeCell ref="BR4:BR7"/>
    <mergeCell ref="BS4:BS7"/>
    <mergeCell ref="BT4:BT7"/>
    <mergeCell ref="AZ3:BB4"/>
    <mergeCell ref="BC3:BD4"/>
    <mergeCell ref="BE3:CC3"/>
    <mergeCell ref="CD3:CI3"/>
    <mergeCell ref="BN4:BN7"/>
    <mergeCell ref="BO4:BO7"/>
    <mergeCell ref="BP4:BP7"/>
    <mergeCell ref="BQ4:BQ7"/>
    <mergeCell ref="V3:Y4"/>
    <mergeCell ref="Z3:AC4"/>
    <mergeCell ref="AD3:AG4"/>
    <mergeCell ref="AH3:AL4"/>
    <mergeCell ref="AM3:AO4"/>
    <mergeCell ref="AP3:AS4"/>
    <mergeCell ref="V5:W5"/>
    <mergeCell ref="X5:Y5"/>
    <mergeCell ref="Z5:AA5"/>
    <mergeCell ref="AB5:AC5"/>
    <mergeCell ref="AD5:AE5"/>
    <mergeCell ref="BU4:BU7"/>
    <mergeCell ref="BV4:BV7"/>
    <mergeCell ref="BW4:BW7"/>
    <mergeCell ref="AT3:AW4"/>
    <mergeCell ref="AX3:AY4"/>
    <mergeCell ref="C1:U1"/>
    <mergeCell ref="A3:A5"/>
    <mergeCell ref="B3:B5"/>
    <mergeCell ref="C3:D5"/>
    <mergeCell ref="E3:F5"/>
    <mergeCell ref="G3:G5"/>
    <mergeCell ref="H3:H5"/>
    <mergeCell ref="I3:I5"/>
    <mergeCell ref="J3:J5"/>
    <mergeCell ref="K3:T3"/>
  </mergeCells>
  <dataValidations count="8">
    <dataValidation type="list" allowBlank="1" showInputMessage="1" showErrorMessage="1" sqref="J11:J20 J175:J221 J84:J87 J90:J95 J98:J99 J39:J65 J107:J109 J223:J248 J23:J28 J30:J32 J111:J125 J101:J105 J34:J37 J68:J82 J127:J173">
      <formula1>"Thể chất, Nhận thức, Ngôn ngữ, TCKNXH-TM"</formula1>
    </dataValidation>
    <dataValidation type="list" allowBlank="1" showInputMessage="1" showErrorMessage="1" sqref="I11:I20 I23:I28 I84:I87 I39:I66 I98:I99 I30:I32 I107:I109 I101:I105 I175:I221 J66:U66 I68:I82 I90:I95 I127:I173 I34:I37 I111:I125 I223:I247">
      <formula1>"Lớp học, Sân chơi, Phòng chức năng, Ngoài nhà trường"</formula1>
    </dataValidation>
    <dataValidation type="list" allowBlank="1" showInputMessage="1" showErrorMessage="1" sqref="Z11">
      <formula1>"x, ĐTT, TDS, HĐH, HĐG, HĐNT, VS-AN, HĐC, TQDN, LH, HĐH+HĐNT, HĐH+HĐC, HĐH+HĐG"</formula1>
    </dataValidation>
    <dataValidation type="list" allowBlank="1" showInputMessage="1" showErrorMessage="1" sqref="V161:V169 V140:V150 V152:V158 W175:Y179 Z175:BD180 W152:BD169 W139:BD150 W109:BD109 W111:BD111 V98:BD99 V84:BD87 V34:BD37 V223:BD247 V113:BD125 V47:BD65 V74:BD82 V90:BD95 V102:BD105 V107:BD107 V39:BD45 V205:BD221 Z137:AC137 Z135:AC135">
      <formula1>"ĐTT, TDS, HĐH, HĐG, HĐNT, VS-AN, HĐC, TQDN, LH, x,#"</formula1>
    </dataValidation>
    <dataValidation type="list" allowBlank="1" showInputMessage="1" showErrorMessage="1" sqref="V71:V72 V12:V20 V185:V187 V24:V28 V32 V175:V179 V30 V68:V69 V182:V183 V194:V201 R192 T192 K113:U125 K90:U95 K84:U87 K102:U105 K98:U99 K127:U130 K133:U150 K107:U107 K109:V109 K111:V111 K152:U169 K184:U187 K205:U221 K189:V189 K193:U195 K197:U201 K223:U247 K39:U65 K171:V173 K11:U20 K23:U28 K175:U180 K34:U37 K30:U32 K68:U82">
      <formula1>"x"</formula1>
    </dataValidation>
    <dataValidation type="list" allowBlank="1" showInputMessage="1" showErrorMessage="1" sqref="F98:F99 F107 F84:F87 F90:F95 D47:D65 F11:F20 F74:F82 D107 D98:D99 F101:F105 F152:F169 F127:F130 D152:D169 D184:D187 D175:D180 F184:F187 D192:D195 F34:F37 D223:D247 D171:D173 D68:D72 F68:F72 D87 D90:D95 D23:D28 F111 D109 F109 F113:F125 D127:D130 F39:F45 D111 D133:D150 F171:F173 F175:F180 D39:D45 D101:D105 F23:F28 D189 D11:D20 D197:D201 F189 S192 F197:F221 V190:CK192 K192:Q192 F30:F32 D30:D32 D34:D37 F47:F65 D74:D82 D84:D85 D113:D125 F133:F150 U192 D204:D221 F223:F247 F192:F195">
      <formula1>"KQMĐ, NDCT, TLHD, BC, ĐP"</formula1>
    </dataValidation>
    <dataValidation type="list" allowBlank="1" showInputMessage="1" showErrorMessage="1" sqref="BE111:CC111 BE193:CC201 BE47:CC65 BE39:CC45 BE90:CC95 BE107:CC107 BE139:CC150 BE152:CC169 BE127:CC130 BE11:CC20 BE23:CC28 BE223:CC247 BE74:CC82 BE84:CC87 BE98:CC99 BE102:CC105 BE109:CC109 BE113:CC125 BE68:CC72 BE189:CC189 BE175:CC180 BE184:CC187 BE171:CC173 BE34:CC37 BE30:CC32 BE205:CC221">
      <formula1>"2, 1, 0, KĐG,#"</formula1>
    </dataValidation>
    <dataValidation type="list" allowBlank="1" showInputMessage="1" showErrorMessage="1" sqref="CD11:CK20 Z12:Z20 W11:Y20 V11 V23 V31 V70 V180:Y180 V136:Y136 V139 V159:V160 V184 V193 CD171:CG173 CD193:CK201 CD30:CK32 CD68:CK72 CD189:CK189 CD127:CD130 CD184:CK187 CD23:CK28 CH171:CK174 AO184:BD187 AA11:AE20 AF13:AG13 W182:AN187 W30:BD32 W193:BD201 W171:BD173 W189:BD189 W68:BD72 V127:BD130 W23:BD28 AH11:BD20 AG11:AG12 AG14:AG20 AD133:AG133">
      <formula1>"x, ĐTT, TDS, HĐH, HĐG, HĐNT, VS-AN, HĐC, TQDN, LH"</formula1>
    </dataValidation>
  </dataValidations>
  <pageMargins left="0.45" right="0.45" top="0.5" bottom="0.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CDD3 Gia đình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01287048708</dc:creator>
  <cp:lastModifiedBy>Admin</cp:lastModifiedBy>
  <cp:lastPrinted>2024-09-19T03:47:27Z</cp:lastPrinted>
  <dcterms:created xsi:type="dcterms:W3CDTF">2019-09-09T09:03:24Z</dcterms:created>
  <dcterms:modified xsi:type="dcterms:W3CDTF">2024-10-30T09:32:34Z</dcterms:modified>
</cp:coreProperties>
</file>