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CHUYÊN MÔN 5 TUỔI\GIÁO ÁN 2025-2026\1. CHỦ ĐỀ TRƯỜNG MN\"/>
    </mc:Choice>
  </mc:AlternateContent>
  <xr:revisionPtr revIDLastSave="0" documentId="13_ncr:1_{31F88831-0AF7-4CC4-822A-8A69CAFA8871}" xr6:coauthVersionLast="47" xr6:coauthVersionMax="47" xr10:uidLastSave="{00000000-0000-0000-0000-000000000000}"/>
  <bookViews>
    <workbookView xWindow="-120" yWindow="-120" windowWidth="20730" windowHeight="11160" xr2:uid="{4032A5B2-6494-466B-8414-F8084704E55E}"/>
  </bookViews>
  <sheets>
    <sheet name="TRƯỜNG MN" sheetId="1" r:id="rId1"/>
  </sheets>
  <externalReferences>
    <externalReference r:id="rId2"/>
  </externalReferences>
  <definedNames>
    <definedName name="_xlnm._FilterDatabase" localSheetId="0" hidden="1">'TRƯỜNG MN'!$A$6:$CV$636</definedName>
    <definedName name="đg">[1]DanhMuc!#REF!</definedName>
    <definedName name="DM_MaTruong">[1]DanhMuc!#REF!</definedName>
    <definedName name="Hang">[1]DanhMuc!#REF!</definedName>
    <definedName name="hn">[1]DanhMuc!#REF!</definedName>
    <definedName name="kly" localSheetId="0">#REF!</definedName>
    <definedName name="kly">#REF!</definedName>
    <definedName name="KQ_Truong" localSheetId="0">#REF!</definedName>
    <definedName name="KQ_Truong">#REF!</definedName>
    <definedName name="ly" localSheetId="0">[1]DanhMuc!#REF!</definedName>
    <definedName name="ly">[1]DanhMuc!#REF!</definedName>
    <definedName name="MN" localSheetId="0">[1]DanhMuc!#REF!</definedName>
    <definedName name="MN">[1]DanhMuc!#REF!</definedName>
    <definedName name="_xlnm.Print_Titles" localSheetId="0">'TRƯỜNG MN'!$2:$5</definedName>
    <definedName name="qw" localSheetId="0">#REF!</definedName>
    <definedName name="qw">#REF!</definedName>
    <definedName name="toi" localSheetId="0">#REF!</definedName>
    <definedName name="toi">#REF!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K711" i="1" l="1"/>
  <c r="CJ711" i="1"/>
  <c r="CI711" i="1"/>
  <c r="CH711" i="1"/>
  <c r="CG711" i="1"/>
  <c r="CF711" i="1"/>
  <c r="CE711" i="1"/>
  <c r="CD711" i="1"/>
  <c r="CC711" i="1"/>
  <c r="CB711" i="1"/>
  <c r="CA711" i="1"/>
  <c r="BZ711" i="1"/>
  <c r="BY711" i="1"/>
  <c r="BX711" i="1"/>
  <c r="BW711" i="1"/>
  <c r="BV711" i="1"/>
  <c r="BU711" i="1"/>
  <c r="BT711" i="1"/>
  <c r="BS711" i="1"/>
  <c r="BR711" i="1"/>
  <c r="BQ711" i="1"/>
  <c r="BP711" i="1"/>
  <c r="BO711" i="1"/>
  <c r="BN711" i="1"/>
  <c r="BM711" i="1"/>
  <c r="BL711" i="1"/>
  <c r="BK711" i="1"/>
  <c r="BJ711" i="1"/>
  <c r="CK710" i="1"/>
  <c r="CJ710" i="1"/>
  <c r="CI710" i="1"/>
  <c r="CH710" i="1"/>
  <c r="CG710" i="1"/>
  <c r="CF710" i="1"/>
  <c r="CE710" i="1"/>
  <c r="CD710" i="1"/>
  <c r="CC710" i="1"/>
  <c r="CB710" i="1"/>
  <c r="CA710" i="1"/>
  <c r="BZ710" i="1"/>
  <c r="BY710" i="1"/>
  <c r="BX710" i="1"/>
  <c r="BW710" i="1"/>
  <c r="BV710" i="1"/>
  <c r="BU710" i="1"/>
  <c r="BT710" i="1"/>
  <c r="BS710" i="1"/>
  <c r="BR710" i="1"/>
  <c r="BQ710" i="1"/>
  <c r="BP710" i="1"/>
  <c r="BO710" i="1"/>
  <c r="BN710" i="1"/>
  <c r="BM710" i="1"/>
  <c r="BL710" i="1"/>
  <c r="BK710" i="1"/>
  <c r="BJ710" i="1"/>
  <c r="CK709" i="1"/>
  <c r="CJ709" i="1"/>
  <c r="CI709" i="1"/>
  <c r="CH709" i="1"/>
  <c r="CG709" i="1"/>
  <c r="CF709" i="1"/>
  <c r="CE709" i="1"/>
  <c r="CD709" i="1"/>
  <c r="CC709" i="1"/>
  <c r="CB709" i="1"/>
  <c r="CA709" i="1"/>
  <c r="BZ709" i="1"/>
  <c r="BY709" i="1"/>
  <c r="BX709" i="1"/>
  <c r="BW709" i="1"/>
  <c r="BV709" i="1"/>
  <c r="BU709" i="1"/>
  <c r="BT709" i="1"/>
  <c r="BS709" i="1"/>
  <c r="BR709" i="1"/>
  <c r="BQ709" i="1"/>
  <c r="BP709" i="1"/>
  <c r="BO709" i="1"/>
  <c r="BN709" i="1"/>
  <c r="BM709" i="1"/>
  <c r="BL709" i="1"/>
  <c r="BK709" i="1"/>
  <c r="BJ709" i="1"/>
  <c r="CK708" i="1"/>
  <c r="CK713" i="1" s="1"/>
  <c r="CJ708" i="1"/>
  <c r="CJ713" i="1" s="1"/>
  <c r="CI708" i="1"/>
  <c r="CI713" i="1" s="1"/>
  <c r="CH708" i="1"/>
  <c r="CH713" i="1" s="1"/>
  <c r="CG708" i="1"/>
  <c r="CG713" i="1" s="1"/>
  <c r="CF708" i="1"/>
  <c r="CF713" i="1" s="1"/>
  <c r="CE708" i="1"/>
  <c r="CE713" i="1" s="1"/>
  <c r="CD708" i="1"/>
  <c r="CD713" i="1" s="1"/>
  <c r="CC708" i="1"/>
  <c r="CC713" i="1" s="1"/>
  <c r="CB708" i="1"/>
  <c r="CB713" i="1" s="1"/>
  <c r="CA708" i="1"/>
  <c r="CA713" i="1" s="1"/>
  <c r="BZ708" i="1"/>
  <c r="BZ713" i="1" s="1"/>
  <c r="BY708" i="1"/>
  <c r="BY713" i="1" s="1"/>
  <c r="BX708" i="1"/>
  <c r="BX713" i="1" s="1"/>
  <c r="BW708" i="1"/>
  <c r="BW713" i="1" s="1"/>
  <c r="BV708" i="1"/>
  <c r="BV713" i="1" s="1"/>
  <c r="BU708" i="1"/>
  <c r="BU713" i="1" s="1"/>
  <c r="BT708" i="1"/>
  <c r="BT713" i="1" s="1"/>
  <c r="BS708" i="1"/>
  <c r="BS713" i="1" s="1"/>
  <c r="BR708" i="1"/>
  <c r="BR713" i="1" s="1"/>
  <c r="BQ708" i="1"/>
  <c r="BQ713" i="1" s="1"/>
  <c r="BP708" i="1"/>
  <c r="BP713" i="1" s="1"/>
  <c r="BO708" i="1"/>
  <c r="BO713" i="1" s="1"/>
  <c r="BN708" i="1"/>
  <c r="BN713" i="1" s="1"/>
  <c r="BM708" i="1"/>
  <c r="BM713" i="1" s="1"/>
  <c r="BL708" i="1"/>
  <c r="BL713" i="1" s="1"/>
  <c r="BK708" i="1"/>
  <c r="BK713" i="1" s="1"/>
  <c r="BJ708" i="1"/>
  <c r="BJ713" i="1" s="1"/>
  <c r="CK704" i="1"/>
  <c r="CJ704" i="1"/>
  <c r="CI704" i="1"/>
  <c r="CH704" i="1"/>
  <c r="CG704" i="1"/>
  <c r="CF704" i="1"/>
  <c r="CE704" i="1"/>
  <c r="CD704" i="1"/>
  <c r="CC704" i="1"/>
  <c r="CB704" i="1"/>
  <c r="CA704" i="1"/>
  <c r="BZ704" i="1"/>
  <c r="BY704" i="1"/>
  <c r="BX704" i="1"/>
  <c r="BW704" i="1"/>
  <c r="BV704" i="1"/>
  <c r="BU704" i="1"/>
  <c r="BT704" i="1"/>
  <c r="BS704" i="1"/>
  <c r="BR704" i="1"/>
  <c r="BQ704" i="1"/>
  <c r="BP704" i="1"/>
  <c r="BO704" i="1"/>
  <c r="BN704" i="1"/>
  <c r="BM704" i="1"/>
  <c r="BL704" i="1"/>
  <c r="BK704" i="1"/>
  <c r="BJ704" i="1"/>
  <c r="CK703" i="1"/>
  <c r="CJ703" i="1"/>
  <c r="CI703" i="1"/>
  <c r="CH703" i="1"/>
  <c r="CG703" i="1"/>
  <c r="CF703" i="1"/>
  <c r="CE703" i="1"/>
  <c r="CD703" i="1"/>
  <c r="CC703" i="1"/>
  <c r="CB703" i="1"/>
  <c r="CA703" i="1"/>
  <c r="BZ703" i="1"/>
  <c r="BY703" i="1"/>
  <c r="BX703" i="1"/>
  <c r="BW703" i="1"/>
  <c r="BV703" i="1"/>
  <c r="BU703" i="1"/>
  <c r="BT703" i="1"/>
  <c r="BS703" i="1"/>
  <c r="BR703" i="1"/>
  <c r="BQ703" i="1"/>
  <c r="BP703" i="1"/>
  <c r="BO703" i="1"/>
  <c r="BN703" i="1"/>
  <c r="BM703" i="1"/>
  <c r="BL703" i="1"/>
  <c r="BK703" i="1"/>
  <c r="BJ703" i="1"/>
  <c r="CK702" i="1"/>
  <c r="CJ702" i="1"/>
  <c r="CI702" i="1"/>
  <c r="CH702" i="1"/>
  <c r="CG702" i="1"/>
  <c r="CF702" i="1"/>
  <c r="CE702" i="1"/>
  <c r="CD702" i="1"/>
  <c r="CC702" i="1"/>
  <c r="CB702" i="1"/>
  <c r="CA702" i="1"/>
  <c r="BZ702" i="1"/>
  <c r="BY702" i="1"/>
  <c r="BX702" i="1"/>
  <c r="BW702" i="1"/>
  <c r="BV702" i="1"/>
  <c r="BU702" i="1"/>
  <c r="BT702" i="1"/>
  <c r="BS702" i="1"/>
  <c r="BR702" i="1"/>
  <c r="BQ702" i="1"/>
  <c r="BP702" i="1"/>
  <c r="BO702" i="1"/>
  <c r="BN702" i="1"/>
  <c r="BM702" i="1"/>
  <c r="BL702" i="1"/>
  <c r="BK702" i="1"/>
  <c r="BJ702" i="1"/>
  <c r="CK701" i="1"/>
  <c r="CK706" i="1" s="1"/>
  <c r="CJ701" i="1"/>
  <c r="CJ706" i="1" s="1"/>
  <c r="CI701" i="1"/>
  <c r="CI706" i="1" s="1"/>
  <c r="CH701" i="1"/>
  <c r="CH706" i="1" s="1"/>
  <c r="CG701" i="1"/>
  <c r="CG706" i="1" s="1"/>
  <c r="CF701" i="1"/>
  <c r="CF706" i="1" s="1"/>
  <c r="CE701" i="1"/>
  <c r="CE706" i="1" s="1"/>
  <c r="CD701" i="1"/>
  <c r="CD706" i="1" s="1"/>
  <c r="CC701" i="1"/>
  <c r="CC706" i="1" s="1"/>
  <c r="CB701" i="1"/>
  <c r="CB706" i="1" s="1"/>
  <c r="CA701" i="1"/>
  <c r="CA706" i="1" s="1"/>
  <c r="BZ701" i="1"/>
  <c r="BZ706" i="1" s="1"/>
  <c r="BY701" i="1"/>
  <c r="BY706" i="1" s="1"/>
  <c r="BX701" i="1"/>
  <c r="BX706" i="1" s="1"/>
  <c r="BW701" i="1"/>
  <c r="BW706" i="1" s="1"/>
  <c r="BV701" i="1"/>
  <c r="BV706" i="1" s="1"/>
  <c r="BU701" i="1"/>
  <c r="BU706" i="1" s="1"/>
  <c r="BT701" i="1"/>
  <c r="BT706" i="1" s="1"/>
  <c r="BS701" i="1"/>
  <c r="BS706" i="1" s="1"/>
  <c r="BR701" i="1"/>
  <c r="BR706" i="1" s="1"/>
  <c r="BQ701" i="1"/>
  <c r="BQ706" i="1" s="1"/>
  <c r="BP701" i="1"/>
  <c r="BP706" i="1" s="1"/>
  <c r="BO701" i="1"/>
  <c r="BO706" i="1" s="1"/>
  <c r="BN701" i="1"/>
  <c r="BN706" i="1" s="1"/>
  <c r="BM701" i="1"/>
  <c r="BM706" i="1" s="1"/>
  <c r="BL701" i="1"/>
  <c r="BL706" i="1" s="1"/>
  <c r="BK701" i="1"/>
  <c r="BK706" i="1" s="1"/>
  <c r="BJ701" i="1"/>
  <c r="BJ706" i="1" s="1"/>
  <c r="CK697" i="1"/>
  <c r="CJ697" i="1"/>
  <c r="CI697" i="1"/>
  <c r="CH697" i="1"/>
  <c r="CG697" i="1"/>
  <c r="CF697" i="1"/>
  <c r="CE697" i="1"/>
  <c r="CD697" i="1"/>
  <c r="CC697" i="1"/>
  <c r="CB697" i="1"/>
  <c r="CA697" i="1"/>
  <c r="BZ697" i="1"/>
  <c r="BY697" i="1"/>
  <c r="BX697" i="1"/>
  <c r="BW697" i="1"/>
  <c r="BV697" i="1"/>
  <c r="BU697" i="1"/>
  <c r="BT697" i="1"/>
  <c r="BS697" i="1"/>
  <c r="BR697" i="1"/>
  <c r="BQ697" i="1"/>
  <c r="BP697" i="1"/>
  <c r="BO697" i="1"/>
  <c r="BN697" i="1"/>
  <c r="BM697" i="1"/>
  <c r="BL697" i="1"/>
  <c r="BK697" i="1"/>
  <c r="BJ697" i="1"/>
  <c r="CK696" i="1"/>
  <c r="CJ696" i="1"/>
  <c r="CI696" i="1"/>
  <c r="CH696" i="1"/>
  <c r="CG696" i="1"/>
  <c r="CF696" i="1"/>
  <c r="CE696" i="1"/>
  <c r="CD696" i="1"/>
  <c r="CC696" i="1"/>
  <c r="CB696" i="1"/>
  <c r="CA696" i="1"/>
  <c r="BZ696" i="1"/>
  <c r="BY696" i="1"/>
  <c r="BX696" i="1"/>
  <c r="BW696" i="1"/>
  <c r="BV696" i="1"/>
  <c r="BU696" i="1"/>
  <c r="BT696" i="1"/>
  <c r="BS696" i="1"/>
  <c r="BR696" i="1"/>
  <c r="BQ696" i="1"/>
  <c r="BP696" i="1"/>
  <c r="BO696" i="1"/>
  <c r="BN696" i="1"/>
  <c r="BM696" i="1"/>
  <c r="BL696" i="1"/>
  <c r="BK696" i="1"/>
  <c r="BJ696" i="1"/>
  <c r="CK695" i="1"/>
  <c r="CJ695" i="1"/>
  <c r="CI695" i="1"/>
  <c r="CH695" i="1"/>
  <c r="CG695" i="1"/>
  <c r="CF695" i="1"/>
  <c r="CE695" i="1"/>
  <c r="CD695" i="1"/>
  <c r="CC695" i="1"/>
  <c r="CB695" i="1"/>
  <c r="CA695" i="1"/>
  <c r="BZ695" i="1"/>
  <c r="BY695" i="1"/>
  <c r="BX695" i="1"/>
  <c r="BW695" i="1"/>
  <c r="BV695" i="1"/>
  <c r="BU695" i="1"/>
  <c r="BT695" i="1"/>
  <c r="BS695" i="1"/>
  <c r="BR695" i="1"/>
  <c r="BQ695" i="1"/>
  <c r="BP695" i="1"/>
  <c r="BO695" i="1"/>
  <c r="BN695" i="1"/>
  <c r="BM695" i="1"/>
  <c r="BL695" i="1"/>
  <c r="BK695" i="1"/>
  <c r="BJ695" i="1"/>
  <c r="CK694" i="1"/>
  <c r="CK699" i="1" s="1"/>
  <c r="CJ694" i="1"/>
  <c r="CJ699" i="1" s="1"/>
  <c r="CI694" i="1"/>
  <c r="CI699" i="1" s="1"/>
  <c r="CH694" i="1"/>
  <c r="CH699" i="1" s="1"/>
  <c r="CG694" i="1"/>
  <c r="CG699" i="1" s="1"/>
  <c r="CF694" i="1"/>
  <c r="CF699" i="1" s="1"/>
  <c r="CE694" i="1"/>
  <c r="CE699" i="1" s="1"/>
  <c r="CD694" i="1"/>
  <c r="CD699" i="1" s="1"/>
  <c r="CC694" i="1"/>
  <c r="CC699" i="1" s="1"/>
  <c r="CB694" i="1"/>
  <c r="CB699" i="1" s="1"/>
  <c r="CA694" i="1"/>
  <c r="CA699" i="1" s="1"/>
  <c r="BZ694" i="1"/>
  <c r="BZ699" i="1" s="1"/>
  <c r="BY694" i="1"/>
  <c r="BY699" i="1" s="1"/>
  <c r="BX694" i="1"/>
  <c r="BX699" i="1" s="1"/>
  <c r="BW694" i="1"/>
  <c r="BW699" i="1" s="1"/>
  <c r="BV694" i="1"/>
  <c r="BV699" i="1" s="1"/>
  <c r="BU694" i="1"/>
  <c r="BU699" i="1" s="1"/>
  <c r="BT694" i="1"/>
  <c r="BT699" i="1" s="1"/>
  <c r="BS694" i="1"/>
  <c r="BS699" i="1" s="1"/>
  <c r="BR694" i="1"/>
  <c r="BR699" i="1" s="1"/>
  <c r="BQ694" i="1"/>
  <c r="BQ699" i="1" s="1"/>
  <c r="BP694" i="1"/>
  <c r="BP699" i="1" s="1"/>
  <c r="BO694" i="1"/>
  <c r="BO699" i="1" s="1"/>
  <c r="BN694" i="1"/>
  <c r="BN699" i="1" s="1"/>
  <c r="BM694" i="1"/>
  <c r="BM699" i="1" s="1"/>
  <c r="BL694" i="1"/>
  <c r="BL699" i="1" s="1"/>
  <c r="BK694" i="1"/>
  <c r="BK699" i="1" s="1"/>
  <c r="BJ694" i="1"/>
  <c r="BJ699" i="1" s="1"/>
  <c r="CK690" i="1"/>
  <c r="CJ690" i="1"/>
  <c r="CI690" i="1"/>
  <c r="CH690" i="1"/>
  <c r="CG690" i="1"/>
  <c r="CF690" i="1"/>
  <c r="CE690" i="1"/>
  <c r="CD690" i="1"/>
  <c r="CC690" i="1"/>
  <c r="CB690" i="1"/>
  <c r="CA690" i="1"/>
  <c r="BZ690" i="1"/>
  <c r="BY690" i="1"/>
  <c r="BX690" i="1"/>
  <c r="BW690" i="1"/>
  <c r="BV690" i="1"/>
  <c r="BU690" i="1"/>
  <c r="BT690" i="1"/>
  <c r="BS690" i="1"/>
  <c r="BR690" i="1"/>
  <c r="BQ690" i="1"/>
  <c r="BP690" i="1"/>
  <c r="BO690" i="1"/>
  <c r="BN690" i="1"/>
  <c r="BM690" i="1"/>
  <c r="BL690" i="1"/>
  <c r="BK690" i="1"/>
  <c r="BJ690" i="1"/>
  <c r="CK689" i="1"/>
  <c r="CJ689" i="1"/>
  <c r="CI689" i="1"/>
  <c r="CH689" i="1"/>
  <c r="CG689" i="1"/>
  <c r="CF689" i="1"/>
  <c r="CE689" i="1"/>
  <c r="CD689" i="1"/>
  <c r="CC689" i="1"/>
  <c r="CB689" i="1"/>
  <c r="CA689" i="1"/>
  <c r="BZ689" i="1"/>
  <c r="BY689" i="1"/>
  <c r="BX689" i="1"/>
  <c r="BW689" i="1"/>
  <c r="BV689" i="1"/>
  <c r="BU689" i="1"/>
  <c r="BT689" i="1"/>
  <c r="BS689" i="1"/>
  <c r="BR689" i="1"/>
  <c r="BQ689" i="1"/>
  <c r="BP689" i="1"/>
  <c r="BO689" i="1"/>
  <c r="BN689" i="1"/>
  <c r="BM689" i="1"/>
  <c r="BL689" i="1"/>
  <c r="BK689" i="1"/>
  <c r="BJ689" i="1"/>
  <c r="CK688" i="1"/>
  <c r="CJ688" i="1"/>
  <c r="CI688" i="1"/>
  <c r="CH688" i="1"/>
  <c r="CG688" i="1"/>
  <c r="CF688" i="1"/>
  <c r="CE688" i="1"/>
  <c r="CD688" i="1"/>
  <c r="CC688" i="1"/>
  <c r="CB688" i="1"/>
  <c r="CA688" i="1"/>
  <c r="BZ688" i="1"/>
  <c r="BY688" i="1"/>
  <c r="BX688" i="1"/>
  <c r="BW688" i="1"/>
  <c r="BV688" i="1"/>
  <c r="BU688" i="1"/>
  <c r="BT688" i="1"/>
  <c r="BS688" i="1"/>
  <c r="BR688" i="1"/>
  <c r="BQ688" i="1"/>
  <c r="BP688" i="1"/>
  <c r="BO688" i="1"/>
  <c r="BN688" i="1"/>
  <c r="BM688" i="1"/>
  <c r="BL688" i="1"/>
  <c r="BK688" i="1"/>
  <c r="BJ688" i="1"/>
  <c r="CK687" i="1"/>
  <c r="CK692" i="1" s="1"/>
  <c r="CJ687" i="1"/>
  <c r="CJ692" i="1" s="1"/>
  <c r="CI687" i="1"/>
  <c r="CI692" i="1" s="1"/>
  <c r="CH687" i="1"/>
  <c r="CH692" i="1" s="1"/>
  <c r="CG687" i="1"/>
  <c r="CG692" i="1" s="1"/>
  <c r="CF687" i="1"/>
  <c r="CF692" i="1" s="1"/>
  <c r="CE687" i="1"/>
  <c r="CE692" i="1" s="1"/>
  <c r="CD687" i="1"/>
  <c r="CD692" i="1" s="1"/>
  <c r="CC687" i="1"/>
  <c r="CC692" i="1" s="1"/>
  <c r="CB687" i="1"/>
  <c r="CB692" i="1" s="1"/>
  <c r="CA687" i="1"/>
  <c r="CA692" i="1" s="1"/>
  <c r="BZ687" i="1"/>
  <c r="BZ692" i="1" s="1"/>
  <c r="BY687" i="1"/>
  <c r="BY692" i="1" s="1"/>
  <c r="BX687" i="1"/>
  <c r="BX692" i="1" s="1"/>
  <c r="BW687" i="1"/>
  <c r="BW692" i="1" s="1"/>
  <c r="BV687" i="1"/>
  <c r="BV692" i="1" s="1"/>
  <c r="BU687" i="1"/>
  <c r="BU692" i="1" s="1"/>
  <c r="BT687" i="1"/>
  <c r="BT692" i="1" s="1"/>
  <c r="BS687" i="1"/>
  <c r="BS692" i="1" s="1"/>
  <c r="BR687" i="1"/>
  <c r="BR692" i="1" s="1"/>
  <c r="BQ687" i="1"/>
  <c r="BQ692" i="1" s="1"/>
  <c r="BP687" i="1"/>
  <c r="BP692" i="1" s="1"/>
  <c r="BO687" i="1"/>
  <c r="BO692" i="1" s="1"/>
  <c r="BN687" i="1"/>
  <c r="BN692" i="1" s="1"/>
  <c r="BM687" i="1"/>
  <c r="BM692" i="1" s="1"/>
  <c r="BL687" i="1"/>
  <c r="BL692" i="1" s="1"/>
  <c r="BK687" i="1"/>
  <c r="BK692" i="1" s="1"/>
  <c r="BJ687" i="1"/>
  <c r="BJ692" i="1" s="1"/>
  <c r="CK683" i="1"/>
  <c r="CJ683" i="1"/>
  <c r="CI683" i="1"/>
  <c r="CH683" i="1"/>
  <c r="CG683" i="1"/>
  <c r="CF683" i="1"/>
  <c r="CE683" i="1"/>
  <c r="CD683" i="1"/>
  <c r="CC683" i="1"/>
  <c r="CB683" i="1"/>
  <c r="CA683" i="1"/>
  <c r="BZ683" i="1"/>
  <c r="BY683" i="1"/>
  <c r="BX683" i="1"/>
  <c r="BW683" i="1"/>
  <c r="BV683" i="1"/>
  <c r="BU683" i="1"/>
  <c r="BT683" i="1"/>
  <c r="BS683" i="1"/>
  <c r="BR683" i="1"/>
  <c r="BQ683" i="1"/>
  <c r="BP683" i="1"/>
  <c r="BO683" i="1"/>
  <c r="BN683" i="1"/>
  <c r="BM683" i="1"/>
  <c r="BL683" i="1"/>
  <c r="BK683" i="1"/>
  <c r="BJ683" i="1"/>
  <c r="CK682" i="1"/>
  <c r="CJ682" i="1"/>
  <c r="CI682" i="1"/>
  <c r="CH682" i="1"/>
  <c r="CG682" i="1"/>
  <c r="CF682" i="1"/>
  <c r="CE682" i="1"/>
  <c r="CD682" i="1"/>
  <c r="CC682" i="1"/>
  <c r="CB682" i="1"/>
  <c r="CA682" i="1"/>
  <c r="BZ682" i="1"/>
  <c r="BY682" i="1"/>
  <c r="BX682" i="1"/>
  <c r="BW682" i="1"/>
  <c r="BV682" i="1"/>
  <c r="BU682" i="1"/>
  <c r="BT682" i="1"/>
  <c r="BS682" i="1"/>
  <c r="BR682" i="1"/>
  <c r="BQ682" i="1"/>
  <c r="BP682" i="1"/>
  <c r="BO682" i="1"/>
  <c r="BN682" i="1"/>
  <c r="BM682" i="1"/>
  <c r="BL682" i="1"/>
  <c r="BK682" i="1"/>
  <c r="BJ682" i="1"/>
  <c r="CK681" i="1"/>
  <c r="CJ681" i="1"/>
  <c r="CI681" i="1"/>
  <c r="CH681" i="1"/>
  <c r="CG681" i="1"/>
  <c r="CF681" i="1"/>
  <c r="CE681" i="1"/>
  <c r="CD681" i="1"/>
  <c r="CC681" i="1"/>
  <c r="CB681" i="1"/>
  <c r="CA681" i="1"/>
  <c r="BZ681" i="1"/>
  <c r="BY681" i="1"/>
  <c r="BX681" i="1"/>
  <c r="BW681" i="1"/>
  <c r="BV681" i="1"/>
  <c r="BU681" i="1"/>
  <c r="BT681" i="1"/>
  <c r="BS681" i="1"/>
  <c r="BR681" i="1"/>
  <c r="BQ681" i="1"/>
  <c r="BP681" i="1"/>
  <c r="BO681" i="1"/>
  <c r="BN681" i="1"/>
  <c r="BM681" i="1"/>
  <c r="BL681" i="1"/>
  <c r="BK681" i="1"/>
  <c r="BJ681" i="1"/>
  <c r="CK680" i="1"/>
  <c r="CK685" i="1" s="1"/>
  <c r="CJ680" i="1"/>
  <c r="CJ685" i="1" s="1"/>
  <c r="CI680" i="1"/>
  <c r="CI685" i="1" s="1"/>
  <c r="CH680" i="1"/>
  <c r="CH685" i="1" s="1"/>
  <c r="CG680" i="1"/>
  <c r="CG685" i="1" s="1"/>
  <c r="CF680" i="1"/>
  <c r="CF685" i="1" s="1"/>
  <c r="CE680" i="1"/>
  <c r="CE685" i="1" s="1"/>
  <c r="CD680" i="1"/>
  <c r="CD685" i="1" s="1"/>
  <c r="CC680" i="1"/>
  <c r="CC685" i="1" s="1"/>
  <c r="CB680" i="1"/>
  <c r="CB685" i="1" s="1"/>
  <c r="CA680" i="1"/>
  <c r="CA685" i="1" s="1"/>
  <c r="BZ680" i="1"/>
  <c r="BZ685" i="1" s="1"/>
  <c r="BY680" i="1"/>
  <c r="BY685" i="1" s="1"/>
  <c r="BX680" i="1"/>
  <c r="BX685" i="1" s="1"/>
  <c r="BW680" i="1"/>
  <c r="BW685" i="1" s="1"/>
  <c r="BV680" i="1"/>
  <c r="BV685" i="1" s="1"/>
  <c r="BU680" i="1"/>
  <c r="BU685" i="1" s="1"/>
  <c r="BT680" i="1"/>
  <c r="BT685" i="1" s="1"/>
  <c r="BS680" i="1"/>
  <c r="BS685" i="1" s="1"/>
  <c r="BR680" i="1"/>
  <c r="BR685" i="1" s="1"/>
  <c r="BQ680" i="1"/>
  <c r="BQ685" i="1" s="1"/>
  <c r="BP680" i="1"/>
  <c r="BP685" i="1" s="1"/>
  <c r="BO680" i="1"/>
  <c r="BO685" i="1" s="1"/>
  <c r="BN680" i="1"/>
  <c r="BN685" i="1" s="1"/>
  <c r="BM680" i="1"/>
  <c r="BM685" i="1" s="1"/>
  <c r="BL680" i="1"/>
  <c r="BL685" i="1" s="1"/>
  <c r="BK680" i="1"/>
  <c r="BK685" i="1" s="1"/>
  <c r="BJ680" i="1"/>
  <c r="BJ685" i="1" s="1"/>
  <c r="CK676" i="1"/>
  <c r="CJ676" i="1"/>
  <c r="CI676" i="1"/>
  <c r="CH676" i="1"/>
  <c r="CG676" i="1"/>
  <c r="CF676" i="1"/>
  <c r="CE676" i="1"/>
  <c r="CD676" i="1"/>
  <c r="CC676" i="1"/>
  <c r="CB676" i="1"/>
  <c r="CA676" i="1"/>
  <c r="BZ676" i="1"/>
  <c r="BY676" i="1"/>
  <c r="BX676" i="1"/>
  <c r="BW676" i="1"/>
  <c r="BV676" i="1"/>
  <c r="BU676" i="1"/>
  <c r="BT676" i="1"/>
  <c r="BS676" i="1"/>
  <c r="BR676" i="1"/>
  <c r="BQ676" i="1"/>
  <c r="BP676" i="1"/>
  <c r="BO676" i="1"/>
  <c r="BN676" i="1"/>
  <c r="BM676" i="1"/>
  <c r="BL676" i="1"/>
  <c r="BK676" i="1"/>
  <c r="BJ676" i="1"/>
  <c r="CK675" i="1"/>
  <c r="CJ675" i="1"/>
  <c r="CI675" i="1"/>
  <c r="CH675" i="1"/>
  <c r="CG675" i="1"/>
  <c r="CF675" i="1"/>
  <c r="CE675" i="1"/>
  <c r="CD675" i="1"/>
  <c r="CC675" i="1"/>
  <c r="CB675" i="1"/>
  <c r="CA675" i="1"/>
  <c r="BZ675" i="1"/>
  <c r="BY675" i="1"/>
  <c r="BX675" i="1"/>
  <c r="BW675" i="1"/>
  <c r="BV675" i="1"/>
  <c r="BU675" i="1"/>
  <c r="BT675" i="1"/>
  <c r="BS675" i="1"/>
  <c r="BR675" i="1"/>
  <c r="BQ675" i="1"/>
  <c r="BP675" i="1"/>
  <c r="BO675" i="1"/>
  <c r="BN675" i="1"/>
  <c r="BM675" i="1"/>
  <c r="BL675" i="1"/>
  <c r="BK675" i="1"/>
  <c r="BJ675" i="1"/>
  <c r="CK674" i="1"/>
  <c r="CJ674" i="1"/>
  <c r="CI674" i="1"/>
  <c r="CH674" i="1"/>
  <c r="CG674" i="1"/>
  <c r="CF674" i="1"/>
  <c r="CE674" i="1"/>
  <c r="CD674" i="1"/>
  <c r="CC674" i="1"/>
  <c r="CB674" i="1"/>
  <c r="CA674" i="1"/>
  <c r="BZ674" i="1"/>
  <c r="BY674" i="1"/>
  <c r="BX674" i="1"/>
  <c r="BW674" i="1"/>
  <c r="BV674" i="1"/>
  <c r="BU674" i="1"/>
  <c r="BT674" i="1"/>
  <c r="BS674" i="1"/>
  <c r="BR674" i="1"/>
  <c r="BQ674" i="1"/>
  <c r="BP674" i="1"/>
  <c r="BO674" i="1"/>
  <c r="BN674" i="1"/>
  <c r="BM674" i="1"/>
  <c r="BL674" i="1"/>
  <c r="BK674" i="1"/>
  <c r="BJ674" i="1"/>
  <c r="CK673" i="1"/>
  <c r="CK678" i="1" s="1"/>
  <c r="CJ673" i="1"/>
  <c r="CJ678" i="1" s="1"/>
  <c r="CI673" i="1"/>
  <c r="CI678" i="1" s="1"/>
  <c r="CH673" i="1"/>
  <c r="CH678" i="1" s="1"/>
  <c r="CG673" i="1"/>
  <c r="CG678" i="1" s="1"/>
  <c r="CF673" i="1"/>
  <c r="CF678" i="1" s="1"/>
  <c r="CE673" i="1"/>
  <c r="CE678" i="1" s="1"/>
  <c r="CD673" i="1"/>
  <c r="CD678" i="1" s="1"/>
  <c r="CC673" i="1"/>
  <c r="CC678" i="1" s="1"/>
  <c r="CB673" i="1"/>
  <c r="CB678" i="1" s="1"/>
  <c r="CA673" i="1"/>
  <c r="CA678" i="1" s="1"/>
  <c r="BZ673" i="1"/>
  <c r="BZ678" i="1" s="1"/>
  <c r="BY673" i="1"/>
  <c r="BY678" i="1" s="1"/>
  <c r="BX673" i="1"/>
  <c r="BX678" i="1" s="1"/>
  <c r="BW673" i="1"/>
  <c r="BW678" i="1" s="1"/>
  <c r="BV673" i="1"/>
  <c r="BV678" i="1" s="1"/>
  <c r="BU673" i="1"/>
  <c r="BU678" i="1" s="1"/>
  <c r="BT673" i="1"/>
  <c r="BT678" i="1" s="1"/>
  <c r="BS673" i="1"/>
  <c r="BS678" i="1" s="1"/>
  <c r="BR673" i="1"/>
  <c r="BR678" i="1" s="1"/>
  <c r="BQ673" i="1"/>
  <c r="BQ678" i="1" s="1"/>
  <c r="BP673" i="1"/>
  <c r="BP678" i="1" s="1"/>
  <c r="BO673" i="1"/>
  <c r="BO678" i="1" s="1"/>
  <c r="BN673" i="1"/>
  <c r="BN678" i="1" s="1"/>
  <c r="BM673" i="1"/>
  <c r="BM678" i="1" s="1"/>
  <c r="BL673" i="1"/>
  <c r="BL678" i="1" s="1"/>
  <c r="BK673" i="1"/>
  <c r="BK678" i="1" s="1"/>
  <c r="BJ673" i="1"/>
  <c r="BJ678" i="1" s="1"/>
  <c r="CK669" i="1"/>
  <c r="CJ669" i="1"/>
  <c r="CI669" i="1"/>
  <c r="CH669" i="1"/>
  <c r="CG669" i="1"/>
  <c r="CF669" i="1"/>
  <c r="CE669" i="1"/>
  <c r="CD669" i="1"/>
  <c r="CC669" i="1"/>
  <c r="CB669" i="1"/>
  <c r="CA669" i="1"/>
  <c r="BZ669" i="1"/>
  <c r="BY669" i="1"/>
  <c r="BX669" i="1"/>
  <c r="BW669" i="1"/>
  <c r="BV669" i="1"/>
  <c r="BU669" i="1"/>
  <c r="BT669" i="1"/>
  <c r="BS669" i="1"/>
  <c r="BR669" i="1"/>
  <c r="BQ669" i="1"/>
  <c r="BP669" i="1"/>
  <c r="BO669" i="1"/>
  <c r="BN669" i="1"/>
  <c r="BM669" i="1"/>
  <c r="BL669" i="1"/>
  <c r="BK669" i="1"/>
  <c r="BJ669" i="1"/>
  <c r="CK668" i="1"/>
  <c r="CJ668" i="1"/>
  <c r="CI668" i="1"/>
  <c r="CH668" i="1"/>
  <c r="CG668" i="1"/>
  <c r="CF668" i="1"/>
  <c r="CE668" i="1"/>
  <c r="CD668" i="1"/>
  <c r="CC668" i="1"/>
  <c r="CB668" i="1"/>
  <c r="CA668" i="1"/>
  <c r="BZ668" i="1"/>
  <c r="BY668" i="1"/>
  <c r="BX668" i="1"/>
  <c r="BW668" i="1"/>
  <c r="BV668" i="1"/>
  <c r="BU668" i="1"/>
  <c r="BT668" i="1"/>
  <c r="BS668" i="1"/>
  <c r="BR668" i="1"/>
  <c r="BQ668" i="1"/>
  <c r="BP668" i="1"/>
  <c r="BO668" i="1"/>
  <c r="BN668" i="1"/>
  <c r="BM668" i="1"/>
  <c r="BL668" i="1"/>
  <c r="BK668" i="1"/>
  <c r="BJ668" i="1"/>
  <c r="CK667" i="1"/>
  <c r="CJ667" i="1"/>
  <c r="CI667" i="1"/>
  <c r="CH667" i="1"/>
  <c r="CG667" i="1"/>
  <c r="CF667" i="1"/>
  <c r="CE667" i="1"/>
  <c r="CD667" i="1"/>
  <c r="CC667" i="1"/>
  <c r="CB667" i="1"/>
  <c r="CA667" i="1"/>
  <c r="BZ667" i="1"/>
  <c r="BY667" i="1"/>
  <c r="BX667" i="1"/>
  <c r="BW667" i="1"/>
  <c r="BV667" i="1"/>
  <c r="BU667" i="1"/>
  <c r="BT667" i="1"/>
  <c r="BS667" i="1"/>
  <c r="BR667" i="1"/>
  <c r="BQ667" i="1"/>
  <c r="BP667" i="1"/>
  <c r="BO667" i="1"/>
  <c r="BN667" i="1"/>
  <c r="BM667" i="1"/>
  <c r="BL667" i="1"/>
  <c r="BK667" i="1"/>
  <c r="BJ667" i="1"/>
  <c r="CK666" i="1"/>
  <c r="CK671" i="1" s="1"/>
  <c r="CJ666" i="1"/>
  <c r="CJ671" i="1" s="1"/>
  <c r="CI666" i="1"/>
  <c r="CI671" i="1" s="1"/>
  <c r="CH666" i="1"/>
  <c r="CH671" i="1" s="1"/>
  <c r="CG666" i="1"/>
  <c r="CG671" i="1" s="1"/>
  <c r="CF666" i="1"/>
  <c r="CF671" i="1" s="1"/>
  <c r="CE666" i="1"/>
  <c r="CE671" i="1" s="1"/>
  <c r="CD666" i="1"/>
  <c r="CD671" i="1" s="1"/>
  <c r="CC666" i="1"/>
  <c r="CC671" i="1" s="1"/>
  <c r="CB666" i="1"/>
  <c r="CB671" i="1" s="1"/>
  <c r="CA666" i="1"/>
  <c r="CA671" i="1" s="1"/>
  <c r="BZ666" i="1"/>
  <c r="BZ671" i="1" s="1"/>
  <c r="BY666" i="1"/>
  <c r="BY671" i="1" s="1"/>
  <c r="BX666" i="1"/>
  <c r="BX671" i="1" s="1"/>
  <c r="BW666" i="1"/>
  <c r="BW671" i="1" s="1"/>
  <c r="BV666" i="1"/>
  <c r="BV671" i="1" s="1"/>
  <c r="BU666" i="1"/>
  <c r="BU671" i="1" s="1"/>
  <c r="BT666" i="1"/>
  <c r="BT671" i="1" s="1"/>
  <c r="BS666" i="1"/>
  <c r="BS671" i="1" s="1"/>
  <c r="BR666" i="1"/>
  <c r="BR671" i="1" s="1"/>
  <c r="BQ666" i="1"/>
  <c r="BQ671" i="1" s="1"/>
  <c r="BP666" i="1"/>
  <c r="BP671" i="1" s="1"/>
  <c r="BO666" i="1"/>
  <c r="BO671" i="1" s="1"/>
  <c r="BN666" i="1"/>
  <c r="BN671" i="1" s="1"/>
  <c r="BM666" i="1"/>
  <c r="BM671" i="1" s="1"/>
  <c r="BL666" i="1"/>
  <c r="BL671" i="1" s="1"/>
  <c r="BK666" i="1"/>
  <c r="BK671" i="1" s="1"/>
  <c r="BJ666" i="1"/>
  <c r="BJ671" i="1" s="1"/>
  <c r="CK662" i="1"/>
  <c r="CJ662" i="1"/>
  <c r="CI662" i="1"/>
  <c r="CH662" i="1"/>
  <c r="CG662" i="1"/>
  <c r="CF662" i="1"/>
  <c r="CE662" i="1"/>
  <c r="CD662" i="1"/>
  <c r="CC662" i="1"/>
  <c r="CB662" i="1"/>
  <c r="CA662" i="1"/>
  <c r="BZ662" i="1"/>
  <c r="BY662" i="1"/>
  <c r="BX662" i="1"/>
  <c r="BW662" i="1"/>
  <c r="BV662" i="1"/>
  <c r="BU662" i="1"/>
  <c r="BT662" i="1"/>
  <c r="BS662" i="1"/>
  <c r="BR662" i="1"/>
  <c r="BQ662" i="1"/>
  <c r="BP662" i="1"/>
  <c r="BO662" i="1"/>
  <c r="BN662" i="1"/>
  <c r="BM662" i="1"/>
  <c r="BL662" i="1"/>
  <c r="BK662" i="1"/>
  <c r="BJ662" i="1"/>
  <c r="CK661" i="1"/>
  <c r="CJ661" i="1"/>
  <c r="CI661" i="1"/>
  <c r="CH661" i="1"/>
  <c r="CG661" i="1"/>
  <c r="CF661" i="1"/>
  <c r="CE661" i="1"/>
  <c r="CD661" i="1"/>
  <c r="CC661" i="1"/>
  <c r="CB661" i="1"/>
  <c r="CA661" i="1"/>
  <c r="BZ661" i="1"/>
  <c r="BY661" i="1"/>
  <c r="BX661" i="1"/>
  <c r="BW661" i="1"/>
  <c r="BV661" i="1"/>
  <c r="BU661" i="1"/>
  <c r="BT661" i="1"/>
  <c r="BS661" i="1"/>
  <c r="BR661" i="1"/>
  <c r="BQ661" i="1"/>
  <c r="BP661" i="1"/>
  <c r="BO661" i="1"/>
  <c r="BN661" i="1"/>
  <c r="BM661" i="1"/>
  <c r="BL661" i="1"/>
  <c r="BK661" i="1"/>
  <c r="BJ661" i="1"/>
  <c r="CK660" i="1"/>
  <c r="CJ660" i="1"/>
  <c r="CI660" i="1"/>
  <c r="CH660" i="1"/>
  <c r="CG660" i="1"/>
  <c r="CF660" i="1"/>
  <c r="CE660" i="1"/>
  <c r="CD660" i="1"/>
  <c r="CC660" i="1"/>
  <c r="CB660" i="1"/>
  <c r="CA660" i="1"/>
  <c r="BZ660" i="1"/>
  <c r="BY660" i="1"/>
  <c r="BX660" i="1"/>
  <c r="BW660" i="1"/>
  <c r="BV660" i="1"/>
  <c r="BU660" i="1"/>
  <c r="BT660" i="1"/>
  <c r="BS660" i="1"/>
  <c r="BR660" i="1"/>
  <c r="BQ660" i="1"/>
  <c r="BP660" i="1"/>
  <c r="BO660" i="1"/>
  <c r="BN660" i="1"/>
  <c r="BM660" i="1"/>
  <c r="BL660" i="1"/>
  <c r="BK660" i="1"/>
  <c r="BJ660" i="1"/>
  <c r="CK659" i="1"/>
  <c r="CK664" i="1" s="1"/>
  <c r="CJ659" i="1"/>
  <c r="CJ664" i="1" s="1"/>
  <c r="CI659" i="1"/>
  <c r="CI664" i="1" s="1"/>
  <c r="CH659" i="1"/>
  <c r="CH664" i="1" s="1"/>
  <c r="CG659" i="1"/>
  <c r="CG664" i="1" s="1"/>
  <c r="CF659" i="1"/>
  <c r="CF664" i="1" s="1"/>
  <c r="CE659" i="1"/>
  <c r="CE664" i="1" s="1"/>
  <c r="CD659" i="1"/>
  <c r="CD664" i="1" s="1"/>
  <c r="CC659" i="1"/>
  <c r="CC664" i="1" s="1"/>
  <c r="CB659" i="1"/>
  <c r="CB664" i="1" s="1"/>
  <c r="CA659" i="1"/>
  <c r="CA664" i="1" s="1"/>
  <c r="BZ659" i="1"/>
  <c r="BZ664" i="1" s="1"/>
  <c r="BY659" i="1"/>
  <c r="BY664" i="1" s="1"/>
  <c r="BX659" i="1"/>
  <c r="BX664" i="1" s="1"/>
  <c r="BW659" i="1"/>
  <c r="BW664" i="1" s="1"/>
  <c r="BV659" i="1"/>
  <c r="BV664" i="1" s="1"/>
  <c r="BU659" i="1"/>
  <c r="BU664" i="1" s="1"/>
  <c r="BT659" i="1"/>
  <c r="BT664" i="1" s="1"/>
  <c r="BS659" i="1"/>
  <c r="BS664" i="1" s="1"/>
  <c r="BR659" i="1"/>
  <c r="BR664" i="1" s="1"/>
  <c r="BQ659" i="1"/>
  <c r="BQ664" i="1" s="1"/>
  <c r="BP659" i="1"/>
  <c r="BP664" i="1" s="1"/>
  <c r="BO659" i="1"/>
  <c r="BO664" i="1" s="1"/>
  <c r="BN659" i="1"/>
  <c r="BN664" i="1" s="1"/>
  <c r="BM659" i="1"/>
  <c r="BM664" i="1" s="1"/>
  <c r="BL659" i="1"/>
  <c r="BL664" i="1" s="1"/>
  <c r="BK659" i="1"/>
  <c r="BK664" i="1" s="1"/>
  <c r="BJ659" i="1"/>
  <c r="BJ664" i="1" s="1"/>
  <c r="CK655" i="1"/>
  <c r="CJ655" i="1"/>
  <c r="CI655" i="1"/>
  <c r="CH655" i="1"/>
  <c r="CG655" i="1"/>
  <c r="CF655" i="1"/>
  <c r="CE655" i="1"/>
  <c r="CD655" i="1"/>
  <c r="CC655" i="1"/>
  <c r="CB655" i="1"/>
  <c r="CA655" i="1"/>
  <c r="BZ655" i="1"/>
  <c r="BY655" i="1"/>
  <c r="BX655" i="1"/>
  <c r="BW655" i="1"/>
  <c r="BV655" i="1"/>
  <c r="BU655" i="1"/>
  <c r="BT655" i="1"/>
  <c r="BS655" i="1"/>
  <c r="BR655" i="1"/>
  <c r="BQ655" i="1"/>
  <c r="BP655" i="1"/>
  <c r="BO655" i="1"/>
  <c r="BN655" i="1"/>
  <c r="BM655" i="1"/>
  <c r="BL655" i="1"/>
  <c r="BK655" i="1"/>
  <c r="BJ655" i="1"/>
  <c r="CK654" i="1"/>
  <c r="CJ654" i="1"/>
  <c r="CI654" i="1"/>
  <c r="CH654" i="1"/>
  <c r="CG654" i="1"/>
  <c r="CF654" i="1"/>
  <c r="CE654" i="1"/>
  <c r="CD654" i="1"/>
  <c r="CC654" i="1"/>
  <c r="CB654" i="1"/>
  <c r="CA654" i="1"/>
  <c r="BZ654" i="1"/>
  <c r="BY654" i="1"/>
  <c r="BX654" i="1"/>
  <c r="BW654" i="1"/>
  <c r="BV654" i="1"/>
  <c r="BU654" i="1"/>
  <c r="BT654" i="1"/>
  <c r="BS654" i="1"/>
  <c r="BR654" i="1"/>
  <c r="BQ654" i="1"/>
  <c r="BP654" i="1"/>
  <c r="BO654" i="1"/>
  <c r="BN654" i="1"/>
  <c r="BM654" i="1"/>
  <c r="BL654" i="1"/>
  <c r="BK654" i="1"/>
  <c r="BJ654" i="1"/>
  <c r="CK653" i="1"/>
  <c r="CJ653" i="1"/>
  <c r="CI653" i="1"/>
  <c r="CH653" i="1"/>
  <c r="CG653" i="1"/>
  <c r="CF653" i="1"/>
  <c r="CE653" i="1"/>
  <c r="CD653" i="1"/>
  <c r="CC653" i="1"/>
  <c r="CB653" i="1"/>
  <c r="CA653" i="1"/>
  <c r="BZ653" i="1"/>
  <c r="BY653" i="1"/>
  <c r="BX653" i="1"/>
  <c r="BW653" i="1"/>
  <c r="BV653" i="1"/>
  <c r="BU653" i="1"/>
  <c r="BT653" i="1"/>
  <c r="BS653" i="1"/>
  <c r="BR653" i="1"/>
  <c r="BQ653" i="1"/>
  <c r="BP653" i="1"/>
  <c r="BO653" i="1"/>
  <c r="BN653" i="1"/>
  <c r="BM653" i="1"/>
  <c r="BL653" i="1"/>
  <c r="BK653" i="1"/>
  <c r="BJ653" i="1"/>
  <c r="CK652" i="1"/>
  <c r="CK657" i="1" s="1"/>
  <c r="CJ652" i="1"/>
  <c r="CJ657" i="1" s="1"/>
  <c r="CI652" i="1"/>
  <c r="CI657" i="1" s="1"/>
  <c r="CH652" i="1"/>
  <c r="CH657" i="1" s="1"/>
  <c r="CG652" i="1"/>
  <c r="CG657" i="1" s="1"/>
  <c r="CF652" i="1"/>
  <c r="CF657" i="1" s="1"/>
  <c r="CE652" i="1"/>
  <c r="CE657" i="1" s="1"/>
  <c r="CD652" i="1"/>
  <c r="CD657" i="1" s="1"/>
  <c r="CC652" i="1"/>
  <c r="CC657" i="1" s="1"/>
  <c r="CB652" i="1"/>
  <c r="CB657" i="1" s="1"/>
  <c r="CA652" i="1"/>
  <c r="CA657" i="1" s="1"/>
  <c r="BZ652" i="1"/>
  <c r="BZ657" i="1" s="1"/>
  <c r="BY652" i="1"/>
  <c r="BY657" i="1" s="1"/>
  <c r="BX652" i="1"/>
  <c r="BX657" i="1" s="1"/>
  <c r="BW652" i="1"/>
  <c r="BW657" i="1" s="1"/>
  <c r="BV652" i="1"/>
  <c r="BV657" i="1" s="1"/>
  <c r="BU652" i="1"/>
  <c r="BU657" i="1" s="1"/>
  <c r="BT652" i="1"/>
  <c r="BT657" i="1" s="1"/>
  <c r="BS652" i="1"/>
  <c r="BS657" i="1" s="1"/>
  <c r="BR652" i="1"/>
  <c r="BR657" i="1" s="1"/>
  <c r="BQ652" i="1"/>
  <c r="BQ657" i="1" s="1"/>
  <c r="BP652" i="1"/>
  <c r="BP657" i="1" s="1"/>
  <c r="BO652" i="1"/>
  <c r="BO657" i="1" s="1"/>
  <c r="BN652" i="1"/>
  <c r="BN657" i="1" s="1"/>
  <c r="BM652" i="1"/>
  <c r="BM657" i="1" s="1"/>
  <c r="BL652" i="1"/>
  <c r="BL657" i="1" s="1"/>
  <c r="BK652" i="1"/>
  <c r="BK657" i="1" s="1"/>
  <c r="BJ652" i="1"/>
  <c r="BJ657" i="1" s="1"/>
  <c r="CK648" i="1"/>
  <c r="CJ648" i="1"/>
  <c r="CI648" i="1"/>
  <c r="CH648" i="1"/>
  <c r="CG648" i="1"/>
  <c r="CF648" i="1"/>
  <c r="CE648" i="1"/>
  <c r="CD648" i="1"/>
  <c r="CC648" i="1"/>
  <c r="CB648" i="1"/>
  <c r="CA648" i="1"/>
  <c r="BZ648" i="1"/>
  <c r="BY648" i="1"/>
  <c r="BX648" i="1"/>
  <c r="BW648" i="1"/>
  <c r="BV648" i="1"/>
  <c r="BU648" i="1"/>
  <c r="BT648" i="1"/>
  <c r="BS648" i="1"/>
  <c r="BR648" i="1"/>
  <c r="BQ648" i="1"/>
  <c r="BP648" i="1"/>
  <c r="BO648" i="1"/>
  <c r="BN648" i="1"/>
  <c r="BM648" i="1"/>
  <c r="BL648" i="1"/>
  <c r="BK648" i="1"/>
  <c r="BJ648" i="1"/>
  <c r="CK647" i="1"/>
  <c r="CJ647" i="1"/>
  <c r="CI647" i="1"/>
  <c r="CH647" i="1"/>
  <c r="CG647" i="1"/>
  <c r="CF647" i="1"/>
  <c r="CE647" i="1"/>
  <c r="CD647" i="1"/>
  <c r="CC647" i="1"/>
  <c r="CB647" i="1"/>
  <c r="CA647" i="1"/>
  <c r="BZ647" i="1"/>
  <c r="BY647" i="1"/>
  <c r="BX647" i="1"/>
  <c r="BW647" i="1"/>
  <c r="BV647" i="1"/>
  <c r="BU647" i="1"/>
  <c r="BT647" i="1"/>
  <c r="BS647" i="1"/>
  <c r="BR647" i="1"/>
  <c r="BQ647" i="1"/>
  <c r="BP647" i="1"/>
  <c r="BO647" i="1"/>
  <c r="BN647" i="1"/>
  <c r="BM647" i="1"/>
  <c r="BL647" i="1"/>
  <c r="BK647" i="1"/>
  <c r="BJ647" i="1"/>
  <c r="CK646" i="1"/>
  <c r="CJ646" i="1"/>
  <c r="CI646" i="1"/>
  <c r="CH646" i="1"/>
  <c r="CG646" i="1"/>
  <c r="CF646" i="1"/>
  <c r="CE646" i="1"/>
  <c r="CD646" i="1"/>
  <c r="CC646" i="1"/>
  <c r="CB646" i="1"/>
  <c r="CA646" i="1"/>
  <c r="BZ646" i="1"/>
  <c r="BY646" i="1"/>
  <c r="BX646" i="1"/>
  <c r="BW646" i="1"/>
  <c r="BV646" i="1"/>
  <c r="BU646" i="1"/>
  <c r="BT646" i="1"/>
  <c r="BS646" i="1"/>
  <c r="BR646" i="1"/>
  <c r="BQ646" i="1"/>
  <c r="BP646" i="1"/>
  <c r="BO646" i="1"/>
  <c r="BN646" i="1"/>
  <c r="BM646" i="1"/>
  <c r="BL646" i="1"/>
  <c r="BK646" i="1"/>
  <c r="BJ646" i="1"/>
  <c r="CK645" i="1"/>
  <c r="CK650" i="1" s="1"/>
  <c r="CJ645" i="1"/>
  <c r="CJ650" i="1" s="1"/>
  <c r="CI645" i="1"/>
  <c r="CI650" i="1" s="1"/>
  <c r="CH645" i="1"/>
  <c r="CH650" i="1" s="1"/>
  <c r="CG645" i="1"/>
  <c r="CG650" i="1" s="1"/>
  <c r="CF645" i="1"/>
  <c r="CF650" i="1" s="1"/>
  <c r="CE645" i="1"/>
  <c r="CE650" i="1" s="1"/>
  <c r="CD645" i="1"/>
  <c r="CD650" i="1" s="1"/>
  <c r="CC645" i="1"/>
  <c r="CC650" i="1" s="1"/>
  <c r="CB645" i="1"/>
  <c r="CB650" i="1" s="1"/>
  <c r="CA645" i="1"/>
  <c r="CA650" i="1" s="1"/>
  <c r="BZ645" i="1"/>
  <c r="BZ650" i="1" s="1"/>
  <c r="BY645" i="1"/>
  <c r="BY650" i="1" s="1"/>
  <c r="BX645" i="1"/>
  <c r="BX650" i="1" s="1"/>
  <c r="BW645" i="1"/>
  <c r="BW650" i="1" s="1"/>
  <c r="BV645" i="1"/>
  <c r="BV650" i="1" s="1"/>
  <c r="BU645" i="1"/>
  <c r="BU650" i="1" s="1"/>
  <c r="BT645" i="1"/>
  <c r="BT650" i="1" s="1"/>
  <c r="BS645" i="1"/>
  <c r="BS650" i="1" s="1"/>
  <c r="BR645" i="1"/>
  <c r="BR650" i="1" s="1"/>
  <c r="BQ645" i="1"/>
  <c r="BQ650" i="1" s="1"/>
  <c r="BP645" i="1"/>
  <c r="BP650" i="1" s="1"/>
  <c r="BO645" i="1"/>
  <c r="BO650" i="1" s="1"/>
  <c r="BN645" i="1"/>
  <c r="BN650" i="1" s="1"/>
  <c r="BM645" i="1"/>
  <c r="BM650" i="1" s="1"/>
  <c r="BL645" i="1"/>
  <c r="BL650" i="1" s="1"/>
  <c r="BK645" i="1"/>
  <c r="BK650" i="1" s="1"/>
  <c r="BJ645" i="1"/>
  <c r="BJ650" i="1" s="1"/>
  <c r="CK641" i="1"/>
  <c r="CJ641" i="1"/>
  <c r="CI641" i="1"/>
  <c r="CH641" i="1"/>
  <c r="CG641" i="1"/>
  <c r="CF641" i="1"/>
  <c r="CE641" i="1"/>
  <c r="CD641" i="1"/>
  <c r="CC641" i="1"/>
  <c r="CB641" i="1"/>
  <c r="CA641" i="1"/>
  <c r="BZ641" i="1"/>
  <c r="BY641" i="1"/>
  <c r="BX641" i="1"/>
  <c r="BW641" i="1"/>
  <c r="BV641" i="1"/>
  <c r="BU641" i="1"/>
  <c r="BT641" i="1"/>
  <c r="BS641" i="1"/>
  <c r="BR641" i="1"/>
  <c r="BQ641" i="1"/>
  <c r="BP641" i="1"/>
  <c r="BO641" i="1"/>
  <c r="BN641" i="1"/>
  <c r="BM641" i="1"/>
  <c r="BL641" i="1"/>
  <c r="BK641" i="1"/>
  <c r="BJ641" i="1"/>
  <c r="CK640" i="1"/>
  <c r="CJ640" i="1"/>
  <c r="CI640" i="1"/>
  <c r="CH640" i="1"/>
  <c r="CG640" i="1"/>
  <c r="CF640" i="1"/>
  <c r="CE640" i="1"/>
  <c r="CD640" i="1"/>
  <c r="CC640" i="1"/>
  <c r="CB640" i="1"/>
  <c r="CA640" i="1"/>
  <c r="BZ640" i="1"/>
  <c r="BY640" i="1"/>
  <c r="BX640" i="1"/>
  <c r="BW640" i="1"/>
  <c r="BV640" i="1"/>
  <c r="BU640" i="1"/>
  <c r="BT640" i="1"/>
  <c r="BS640" i="1"/>
  <c r="BR640" i="1"/>
  <c r="BQ640" i="1"/>
  <c r="BP640" i="1"/>
  <c r="BO640" i="1"/>
  <c r="BN640" i="1"/>
  <c r="BM640" i="1"/>
  <c r="BL640" i="1"/>
  <c r="BK640" i="1"/>
  <c r="BJ640" i="1"/>
  <c r="CK639" i="1"/>
  <c r="CJ639" i="1"/>
  <c r="CI639" i="1"/>
  <c r="CH639" i="1"/>
  <c r="CG639" i="1"/>
  <c r="CF639" i="1"/>
  <c r="CE639" i="1"/>
  <c r="CD639" i="1"/>
  <c r="CC639" i="1"/>
  <c r="CB639" i="1"/>
  <c r="CA639" i="1"/>
  <c r="BZ639" i="1"/>
  <c r="BY639" i="1"/>
  <c r="BX639" i="1"/>
  <c r="BW639" i="1"/>
  <c r="BV639" i="1"/>
  <c r="BU639" i="1"/>
  <c r="BT639" i="1"/>
  <c r="BS639" i="1"/>
  <c r="BR639" i="1"/>
  <c r="BQ639" i="1"/>
  <c r="BP639" i="1"/>
  <c r="BO639" i="1"/>
  <c r="BN639" i="1"/>
  <c r="BM639" i="1"/>
  <c r="BL639" i="1"/>
  <c r="BK639" i="1"/>
  <c r="BJ639" i="1"/>
  <c r="CK638" i="1"/>
  <c r="CK643" i="1" s="1"/>
  <c r="CJ638" i="1"/>
  <c r="CJ643" i="1" s="1"/>
  <c r="CI638" i="1"/>
  <c r="CI643" i="1" s="1"/>
  <c r="CH638" i="1"/>
  <c r="CH643" i="1" s="1"/>
  <c r="CG638" i="1"/>
  <c r="CG643" i="1" s="1"/>
  <c r="CF638" i="1"/>
  <c r="CF643" i="1" s="1"/>
  <c r="CE638" i="1"/>
  <c r="CE642" i="1" s="1"/>
  <c r="CE644" i="1" s="1"/>
  <c r="CD638" i="1"/>
  <c r="CD643" i="1" s="1"/>
  <c r="CC638" i="1"/>
  <c r="CC643" i="1" s="1"/>
  <c r="CB638" i="1"/>
  <c r="CB643" i="1" s="1"/>
  <c r="CA638" i="1"/>
  <c r="CA643" i="1" s="1"/>
  <c r="BZ638" i="1"/>
  <c r="BZ643" i="1" s="1"/>
  <c r="BY638" i="1"/>
  <c r="BY643" i="1" s="1"/>
  <c r="BX638" i="1"/>
  <c r="BX643" i="1" s="1"/>
  <c r="BW638" i="1"/>
  <c r="BW643" i="1" s="1"/>
  <c r="BV638" i="1"/>
  <c r="BV643" i="1" s="1"/>
  <c r="BU638" i="1"/>
  <c r="BU643" i="1" s="1"/>
  <c r="BT638" i="1"/>
  <c r="BT643" i="1" s="1"/>
  <c r="BS638" i="1"/>
  <c r="BS643" i="1" s="1"/>
  <c r="BR638" i="1"/>
  <c r="BR643" i="1" s="1"/>
  <c r="BQ638" i="1"/>
  <c r="BQ643" i="1" s="1"/>
  <c r="BP638" i="1"/>
  <c r="BP643" i="1" s="1"/>
  <c r="BO638" i="1"/>
  <c r="BO642" i="1" s="1"/>
  <c r="BO644" i="1" s="1"/>
  <c r="BN638" i="1"/>
  <c r="BN643" i="1" s="1"/>
  <c r="BM638" i="1"/>
  <c r="BM643" i="1" s="1"/>
  <c r="BL638" i="1"/>
  <c r="BL643" i="1" s="1"/>
  <c r="BK638" i="1"/>
  <c r="BK643" i="1" s="1"/>
  <c r="BJ638" i="1"/>
  <c r="BJ643" i="1" s="1"/>
  <c r="BI636" i="1"/>
  <c r="BH636" i="1"/>
  <c r="BG636" i="1"/>
  <c r="BF636" i="1"/>
  <c r="BE636" i="1"/>
  <c r="BD636" i="1"/>
  <c r="BC636" i="1"/>
  <c r="BB636" i="1"/>
  <c r="BA636" i="1"/>
  <c r="AZ636" i="1"/>
  <c r="AY636" i="1"/>
  <c r="AX636" i="1"/>
  <c r="AW636" i="1"/>
  <c r="AV636" i="1"/>
  <c r="AU636" i="1"/>
  <c r="AT636" i="1"/>
  <c r="AS636" i="1"/>
  <c r="AR636" i="1"/>
  <c r="AQ636" i="1"/>
  <c r="AP636" i="1"/>
  <c r="AO636" i="1"/>
  <c r="AN636" i="1"/>
  <c r="AM636" i="1"/>
  <c r="AL636" i="1"/>
  <c r="AK636" i="1"/>
  <c r="AJ636" i="1"/>
  <c r="AI636" i="1"/>
  <c r="AH636" i="1"/>
  <c r="AG636" i="1"/>
  <c r="AF636" i="1"/>
  <c r="AE636" i="1"/>
  <c r="AD636" i="1"/>
  <c r="AC636" i="1"/>
  <c r="AB636" i="1"/>
  <c r="AA636" i="1"/>
  <c r="BI635" i="1"/>
  <c r="BH635" i="1"/>
  <c r="BG635" i="1"/>
  <c r="BF635" i="1"/>
  <c r="BE635" i="1"/>
  <c r="BD635" i="1"/>
  <c r="BC635" i="1"/>
  <c r="BB635" i="1"/>
  <c r="BA635" i="1"/>
  <c r="AZ635" i="1"/>
  <c r="AY635" i="1"/>
  <c r="AX635" i="1"/>
  <c r="AW635" i="1"/>
  <c r="AV635" i="1"/>
  <c r="AU635" i="1"/>
  <c r="AT635" i="1"/>
  <c r="AS635" i="1"/>
  <c r="AR635" i="1"/>
  <c r="AQ635" i="1"/>
  <c r="AP635" i="1"/>
  <c r="AO635" i="1"/>
  <c r="AN635" i="1"/>
  <c r="AM635" i="1"/>
  <c r="AL635" i="1"/>
  <c r="AK635" i="1"/>
  <c r="AJ635" i="1"/>
  <c r="AI635" i="1"/>
  <c r="AH635" i="1"/>
  <c r="AG635" i="1"/>
  <c r="AF635" i="1"/>
  <c r="AE635" i="1"/>
  <c r="AD635" i="1"/>
  <c r="AC635" i="1"/>
  <c r="AB635" i="1"/>
  <c r="AA635" i="1"/>
  <c r="BI634" i="1"/>
  <c r="BH634" i="1"/>
  <c r="BG634" i="1"/>
  <c r="BF634" i="1"/>
  <c r="BE634" i="1"/>
  <c r="BD634" i="1"/>
  <c r="BC634" i="1"/>
  <c r="BB634" i="1"/>
  <c r="BA634" i="1"/>
  <c r="AZ634" i="1"/>
  <c r="AY634" i="1"/>
  <c r="AX634" i="1"/>
  <c r="AW634" i="1"/>
  <c r="AV634" i="1"/>
  <c r="AU634" i="1"/>
  <c r="AT634" i="1"/>
  <c r="AS634" i="1"/>
  <c r="AR634" i="1"/>
  <c r="AQ634" i="1"/>
  <c r="AP634" i="1"/>
  <c r="AO634" i="1"/>
  <c r="AN634" i="1"/>
  <c r="AM634" i="1"/>
  <c r="AL634" i="1"/>
  <c r="AK634" i="1"/>
  <c r="AJ634" i="1"/>
  <c r="AI634" i="1"/>
  <c r="AH634" i="1"/>
  <c r="AG634" i="1"/>
  <c r="AF634" i="1"/>
  <c r="AE634" i="1"/>
  <c r="AD634" i="1"/>
  <c r="AC634" i="1"/>
  <c r="AB634" i="1"/>
  <c r="AA634" i="1"/>
  <c r="BI633" i="1"/>
  <c r="BH633" i="1"/>
  <c r="BG633" i="1"/>
  <c r="BF633" i="1"/>
  <c r="BE633" i="1"/>
  <c r="BD633" i="1"/>
  <c r="BC633" i="1"/>
  <c r="BB633" i="1"/>
  <c r="BA633" i="1"/>
  <c r="AZ633" i="1"/>
  <c r="AY633" i="1"/>
  <c r="AX633" i="1"/>
  <c r="AW633" i="1"/>
  <c r="AV633" i="1"/>
  <c r="AU633" i="1"/>
  <c r="AT633" i="1"/>
  <c r="AS633" i="1"/>
  <c r="AR633" i="1"/>
  <c r="AQ633" i="1"/>
  <c r="AP633" i="1"/>
  <c r="AO633" i="1"/>
  <c r="AN633" i="1"/>
  <c r="AM633" i="1"/>
  <c r="AL633" i="1"/>
  <c r="AK633" i="1"/>
  <c r="AJ633" i="1"/>
  <c r="AI633" i="1"/>
  <c r="AH633" i="1"/>
  <c r="AG633" i="1"/>
  <c r="AF633" i="1"/>
  <c r="AE633" i="1"/>
  <c r="AD633" i="1"/>
  <c r="AC633" i="1"/>
  <c r="AB633" i="1"/>
  <c r="AA633" i="1"/>
  <c r="BI632" i="1"/>
  <c r="BH632" i="1"/>
  <c r="BG632" i="1"/>
  <c r="BF632" i="1"/>
  <c r="BE632" i="1"/>
  <c r="BD632" i="1"/>
  <c r="BC632" i="1"/>
  <c r="BB632" i="1"/>
  <c r="BA632" i="1"/>
  <c r="AZ632" i="1"/>
  <c r="AY632" i="1"/>
  <c r="AX632" i="1"/>
  <c r="AW632" i="1"/>
  <c r="AV632" i="1"/>
  <c r="AU632" i="1"/>
  <c r="AT632" i="1"/>
  <c r="AS632" i="1"/>
  <c r="AR632" i="1"/>
  <c r="AQ632" i="1"/>
  <c r="AP632" i="1"/>
  <c r="AO632" i="1"/>
  <c r="AN632" i="1"/>
  <c r="AM632" i="1"/>
  <c r="AL632" i="1"/>
  <c r="AK632" i="1"/>
  <c r="AJ632" i="1"/>
  <c r="AI632" i="1"/>
  <c r="AH632" i="1"/>
  <c r="AG632" i="1"/>
  <c r="AF632" i="1"/>
  <c r="AE632" i="1"/>
  <c r="AD632" i="1"/>
  <c r="AC632" i="1"/>
  <c r="AB632" i="1"/>
  <c r="AA632" i="1"/>
  <c r="BI631" i="1"/>
  <c r="BH631" i="1"/>
  <c r="BG631" i="1"/>
  <c r="BF631" i="1"/>
  <c r="BE631" i="1"/>
  <c r="BD631" i="1"/>
  <c r="BC631" i="1"/>
  <c r="BB631" i="1"/>
  <c r="BA631" i="1"/>
  <c r="AZ631" i="1"/>
  <c r="AY631" i="1"/>
  <c r="AX631" i="1"/>
  <c r="AW631" i="1"/>
  <c r="AV631" i="1"/>
  <c r="AU631" i="1"/>
  <c r="AT631" i="1"/>
  <c r="AS631" i="1"/>
  <c r="AR631" i="1"/>
  <c r="AQ631" i="1"/>
  <c r="AP631" i="1"/>
  <c r="AO631" i="1"/>
  <c r="AN631" i="1"/>
  <c r="AM631" i="1"/>
  <c r="AL631" i="1"/>
  <c r="AK631" i="1"/>
  <c r="AJ631" i="1"/>
  <c r="AI631" i="1"/>
  <c r="AH631" i="1"/>
  <c r="AG631" i="1"/>
  <c r="AF631" i="1"/>
  <c r="AE631" i="1"/>
  <c r="AD631" i="1"/>
  <c r="AC631" i="1"/>
  <c r="AB631" i="1"/>
  <c r="AA631" i="1"/>
  <c r="BI630" i="1"/>
  <c r="BH630" i="1"/>
  <c r="BG630" i="1"/>
  <c r="BF630" i="1"/>
  <c r="BE630" i="1"/>
  <c r="BD630" i="1"/>
  <c r="BC630" i="1"/>
  <c r="BB630" i="1"/>
  <c r="BA630" i="1"/>
  <c r="AZ630" i="1"/>
  <c r="AY630" i="1"/>
  <c r="AX630" i="1"/>
  <c r="AW630" i="1"/>
  <c r="AV630" i="1"/>
  <c r="AU630" i="1"/>
  <c r="AT630" i="1"/>
  <c r="AS630" i="1"/>
  <c r="AR630" i="1"/>
  <c r="AQ630" i="1"/>
  <c r="AP630" i="1"/>
  <c r="AO630" i="1"/>
  <c r="AN630" i="1"/>
  <c r="AM630" i="1"/>
  <c r="AL630" i="1"/>
  <c r="AK630" i="1"/>
  <c r="AJ630" i="1"/>
  <c r="AI630" i="1"/>
  <c r="AH630" i="1"/>
  <c r="AG630" i="1"/>
  <c r="AF630" i="1"/>
  <c r="AE630" i="1"/>
  <c r="AD630" i="1"/>
  <c r="AC630" i="1"/>
  <c r="AB630" i="1"/>
  <c r="AA630" i="1"/>
  <c r="BI629" i="1"/>
  <c r="BH629" i="1"/>
  <c r="BG629" i="1"/>
  <c r="BF629" i="1"/>
  <c r="BE629" i="1"/>
  <c r="BD629" i="1"/>
  <c r="BC629" i="1"/>
  <c r="BB629" i="1"/>
  <c r="BA629" i="1"/>
  <c r="AZ629" i="1"/>
  <c r="AY629" i="1"/>
  <c r="AX629" i="1"/>
  <c r="AW629" i="1"/>
  <c r="AV629" i="1"/>
  <c r="AU629" i="1"/>
  <c r="AT629" i="1"/>
  <c r="AS629" i="1"/>
  <c r="AR629" i="1"/>
  <c r="AQ629" i="1"/>
  <c r="AP629" i="1"/>
  <c r="AO629" i="1"/>
  <c r="AN629" i="1"/>
  <c r="AM629" i="1"/>
  <c r="AL629" i="1"/>
  <c r="AK629" i="1"/>
  <c r="AJ629" i="1"/>
  <c r="AI629" i="1"/>
  <c r="AH629" i="1"/>
  <c r="AG629" i="1"/>
  <c r="AF629" i="1"/>
  <c r="AE629" i="1"/>
  <c r="AD629" i="1"/>
  <c r="AC629" i="1"/>
  <c r="AB629" i="1"/>
  <c r="AA629" i="1"/>
  <c r="BI628" i="1"/>
  <c r="BH628" i="1"/>
  <c r="BG628" i="1"/>
  <c r="BF628" i="1"/>
  <c r="BE628" i="1"/>
  <c r="BD628" i="1"/>
  <c r="BC628" i="1"/>
  <c r="BB628" i="1"/>
  <c r="BA628" i="1"/>
  <c r="AZ628" i="1"/>
  <c r="AY628" i="1"/>
  <c r="AX628" i="1"/>
  <c r="AW628" i="1"/>
  <c r="AV628" i="1"/>
  <c r="AU628" i="1"/>
  <c r="AT628" i="1"/>
  <c r="AS628" i="1"/>
  <c r="AR628" i="1"/>
  <c r="AQ628" i="1"/>
  <c r="AP628" i="1"/>
  <c r="AO628" i="1"/>
  <c r="AN628" i="1"/>
  <c r="AM628" i="1"/>
  <c r="AL628" i="1"/>
  <c r="AK628" i="1"/>
  <c r="AJ628" i="1"/>
  <c r="AI628" i="1"/>
  <c r="AH628" i="1"/>
  <c r="AG628" i="1"/>
  <c r="AF628" i="1"/>
  <c r="AE628" i="1"/>
  <c r="AD628" i="1"/>
  <c r="AC628" i="1"/>
  <c r="AB628" i="1"/>
  <c r="AA628" i="1"/>
  <c r="BI627" i="1"/>
  <c r="BH627" i="1"/>
  <c r="BG627" i="1"/>
  <c r="BF627" i="1"/>
  <c r="BE627" i="1"/>
  <c r="BD627" i="1"/>
  <c r="BC627" i="1"/>
  <c r="BB627" i="1"/>
  <c r="BA627" i="1"/>
  <c r="AZ627" i="1"/>
  <c r="AY627" i="1"/>
  <c r="AX627" i="1"/>
  <c r="AW627" i="1"/>
  <c r="AV627" i="1"/>
  <c r="AU627" i="1"/>
  <c r="AT627" i="1"/>
  <c r="AS627" i="1"/>
  <c r="AR627" i="1"/>
  <c r="AQ627" i="1"/>
  <c r="AP627" i="1"/>
  <c r="AO627" i="1"/>
  <c r="AN627" i="1"/>
  <c r="AM627" i="1"/>
  <c r="AL627" i="1"/>
  <c r="AK627" i="1"/>
  <c r="AJ627" i="1"/>
  <c r="AI627" i="1"/>
  <c r="AH627" i="1"/>
  <c r="AG627" i="1"/>
  <c r="AF627" i="1"/>
  <c r="AE627" i="1"/>
  <c r="AD627" i="1"/>
  <c r="AC627" i="1"/>
  <c r="AB627" i="1"/>
  <c r="AA627" i="1"/>
  <c r="BI626" i="1"/>
  <c r="BH626" i="1"/>
  <c r="BG626" i="1"/>
  <c r="BF626" i="1"/>
  <c r="BE626" i="1"/>
  <c r="BD626" i="1"/>
  <c r="BC626" i="1"/>
  <c r="BB626" i="1"/>
  <c r="BA626" i="1"/>
  <c r="AZ626" i="1"/>
  <c r="AY626" i="1"/>
  <c r="AX626" i="1"/>
  <c r="AW626" i="1"/>
  <c r="AV626" i="1"/>
  <c r="AU626" i="1"/>
  <c r="AT626" i="1"/>
  <c r="AS626" i="1"/>
  <c r="AR626" i="1"/>
  <c r="AQ626" i="1"/>
  <c r="AP626" i="1"/>
  <c r="AO626" i="1"/>
  <c r="AN626" i="1"/>
  <c r="AM626" i="1"/>
  <c r="AL626" i="1"/>
  <c r="AK626" i="1"/>
  <c r="AJ626" i="1"/>
  <c r="AI626" i="1"/>
  <c r="AH626" i="1"/>
  <c r="AG626" i="1"/>
  <c r="AF626" i="1"/>
  <c r="AE626" i="1"/>
  <c r="AD626" i="1"/>
  <c r="AC626" i="1"/>
  <c r="AB626" i="1"/>
  <c r="AA626" i="1"/>
  <c r="BI625" i="1"/>
  <c r="BH625" i="1"/>
  <c r="BG625" i="1"/>
  <c r="BF625" i="1"/>
  <c r="BE625" i="1"/>
  <c r="BD625" i="1"/>
  <c r="BC625" i="1"/>
  <c r="BB625" i="1"/>
  <c r="BA625" i="1"/>
  <c r="AZ625" i="1"/>
  <c r="AY625" i="1"/>
  <c r="AX625" i="1"/>
  <c r="AW625" i="1"/>
  <c r="AV625" i="1"/>
  <c r="AU625" i="1"/>
  <c r="AT625" i="1"/>
  <c r="AS625" i="1"/>
  <c r="AR625" i="1"/>
  <c r="AQ625" i="1"/>
  <c r="AP625" i="1"/>
  <c r="AO625" i="1"/>
  <c r="AN625" i="1"/>
  <c r="AM625" i="1"/>
  <c r="AL625" i="1"/>
  <c r="AK625" i="1"/>
  <c r="AJ625" i="1"/>
  <c r="AI625" i="1"/>
  <c r="AH625" i="1"/>
  <c r="AG625" i="1"/>
  <c r="AF625" i="1"/>
  <c r="AE625" i="1"/>
  <c r="AD625" i="1"/>
  <c r="AC625" i="1"/>
  <c r="AB625" i="1"/>
  <c r="AA625" i="1"/>
  <c r="BI624" i="1"/>
  <c r="BH624" i="1"/>
  <c r="BG624" i="1"/>
  <c r="BF624" i="1"/>
  <c r="BE624" i="1"/>
  <c r="BD624" i="1"/>
  <c r="BC624" i="1"/>
  <c r="BB624" i="1"/>
  <c r="BA624" i="1"/>
  <c r="AZ624" i="1"/>
  <c r="AY624" i="1"/>
  <c r="AX624" i="1"/>
  <c r="AW624" i="1"/>
  <c r="AV624" i="1"/>
  <c r="AU624" i="1"/>
  <c r="AT624" i="1"/>
  <c r="AS624" i="1"/>
  <c r="AR624" i="1"/>
  <c r="AQ624" i="1"/>
  <c r="AP624" i="1"/>
  <c r="AO624" i="1"/>
  <c r="AN624" i="1"/>
  <c r="AM624" i="1"/>
  <c r="AL624" i="1"/>
  <c r="AK624" i="1"/>
  <c r="AJ624" i="1"/>
  <c r="AI624" i="1"/>
  <c r="AH624" i="1"/>
  <c r="AG624" i="1"/>
  <c r="AF624" i="1"/>
  <c r="AE624" i="1"/>
  <c r="AD624" i="1"/>
  <c r="AC624" i="1"/>
  <c r="AB624" i="1"/>
  <c r="AA624" i="1"/>
  <c r="BI623" i="1"/>
  <c r="BH623" i="1"/>
  <c r="BG623" i="1"/>
  <c r="BF623" i="1"/>
  <c r="BE623" i="1"/>
  <c r="BD623" i="1"/>
  <c r="BC623" i="1"/>
  <c r="BB623" i="1"/>
  <c r="BA623" i="1"/>
  <c r="AZ623" i="1"/>
  <c r="AY623" i="1"/>
  <c r="AX623" i="1"/>
  <c r="AW623" i="1"/>
  <c r="AV623" i="1"/>
  <c r="AU623" i="1"/>
  <c r="AT623" i="1"/>
  <c r="AS623" i="1"/>
  <c r="AR623" i="1"/>
  <c r="AQ623" i="1"/>
  <c r="AP623" i="1"/>
  <c r="AO623" i="1"/>
  <c r="AN623" i="1"/>
  <c r="AM623" i="1"/>
  <c r="AL623" i="1"/>
  <c r="AK623" i="1"/>
  <c r="AJ623" i="1"/>
  <c r="AI623" i="1"/>
  <c r="AH623" i="1"/>
  <c r="AG623" i="1"/>
  <c r="AF623" i="1"/>
  <c r="AE623" i="1"/>
  <c r="AD623" i="1"/>
  <c r="AC623" i="1"/>
  <c r="AB623" i="1"/>
  <c r="AA623" i="1"/>
  <c r="X621" i="1"/>
  <c r="W621" i="1"/>
  <c r="V621" i="1"/>
  <c r="U621" i="1"/>
  <c r="T621" i="1"/>
  <c r="S621" i="1"/>
  <c r="R621" i="1"/>
  <c r="Q621" i="1"/>
  <c r="P621" i="1"/>
  <c r="O621" i="1"/>
  <c r="N621" i="1"/>
  <c r="L621" i="1"/>
  <c r="J621" i="1"/>
  <c r="X620" i="1"/>
  <c r="W620" i="1"/>
  <c r="V620" i="1"/>
  <c r="U620" i="1"/>
  <c r="T620" i="1"/>
  <c r="S620" i="1"/>
  <c r="R620" i="1"/>
  <c r="Q620" i="1"/>
  <c r="P620" i="1"/>
  <c r="O620" i="1"/>
  <c r="N620" i="1"/>
  <c r="L620" i="1"/>
  <c r="J620" i="1"/>
  <c r="X619" i="1"/>
  <c r="W619" i="1"/>
  <c r="V619" i="1"/>
  <c r="U619" i="1"/>
  <c r="T619" i="1"/>
  <c r="S619" i="1"/>
  <c r="R619" i="1"/>
  <c r="Q619" i="1"/>
  <c r="P619" i="1"/>
  <c r="O619" i="1"/>
  <c r="N619" i="1"/>
  <c r="L619" i="1"/>
  <c r="J619" i="1"/>
  <c r="X618" i="1"/>
  <c r="W618" i="1"/>
  <c r="V618" i="1"/>
  <c r="U618" i="1"/>
  <c r="T618" i="1"/>
  <c r="S618" i="1"/>
  <c r="R618" i="1"/>
  <c r="Q618" i="1"/>
  <c r="P618" i="1"/>
  <c r="O618" i="1"/>
  <c r="N618" i="1"/>
  <c r="M618" i="1"/>
  <c r="L618" i="1"/>
  <c r="J618" i="1"/>
  <c r="X617" i="1"/>
  <c r="W617" i="1"/>
  <c r="V617" i="1"/>
  <c r="U617" i="1"/>
  <c r="T617" i="1"/>
  <c r="S617" i="1"/>
  <c r="R617" i="1"/>
  <c r="Q617" i="1"/>
  <c r="P617" i="1"/>
  <c r="O617" i="1"/>
  <c r="N617" i="1"/>
  <c r="L617" i="1"/>
  <c r="J617" i="1"/>
  <c r="X616" i="1"/>
  <c r="W616" i="1"/>
  <c r="V616" i="1"/>
  <c r="U616" i="1"/>
  <c r="T616" i="1"/>
  <c r="S616" i="1"/>
  <c r="R616" i="1"/>
  <c r="Q616" i="1"/>
  <c r="P616" i="1"/>
  <c r="O616" i="1"/>
  <c r="N616" i="1"/>
  <c r="L616" i="1"/>
  <c r="J616" i="1"/>
  <c r="B613" i="1"/>
  <c r="B612" i="1"/>
  <c r="B611" i="1"/>
  <c r="B610" i="1"/>
  <c r="B609" i="1"/>
  <c r="B608" i="1"/>
  <c r="B607" i="1"/>
  <c r="B606" i="1"/>
  <c r="B605" i="1"/>
  <c r="B604" i="1"/>
  <c r="B603" i="1"/>
  <c r="B602" i="1"/>
  <c r="CR601" i="1"/>
  <c r="CP601" i="1"/>
  <c r="CN601" i="1"/>
  <c r="CL601" i="1"/>
  <c r="Y601" i="1"/>
  <c r="CR600" i="1"/>
  <c r="CP600" i="1"/>
  <c r="CN600" i="1"/>
  <c r="CL600" i="1"/>
  <c r="Y600" i="1"/>
  <c r="CR599" i="1"/>
  <c r="CP599" i="1"/>
  <c r="CN599" i="1"/>
  <c r="CL599" i="1"/>
  <c r="Y599" i="1"/>
  <c r="CR598" i="1"/>
  <c r="CP598" i="1"/>
  <c r="CN598" i="1"/>
  <c r="CL598" i="1"/>
  <c r="Y598" i="1"/>
  <c r="CR597" i="1"/>
  <c r="CP597" i="1"/>
  <c r="CN597" i="1"/>
  <c r="CL597" i="1"/>
  <c r="Y597" i="1"/>
  <c r="CR596" i="1"/>
  <c r="CP596" i="1"/>
  <c r="CN596" i="1"/>
  <c r="CL596" i="1"/>
  <c r="Y596" i="1"/>
  <c r="Y595" i="1"/>
  <c r="CR594" i="1"/>
  <c r="CP594" i="1"/>
  <c r="CN594" i="1"/>
  <c r="CL594" i="1"/>
  <c r="Y594" i="1"/>
  <c r="CR593" i="1"/>
  <c r="CP593" i="1"/>
  <c r="CN593" i="1"/>
  <c r="CL593" i="1"/>
  <c r="Y593" i="1"/>
  <c r="CR592" i="1"/>
  <c r="CP592" i="1"/>
  <c r="CN592" i="1"/>
  <c r="Y592" i="1"/>
  <c r="CR591" i="1"/>
  <c r="CP591" i="1"/>
  <c r="CN591" i="1"/>
  <c r="CL591" i="1"/>
  <c r="Y591" i="1"/>
  <c r="CR590" i="1"/>
  <c r="CP590" i="1"/>
  <c r="CN590" i="1"/>
  <c r="CL590" i="1"/>
  <c r="Y590" i="1"/>
  <c r="CR589" i="1"/>
  <c r="CP589" i="1"/>
  <c r="CN589" i="1"/>
  <c r="CL589" i="1"/>
  <c r="Y589" i="1"/>
  <c r="CR588" i="1"/>
  <c r="CP588" i="1"/>
  <c r="CN588" i="1"/>
  <c r="CL588" i="1"/>
  <c r="Y588" i="1"/>
  <c r="CR587" i="1"/>
  <c r="CP587" i="1"/>
  <c r="CN587" i="1"/>
  <c r="CL587" i="1"/>
  <c r="Y587" i="1"/>
  <c r="CR586" i="1"/>
  <c r="CP586" i="1"/>
  <c r="CN586" i="1"/>
  <c r="CL586" i="1"/>
  <c r="CT586" i="1" s="1"/>
  <c r="Y586" i="1"/>
  <c r="CR585" i="1"/>
  <c r="CP585" i="1"/>
  <c r="CN585" i="1"/>
  <c r="CL585" i="1"/>
  <c r="Y585" i="1"/>
  <c r="CR584" i="1"/>
  <c r="CP584" i="1"/>
  <c r="CN584" i="1"/>
  <c r="CL584" i="1"/>
  <c r="Y584" i="1"/>
  <c r="CR583" i="1"/>
  <c r="CP583" i="1"/>
  <c r="CN583" i="1"/>
  <c r="CL583" i="1"/>
  <c r="Y583" i="1"/>
  <c r="CR582" i="1"/>
  <c r="CP582" i="1"/>
  <c r="CN582" i="1"/>
  <c r="CL582" i="1"/>
  <c r="Y582" i="1"/>
  <c r="CR581" i="1"/>
  <c r="CP581" i="1"/>
  <c r="CN581" i="1"/>
  <c r="CL581" i="1"/>
  <c r="Y581" i="1"/>
  <c r="CR580" i="1"/>
  <c r="CP580" i="1"/>
  <c r="CN580" i="1"/>
  <c r="CL580" i="1"/>
  <c r="Y580" i="1"/>
  <c r="CR579" i="1"/>
  <c r="CP579" i="1"/>
  <c r="CN579" i="1"/>
  <c r="CL579" i="1"/>
  <c r="Y579" i="1"/>
  <c r="CR578" i="1"/>
  <c r="CP578" i="1"/>
  <c r="CN578" i="1"/>
  <c r="CL578" i="1"/>
  <c r="CT578" i="1" s="1"/>
  <c r="Y578" i="1"/>
  <c r="CR577" i="1"/>
  <c r="CP577" i="1"/>
  <c r="CN577" i="1"/>
  <c r="CL577" i="1"/>
  <c r="Y577" i="1"/>
  <c r="CR576" i="1"/>
  <c r="CP576" i="1"/>
  <c r="CN576" i="1"/>
  <c r="CL576" i="1"/>
  <c r="Y576" i="1"/>
  <c r="CR575" i="1"/>
  <c r="CP575" i="1"/>
  <c r="CN575" i="1"/>
  <c r="CL575" i="1"/>
  <c r="Y575" i="1"/>
  <c r="CR574" i="1"/>
  <c r="CP574" i="1"/>
  <c r="CN574" i="1"/>
  <c r="Y574" i="1"/>
  <c r="Y573" i="1"/>
  <c r="CR572" i="1"/>
  <c r="CP572" i="1"/>
  <c r="CN572" i="1"/>
  <c r="CL572" i="1"/>
  <c r="Y572" i="1"/>
  <c r="CR570" i="1"/>
  <c r="CP570" i="1"/>
  <c r="CN570" i="1"/>
  <c r="CL570" i="1"/>
  <c r="Y570" i="1"/>
  <c r="CR569" i="1"/>
  <c r="CP569" i="1"/>
  <c r="CN569" i="1"/>
  <c r="CL569" i="1"/>
  <c r="Y569" i="1"/>
  <c r="CR568" i="1"/>
  <c r="CP568" i="1"/>
  <c r="CN568" i="1"/>
  <c r="CL568" i="1"/>
  <c r="Y568" i="1"/>
  <c r="CR567" i="1"/>
  <c r="CP567" i="1"/>
  <c r="CN567" i="1"/>
  <c r="CL567" i="1"/>
  <c r="Y567" i="1"/>
  <c r="CR566" i="1"/>
  <c r="CP566" i="1"/>
  <c r="CN566" i="1"/>
  <c r="CL566" i="1"/>
  <c r="Y566" i="1"/>
  <c r="CR565" i="1"/>
  <c r="CP565" i="1"/>
  <c r="CN565" i="1"/>
  <c r="CL565" i="1"/>
  <c r="Y565" i="1"/>
  <c r="CR564" i="1"/>
  <c r="CP564" i="1"/>
  <c r="CN564" i="1"/>
  <c r="CO564" i="1" s="1"/>
  <c r="CL564" i="1"/>
  <c r="Y564" i="1"/>
  <c r="CR563" i="1"/>
  <c r="CP563" i="1"/>
  <c r="CN563" i="1"/>
  <c r="CL563" i="1"/>
  <c r="Y563" i="1"/>
  <c r="CR562" i="1"/>
  <c r="CP562" i="1"/>
  <c r="CN562" i="1"/>
  <c r="CL562" i="1"/>
  <c r="Y562" i="1"/>
  <c r="CR561" i="1"/>
  <c r="CP561" i="1"/>
  <c r="CN561" i="1"/>
  <c r="CL561" i="1"/>
  <c r="Y561" i="1"/>
  <c r="CR560" i="1"/>
  <c r="CP560" i="1"/>
  <c r="CN560" i="1"/>
  <c r="CL560" i="1"/>
  <c r="Y560" i="1"/>
  <c r="CR559" i="1"/>
  <c r="CP559" i="1"/>
  <c r="CN559" i="1"/>
  <c r="CL559" i="1"/>
  <c r="Y559" i="1"/>
  <c r="CR558" i="1"/>
  <c r="CN558" i="1"/>
  <c r="CL558" i="1"/>
  <c r="Y558" i="1"/>
  <c r="CR557" i="1"/>
  <c r="CP557" i="1"/>
  <c r="CN557" i="1"/>
  <c r="CL557" i="1"/>
  <c r="Y557" i="1"/>
  <c r="CR556" i="1"/>
  <c r="CP556" i="1"/>
  <c r="CN556" i="1"/>
  <c r="CL556" i="1"/>
  <c r="Y556" i="1"/>
  <c r="CR555" i="1"/>
  <c r="CP555" i="1"/>
  <c r="CQ555" i="1" s="1"/>
  <c r="CN555" i="1"/>
  <c r="CL555" i="1"/>
  <c r="Y555" i="1"/>
  <c r="CR554" i="1"/>
  <c r="CP554" i="1"/>
  <c r="CN554" i="1"/>
  <c r="CL554" i="1"/>
  <c r="Y554" i="1"/>
  <c r="CR553" i="1"/>
  <c r="CP553" i="1"/>
  <c r="CN553" i="1"/>
  <c r="CL553" i="1"/>
  <c r="Y553" i="1"/>
  <c r="CR552" i="1"/>
  <c r="CP552" i="1"/>
  <c r="CN552" i="1"/>
  <c r="CL552" i="1"/>
  <c r="Y552" i="1"/>
  <c r="CR551" i="1"/>
  <c r="CP551" i="1"/>
  <c r="CN551" i="1"/>
  <c r="CL551" i="1"/>
  <c r="Y551" i="1"/>
  <c r="CR550" i="1"/>
  <c r="CP550" i="1"/>
  <c r="CN550" i="1"/>
  <c r="CL550" i="1"/>
  <c r="Y550" i="1"/>
  <c r="CR549" i="1"/>
  <c r="CP549" i="1"/>
  <c r="CN549" i="1"/>
  <c r="CL549" i="1"/>
  <c r="Y549" i="1"/>
  <c r="CR548" i="1"/>
  <c r="CP548" i="1"/>
  <c r="CN548" i="1"/>
  <c r="CL548" i="1"/>
  <c r="Y548" i="1"/>
  <c r="CR547" i="1"/>
  <c r="CP547" i="1"/>
  <c r="CN547" i="1"/>
  <c r="CL547" i="1"/>
  <c r="Y547" i="1"/>
  <c r="CR546" i="1"/>
  <c r="CP546" i="1"/>
  <c r="CN546" i="1"/>
  <c r="CL546" i="1"/>
  <c r="Y546" i="1"/>
  <c r="CR545" i="1"/>
  <c r="CP545" i="1"/>
  <c r="CN545" i="1"/>
  <c r="CL545" i="1"/>
  <c r="Y545" i="1"/>
  <c r="CR544" i="1"/>
  <c r="CP544" i="1"/>
  <c r="CN544" i="1"/>
  <c r="CL544" i="1"/>
  <c r="Y544" i="1"/>
  <c r="CR543" i="1"/>
  <c r="CP543" i="1"/>
  <c r="CN543" i="1"/>
  <c r="CL543" i="1"/>
  <c r="Y543" i="1"/>
  <c r="CR542" i="1"/>
  <c r="CP542" i="1"/>
  <c r="CN542" i="1"/>
  <c r="CL542" i="1"/>
  <c r="Y542" i="1"/>
  <c r="CR541" i="1"/>
  <c r="CP541" i="1"/>
  <c r="CN541" i="1"/>
  <c r="CL541" i="1"/>
  <c r="Y541" i="1"/>
  <c r="CR540" i="1"/>
  <c r="CP540" i="1"/>
  <c r="CN540" i="1"/>
  <c r="CL540" i="1"/>
  <c r="CR539" i="1"/>
  <c r="CP539" i="1"/>
  <c r="CN539" i="1"/>
  <c r="CL539" i="1"/>
  <c r="CR538" i="1"/>
  <c r="CP538" i="1"/>
  <c r="CN538" i="1"/>
  <c r="CL538" i="1"/>
  <c r="CR537" i="1"/>
  <c r="CN537" i="1"/>
  <c r="CL537" i="1"/>
  <c r="CR536" i="1"/>
  <c r="CP536" i="1"/>
  <c r="CN536" i="1"/>
  <c r="CL536" i="1"/>
  <c r="CR535" i="1"/>
  <c r="CP535" i="1"/>
  <c r="CN535" i="1"/>
  <c r="CL535" i="1"/>
  <c r="Y535" i="1"/>
  <c r="CR534" i="1"/>
  <c r="CP534" i="1"/>
  <c r="CN534" i="1"/>
  <c r="CL534" i="1"/>
  <c r="Y534" i="1"/>
  <c r="CR533" i="1"/>
  <c r="CP533" i="1"/>
  <c r="CN533" i="1"/>
  <c r="CL533" i="1"/>
  <c r="Y533" i="1"/>
  <c r="CR532" i="1"/>
  <c r="CP532" i="1"/>
  <c r="CN532" i="1"/>
  <c r="CL532" i="1"/>
  <c r="CT532" i="1" s="1"/>
  <c r="Y532" i="1"/>
  <c r="CR531" i="1"/>
  <c r="CP531" i="1"/>
  <c r="CN531" i="1"/>
  <c r="CS531" i="1" s="1"/>
  <c r="CU531" i="1" s="1"/>
  <c r="CL531" i="1"/>
  <c r="Y531" i="1"/>
  <c r="CR530" i="1"/>
  <c r="CP530" i="1"/>
  <c r="CN530" i="1"/>
  <c r="CL530" i="1"/>
  <c r="Y530" i="1"/>
  <c r="CR529" i="1"/>
  <c r="CP529" i="1"/>
  <c r="CN529" i="1"/>
  <c r="CL529" i="1"/>
  <c r="Y529" i="1"/>
  <c r="CR528" i="1"/>
  <c r="CP528" i="1"/>
  <c r="CN528" i="1"/>
  <c r="CL528" i="1"/>
  <c r="Y528" i="1"/>
  <c r="CR527" i="1"/>
  <c r="CP527" i="1"/>
  <c r="CN527" i="1"/>
  <c r="CL527" i="1"/>
  <c r="Y527" i="1"/>
  <c r="CR526" i="1"/>
  <c r="CP526" i="1"/>
  <c r="CN526" i="1"/>
  <c r="CL526" i="1"/>
  <c r="Y526" i="1"/>
  <c r="CR525" i="1"/>
  <c r="CP525" i="1"/>
  <c r="CN525" i="1"/>
  <c r="CL525" i="1"/>
  <c r="Y525" i="1"/>
  <c r="CR524" i="1"/>
  <c r="CP524" i="1"/>
  <c r="CN524" i="1"/>
  <c r="CL524" i="1"/>
  <c r="Y524" i="1"/>
  <c r="CR523" i="1"/>
  <c r="CP523" i="1"/>
  <c r="CQ523" i="1" s="1"/>
  <c r="CN523" i="1"/>
  <c r="CL523" i="1"/>
  <c r="CM523" i="1" s="1"/>
  <c r="Y523" i="1"/>
  <c r="CR522" i="1"/>
  <c r="CP522" i="1"/>
  <c r="CN522" i="1"/>
  <c r="CL522" i="1"/>
  <c r="Y522" i="1"/>
  <c r="CR521" i="1"/>
  <c r="CP521" i="1"/>
  <c r="CN521" i="1"/>
  <c r="CL521" i="1"/>
  <c r="Y521" i="1"/>
  <c r="CR520" i="1"/>
  <c r="CP520" i="1"/>
  <c r="CN520" i="1"/>
  <c r="CL520" i="1"/>
  <c r="Y520" i="1"/>
  <c r="CR519" i="1"/>
  <c r="CP519" i="1"/>
  <c r="CN519" i="1"/>
  <c r="CL519" i="1"/>
  <c r="Y519" i="1"/>
  <c r="CR518" i="1"/>
  <c r="CP518" i="1"/>
  <c r="CN518" i="1"/>
  <c r="CL518" i="1"/>
  <c r="Y518" i="1"/>
  <c r="CR517" i="1"/>
  <c r="CP517" i="1"/>
  <c r="CN517" i="1"/>
  <c r="CL517" i="1"/>
  <c r="Y517" i="1"/>
  <c r="CR516" i="1"/>
  <c r="CP516" i="1"/>
  <c r="CN516" i="1"/>
  <c r="CL516" i="1"/>
  <c r="Y516" i="1"/>
  <c r="CR515" i="1"/>
  <c r="CP515" i="1"/>
  <c r="CN515" i="1"/>
  <c r="CL515" i="1"/>
  <c r="Y515" i="1"/>
  <c r="CR514" i="1"/>
  <c r="CP514" i="1"/>
  <c r="CN514" i="1"/>
  <c r="CL514" i="1"/>
  <c r="Y514" i="1"/>
  <c r="CR513" i="1"/>
  <c r="CP513" i="1"/>
  <c r="CN513" i="1"/>
  <c r="CL513" i="1"/>
  <c r="Y513" i="1"/>
  <c r="CR512" i="1"/>
  <c r="CP512" i="1"/>
  <c r="CN512" i="1"/>
  <c r="CL512" i="1"/>
  <c r="Y512" i="1"/>
  <c r="CR511" i="1"/>
  <c r="CP511" i="1"/>
  <c r="CN511" i="1"/>
  <c r="CL511" i="1"/>
  <c r="Y511" i="1"/>
  <c r="CR510" i="1"/>
  <c r="CP510" i="1"/>
  <c r="CN510" i="1"/>
  <c r="CL510" i="1"/>
  <c r="Y510" i="1"/>
  <c r="CR509" i="1"/>
  <c r="CP509" i="1"/>
  <c r="CN509" i="1"/>
  <c r="CL509" i="1"/>
  <c r="Y509" i="1"/>
  <c r="CR508" i="1"/>
  <c r="CP508" i="1"/>
  <c r="CN508" i="1"/>
  <c r="CL508" i="1"/>
  <c r="Y508" i="1"/>
  <c r="CR507" i="1"/>
  <c r="CP507" i="1"/>
  <c r="CN507" i="1"/>
  <c r="CL507" i="1"/>
  <c r="Y507" i="1"/>
  <c r="CR506" i="1"/>
  <c r="CP506" i="1"/>
  <c r="CN506" i="1"/>
  <c r="CL506" i="1"/>
  <c r="Y506" i="1"/>
  <c r="CR505" i="1"/>
  <c r="CP505" i="1"/>
  <c r="CN505" i="1"/>
  <c r="CL505" i="1"/>
  <c r="Y505" i="1"/>
  <c r="CR504" i="1"/>
  <c r="CP504" i="1"/>
  <c r="CN504" i="1"/>
  <c r="CL504" i="1"/>
  <c r="Y504" i="1"/>
  <c r="CR503" i="1"/>
  <c r="CP503" i="1"/>
  <c r="CN503" i="1"/>
  <c r="CL503" i="1"/>
  <c r="Y503" i="1"/>
  <c r="CR502" i="1"/>
  <c r="CP502" i="1"/>
  <c r="CN502" i="1"/>
  <c r="CL502" i="1"/>
  <c r="Y502" i="1"/>
  <c r="CR501" i="1"/>
  <c r="CP501" i="1"/>
  <c r="CN501" i="1"/>
  <c r="CL501" i="1"/>
  <c r="Y501" i="1"/>
  <c r="CR500" i="1"/>
  <c r="CP500" i="1"/>
  <c r="CN500" i="1"/>
  <c r="CL500" i="1"/>
  <c r="Y500" i="1"/>
  <c r="CR499" i="1"/>
  <c r="CP499" i="1"/>
  <c r="CN499" i="1"/>
  <c r="CL499" i="1"/>
  <c r="Y499" i="1"/>
  <c r="CR498" i="1"/>
  <c r="CP498" i="1"/>
  <c r="CN498" i="1"/>
  <c r="CL498" i="1"/>
  <c r="Y498" i="1"/>
  <c r="CR496" i="1"/>
  <c r="CP496" i="1"/>
  <c r="CN496" i="1"/>
  <c r="CO496" i="1" s="1"/>
  <c r="CL496" i="1"/>
  <c r="Y496" i="1"/>
  <c r="CR495" i="1"/>
  <c r="CP495" i="1"/>
  <c r="CN495" i="1"/>
  <c r="CL495" i="1"/>
  <c r="Y495" i="1"/>
  <c r="CR494" i="1"/>
  <c r="CS494" i="1" s="1"/>
  <c r="CU494" i="1" s="1"/>
  <c r="CP494" i="1"/>
  <c r="CN494" i="1"/>
  <c r="CL494" i="1"/>
  <c r="Y494" i="1"/>
  <c r="CR491" i="1"/>
  <c r="CP491" i="1"/>
  <c r="CN491" i="1"/>
  <c r="CL491" i="1"/>
  <c r="Y491" i="1"/>
  <c r="CR490" i="1"/>
  <c r="CS490" i="1" s="1"/>
  <c r="CU490" i="1" s="1"/>
  <c r="CQ490" i="1"/>
  <c r="CP490" i="1"/>
  <c r="CN490" i="1"/>
  <c r="CO490" i="1" s="1"/>
  <c r="CM490" i="1"/>
  <c r="CL490" i="1"/>
  <c r="Y490" i="1"/>
  <c r="CR489" i="1"/>
  <c r="CP489" i="1"/>
  <c r="CN489" i="1"/>
  <c r="CL489" i="1"/>
  <c r="Y489" i="1"/>
  <c r="CR488" i="1"/>
  <c r="CP488" i="1"/>
  <c r="CN488" i="1"/>
  <c r="CL488" i="1"/>
  <c r="Y488" i="1"/>
  <c r="CR487" i="1"/>
  <c r="CP487" i="1"/>
  <c r="CN487" i="1"/>
  <c r="CL487" i="1"/>
  <c r="Y487" i="1"/>
  <c r="CR485" i="1"/>
  <c r="CP485" i="1"/>
  <c r="CN485" i="1"/>
  <c r="CL485" i="1"/>
  <c r="Y485" i="1"/>
  <c r="CR484" i="1"/>
  <c r="CP484" i="1"/>
  <c r="CN484" i="1"/>
  <c r="CL484" i="1"/>
  <c r="Y484" i="1"/>
  <c r="CR483" i="1"/>
  <c r="CP483" i="1"/>
  <c r="CN483" i="1"/>
  <c r="CL483" i="1"/>
  <c r="Y483" i="1"/>
  <c r="CR482" i="1"/>
  <c r="CP482" i="1"/>
  <c r="CN482" i="1"/>
  <c r="CL482" i="1"/>
  <c r="CR481" i="1"/>
  <c r="CP481" i="1"/>
  <c r="CN481" i="1"/>
  <c r="CL481" i="1"/>
  <c r="CR480" i="1"/>
  <c r="CP480" i="1"/>
  <c r="CN480" i="1"/>
  <c r="CL480" i="1"/>
  <c r="CR479" i="1"/>
  <c r="CP479" i="1"/>
  <c r="CN479" i="1"/>
  <c r="CL479" i="1"/>
  <c r="CR478" i="1"/>
  <c r="CP478" i="1"/>
  <c r="CN478" i="1"/>
  <c r="CL478" i="1"/>
  <c r="CR477" i="1"/>
  <c r="CP477" i="1"/>
  <c r="CN477" i="1"/>
  <c r="CL477" i="1"/>
  <c r="CR476" i="1"/>
  <c r="CP476" i="1"/>
  <c r="CN476" i="1"/>
  <c r="CL476" i="1"/>
  <c r="CR475" i="1"/>
  <c r="CP475" i="1"/>
  <c r="CN475" i="1"/>
  <c r="CL475" i="1"/>
  <c r="CR474" i="1"/>
  <c r="CP474" i="1"/>
  <c r="CN474" i="1"/>
  <c r="CL474" i="1"/>
  <c r="CR473" i="1"/>
  <c r="CP473" i="1"/>
  <c r="CN473" i="1"/>
  <c r="CL473" i="1"/>
  <c r="CR472" i="1"/>
  <c r="CP472" i="1"/>
  <c r="CN472" i="1"/>
  <c r="CL472" i="1"/>
  <c r="CR471" i="1"/>
  <c r="CP471" i="1"/>
  <c r="CN471" i="1"/>
  <c r="CL471" i="1"/>
  <c r="CR470" i="1"/>
  <c r="CP470" i="1"/>
  <c r="CN470" i="1"/>
  <c r="CL470" i="1"/>
  <c r="CR469" i="1"/>
  <c r="CP469" i="1"/>
  <c r="CN469" i="1"/>
  <c r="CL469" i="1"/>
  <c r="CR468" i="1"/>
  <c r="CP468" i="1"/>
  <c r="CN468" i="1"/>
  <c r="CL468" i="1"/>
  <c r="Y468" i="1"/>
  <c r="CR467" i="1"/>
  <c r="CP467" i="1"/>
  <c r="CN467" i="1"/>
  <c r="CQ467" i="1" s="1"/>
  <c r="CL467" i="1"/>
  <c r="Y467" i="1"/>
  <c r="CR466" i="1"/>
  <c r="CP466" i="1"/>
  <c r="CN466" i="1"/>
  <c r="CL466" i="1"/>
  <c r="Y466" i="1"/>
  <c r="CR465" i="1"/>
  <c r="CP465" i="1"/>
  <c r="CN465" i="1"/>
  <c r="CL465" i="1"/>
  <c r="Y465" i="1"/>
  <c r="CR464" i="1"/>
  <c r="CP464" i="1"/>
  <c r="CN464" i="1"/>
  <c r="CL464" i="1"/>
  <c r="Y464" i="1"/>
  <c r="CR461" i="1"/>
  <c r="CP461" i="1"/>
  <c r="CN461" i="1"/>
  <c r="CL461" i="1"/>
  <c r="Y461" i="1"/>
  <c r="CR460" i="1"/>
  <c r="CP460" i="1"/>
  <c r="CN460" i="1"/>
  <c r="CL460" i="1"/>
  <c r="Y460" i="1"/>
  <c r="CR459" i="1"/>
  <c r="CP459" i="1"/>
  <c r="CN459" i="1"/>
  <c r="CL459" i="1"/>
  <c r="Y459" i="1"/>
  <c r="CR458" i="1"/>
  <c r="CP458" i="1"/>
  <c r="CN458" i="1"/>
  <c r="CL458" i="1"/>
  <c r="Y458" i="1"/>
  <c r="CR457" i="1"/>
  <c r="CP457" i="1"/>
  <c r="CN457" i="1"/>
  <c r="CL457" i="1"/>
  <c r="Y457" i="1"/>
  <c r="CR456" i="1"/>
  <c r="CP456" i="1"/>
  <c r="CN456" i="1"/>
  <c r="CL456" i="1"/>
  <c r="Y456" i="1"/>
  <c r="CR455" i="1"/>
  <c r="CP455" i="1"/>
  <c r="CN455" i="1"/>
  <c r="CL455" i="1"/>
  <c r="Y455" i="1"/>
  <c r="CR454" i="1"/>
  <c r="CP454" i="1"/>
  <c r="CN454" i="1"/>
  <c r="CL454" i="1"/>
  <c r="Y454" i="1"/>
  <c r="CR453" i="1"/>
  <c r="CP453" i="1"/>
  <c r="CN453" i="1"/>
  <c r="CL453" i="1"/>
  <c r="Y453" i="1"/>
  <c r="CR452" i="1"/>
  <c r="CP452" i="1"/>
  <c r="CN452" i="1"/>
  <c r="CL452" i="1"/>
  <c r="Y452" i="1"/>
  <c r="CR451" i="1"/>
  <c r="CP451" i="1"/>
  <c r="CN451" i="1"/>
  <c r="CL451" i="1"/>
  <c r="Y451" i="1"/>
  <c r="CR450" i="1"/>
  <c r="CP450" i="1"/>
  <c r="CN450" i="1"/>
  <c r="CL450" i="1"/>
  <c r="Y450" i="1"/>
  <c r="CR449" i="1"/>
  <c r="CP449" i="1"/>
  <c r="CN449" i="1"/>
  <c r="CL449" i="1"/>
  <c r="Y449" i="1"/>
  <c r="Y448" i="1"/>
  <c r="CR447" i="1"/>
  <c r="CP447" i="1"/>
  <c r="CN447" i="1"/>
  <c r="CL447" i="1"/>
  <c r="Y447" i="1"/>
  <c r="CR446" i="1"/>
  <c r="CP446" i="1"/>
  <c r="CN446" i="1"/>
  <c r="CL446" i="1"/>
  <c r="Y446" i="1"/>
  <c r="M445" i="1"/>
  <c r="CR444" i="1"/>
  <c r="CP444" i="1"/>
  <c r="CN444" i="1"/>
  <c r="CL444" i="1"/>
  <c r="Y444" i="1"/>
  <c r="CR443" i="1"/>
  <c r="CP443" i="1"/>
  <c r="CN443" i="1"/>
  <c r="CL443" i="1"/>
  <c r="Y443" i="1"/>
  <c r="CR442" i="1"/>
  <c r="CP442" i="1"/>
  <c r="CN442" i="1"/>
  <c r="CL442" i="1"/>
  <c r="Y442" i="1"/>
  <c r="CR441" i="1"/>
  <c r="CP441" i="1"/>
  <c r="CN441" i="1"/>
  <c r="CL441" i="1"/>
  <c r="CR440" i="1"/>
  <c r="CP440" i="1"/>
  <c r="CN440" i="1"/>
  <c r="CL440" i="1"/>
  <c r="Y440" i="1"/>
  <c r="CR439" i="1"/>
  <c r="CP439" i="1"/>
  <c r="CN439" i="1"/>
  <c r="CL439" i="1"/>
  <c r="Y439" i="1"/>
  <c r="CR438" i="1"/>
  <c r="CP438" i="1"/>
  <c r="CN438" i="1"/>
  <c r="CL438" i="1"/>
  <c r="Y438" i="1"/>
  <c r="CR437" i="1"/>
  <c r="CP437" i="1"/>
  <c r="CN437" i="1"/>
  <c r="CL437" i="1"/>
  <c r="Y437" i="1"/>
  <c r="CR436" i="1"/>
  <c r="CP436" i="1"/>
  <c r="CN436" i="1"/>
  <c r="CL436" i="1"/>
  <c r="Y436" i="1"/>
  <c r="Y435" i="1"/>
  <c r="Y434" i="1"/>
  <c r="CR432" i="1"/>
  <c r="CP432" i="1"/>
  <c r="CN432" i="1"/>
  <c r="CL432" i="1"/>
  <c r="Y432" i="1"/>
  <c r="CR431" i="1"/>
  <c r="CP431" i="1"/>
  <c r="CN431" i="1"/>
  <c r="CL431" i="1"/>
  <c r="Y431" i="1"/>
  <c r="CR430" i="1"/>
  <c r="CP430" i="1"/>
  <c r="CN430" i="1"/>
  <c r="CL430" i="1"/>
  <c r="Y430" i="1"/>
  <c r="CR429" i="1"/>
  <c r="CP429" i="1"/>
  <c r="CN429" i="1"/>
  <c r="CL429" i="1"/>
  <c r="Y429" i="1"/>
  <c r="CR428" i="1"/>
  <c r="CP428" i="1"/>
  <c r="CN428" i="1"/>
  <c r="CL428" i="1"/>
  <c r="Y428" i="1"/>
  <c r="CR427" i="1"/>
  <c r="CP427" i="1"/>
  <c r="CN427" i="1"/>
  <c r="CL427" i="1"/>
  <c r="Y427" i="1"/>
  <c r="CR426" i="1"/>
  <c r="CP426" i="1"/>
  <c r="CN426" i="1"/>
  <c r="CL426" i="1"/>
  <c r="Y426" i="1"/>
  <c r="CR425" i="1"/>
  <c r="CP425" i="1"/>
  <c r="CN425" i="1"/>
  <c r="CL425" i="1"/>
  <c r="Y425" i="1"/>
  <c r="CR424" i="1"/>
  <c r="CP424" i="1"/>
  <c r="CN424" i="1"/>
  <c r="CL424" i="1"/>
  <c r="Y424" i="1"/>
  <c r="CR423" i="1"/>
  <c r="CP423" i="1"/>
  <c r="CN423" i="1"/>
  <c r="CL423" i="1"/>
  <c r="Y423" i="1"/>
  <c r="CR422" i="1"/>
  <c r="CP422" i="1"/>
  <c r="CN422" i="1"/>
  <c r="CL422" i="1"/>
  <c r="Y422" i="1"/>
  <c r="CR418" i="1"/>
  <c r="CP418" i="1"/>
  <c r="CN418" i="1"/>
  <c r="CL418" i="1"/>
  <c r="Y418" i="1"/>
  <c r="CR417" i="1"/>
  <c r="CP417" i="1"/>
  <c r="CN417" i="1"/>
  <c r="CL417" i="1"/>
  <c r="Y417" i="1"/>
  <c r="CR416" i="1"/>
  <c r="CP416" i="1"/>
  <c r="CN416" i="1"/>
  <c r="CL416" i="1"/>
  <c r="Y416" i="1"/>
  <c r="CR415" i="1"/>
  <c r="CP415" i="1"/>
  <c r="CN415" i="1"/>
  <c r="CL415" i="1"/>
  <c r="Y415" i="1"/>
  <c r="CR414" i="1"/>
  <c r="CP414" i="1"/>
  <c r="CN414" i="1"/>
  <c r="CL414" i="1"/>
  <c r="Y414" i="1"/>
  <c r="CR413" i="1"/>
  <c r="CP413" i="1"/>
  <c r="CN413" i="1"/>
  <c r="CL413" i="1"/>
  <c r="Y413" i="1"/>
  <c r="CR412" i="1"/>
  <c r="CP412" i="1"/>
  <c r="CN412" i="1"/>
  <c r="CL412" i="1"/>
  <c r="Y412" i="1"/>
  <c r="CR411" i="1"/>
  <c r="CP411" i="1"/>
  <c r="CN411" i="1"/>
  <c r="CL411" i="1"/>
  <c r="Y411" i="1"/>
  <c r="CR410" i="1"/>
  <c r="CP410" i="1"/>
  <c r="CN410" i="1"/>
  <c r="CL410" i="1"/>
  <c r="Y410" i="1"/>
  <c r="CR409" i="1"/>
  <c r="CP409" i="1"/>
  <c r="CN409" i="1"/>
  <c r="CL409" i="1"/>
  <c r="CT409" i="1" s="1"/>
  <c r="Y409" i="1"/>
  <c r="CR408" i="1"/>
  <c r="CP408" i="1"/>
  <c r="CN408" i="1"/>
  <c r="CL408" i="1"/>
  <c r="Y408" i="1"/>
  <c r="CR407" i="1"/>
  <c r="CP407" i="1"/>
  <c r="CN407" i="1"/>
  <c r="CL407" i="1"/>
  <c r="Y407" i="1"/>
  <c r="CR406" i="1"/>
  <c r="CP406" i="1"/>
  <c r="CN406" i="1"/>
  <c r="CL406" i="1"/>
  <c r="Y406" i="1"/>
  <c r="Y405" i="1"/>
  <c r="CR404" i="1"/>
  <c r="CP404" i="1"/>
  <c r="CN404" i="1"/>
  <c r="CL404" i="1"/>
  <c r="Y404" i="1"/>
  <c r="CR403" i="1"/>
  <c r="CP403" i="1"/>
  <c r="CN403" i="1"/>
  <c r="CL403" i="1"/>
  <c r="Y403" i="1"/>
  <c r="CR402" i="1"/>
  <c r="CP402" i="1"/>
  <c r="CN402" i="1"/>
  <c r="CL402" i="1"/>
  <c r="CR401" i="1"/>
  <c r="CP401" i="1"/>
  <c r="CN401" i="1"/>
  <c r="CL401" i="1"/>
  <c r="Y401" i="1"/>
  <c r="CR400" i="1"/>
  <c r="CP400" i="1"/>
  <c r="CN400" i="1"/>
  <c r="CL400" i="1"/>
  <c r="Y400" i="1"/>
  <c r="CR399" i="1"/>
  <c r="CP399" i="1"/>
  <c r="CN399" i="1"/>
  <c r="CL399" i="1"/>
  <c r="Y399" i="1"/>
  <c r="CR398" i="1"/>
  <c r="CP398" i="1"/>
  <c r="CN398" i="1"/>
  <c r="CL398" i="1"/>
  <c r="Y398" i="1"/>
  <c r="CR397" i="1"/>
  <c r="CP397" i="1"/>
  <c r="CN397" i="1"/>
  <c r="CL397" i="1"/>
  <c r="Y397" i="1"/>
  <c r="CR396" i="1"/>
  <c r="CP396" i="1"/>
  <c r="CN396" i="1"/>
  <c r="CL396" i="1"/>
  <c r="CS396" i="1" s="1"/>
  <c r="CU396" i="1" s="1"/>
  <c r="Y396" i="1"/>
  <c r="CR395" i="1"/>
  <c r="CP395" i="1"/>
  <c r="CN395" i="1"/>
  <c r="CL395" i="1"/>
  <c r="Y395" i="1"/>
  <c r="CR394" i="1"/>
  <c r="CP394" i="1"/>
  <c r="CN394" i="1"/>
  <c r="CL394" i="1"/>
  <c r="Y394" i="1"/>
  <c r="CR393" i="1"/>
  <c r="CP393" i="1"/>
  <c r="CN393" i="1"/>
  <c r="CL393" i="1"/>
  <c r="Y393" i="1"/>
  <c r="CR392" i="1"/>
  <c r="CP392" i="1"/>
  <c r="CN392" i="1"/>
  <c r="CL392" i="1"/>
  <c r="Y392" i="1"/>
  <c r="CR391" i="1"/>
  <c r="CP391" i="1"/>
  <c r="CN391" i="1"/>
  <c r="CL391" i="1"/>
  <c r="Y391" i="1"/>
  <c r="CR390" i="1"/>
  <c r="CP390" i="1"/>
  <c r="CN390" i="1"/>
  <c r="CL390" i="1"/>
  <c r="Y390" i="1"/>
  <c r="CR389" i="1"/>
  <c r="CP389" i="1"/>
  <c r="CN389" i="1"/>
  <c r="CL389" i="1"/>
  <c r="Y389" i="1"/>
  <c r="CR388" i="1"/>
  <c r="CP388" i="1"/>
  <c r="CN388" i="1"/>
  <c r="CL388" i="1"/>
  <c r="Y388" i="1"/>
  <c r="CR387" i="1"/>
  <c r="CP387" i="1"/>
  <c r="CN387" i="1"/>
  <c r="CL387" i="1"/>
  <c r="Y387" i="1"/>
  <c r="CR386" i="1"/>
  <c r="CP386" i="1"/>
  <c r="CN386" i="1"/>
  <c r="CL386" i="1"/>
  <c r="Y386" i="1"/>
  <c r="CR385" i="1"/>
  <c r="CP385" i="1"/>
  <c r="CN385" i="1"/>
  <c r="CL385" i="1"/>
  <c r="Y385" i="1"/>
  <c r="CR383" i="1"/>
  <c r="CP383" i="1"/>
  <c r="CN383" i="1"/>
  <c r="CL383" i="1"/>
  <c r="Y383" i="1"/>
  <c r="CR382" i="1"/>
  <c r="CP382" i="1"/>
  <c r="CN382" i="1"/>
  <c r="CL382" i="1"/>
  <c r="Y382" i="1"/>
  <c r="CR381" i="1"/>
  <c r="CP381" i="1"/>
  <c r="CN381" i="1"/>
  <c r="CL381" i="1"/>
  <c r="Y381" i="1"/>
  <c r="CR380" i="1"/>
  <c r="CP380" i="1"/>
  <c r="CN380" i="1"/>
  <c r="CL380" i="1"/>
  <c r="Y380" i="1"/>
  <c r="CR379" i="1"/>
  <c r="CP379" i="1"/>
  <c r="CN379" i="1"/>
  <c r="CL379" i="1"/>
  <c r="CT379" i="1" s="1"/>
  <c r="Y379" i="1"/>
  <c r="CR378" i="1"/>
  <c r="CP378" i="1"/>
  <c r="CN378" i="1"/>
  <c r="CL378" i="1"/>
  <c r="Y378" i="1"/>
  <c r="CR377" i="1"/>
  <c r="CP377" i="1"/>
  <c r="CN377" i="1"/>
  <c r="CL377" i="1"/>
  <c r="Y377" i="1"/>
  <c r="CR376" i="1"/>
  <c r="CP376" i="1"/>
  <c r="CN376" i="1"/>
  <c r="CL376" i="1"/>
  <c r="Y376" i="1"/>
  <c r="CR375" i="1"/>
  <c r="CP375" i="1"/>
  <c r="CN375" i="1"/>
  <c r="CL375" i="1"/>
  <c r="Y375" i="1"/>
  <c r="CR374" i="1"/>
  <c r="CP374" i="1"/>
  <c r="CN374" i="1"/>
  <c r="CL374" i="1"/>
  <c r="Y374" i="1"/>
  <c r="CR373" i="1"/>
  <c r="CP373" i="1"/>
  <c r="CQ373" i="1" s="1"/>
  <c r="CN373" i="1"/>
  <c r="CL373" i="1"/>
  <c r="Y373" i="1"/>
  <c r="CR372" i="1"/>
  <c r="CP372" i="1"/>
  <c r="CN372" i="1"/>
  <c r="CL372" i="1"/>
  <c r="Y372" i="1"/>
  <c r="CR371" i="1"/>
  <c r="CP371" i="1"/>
  <c r="CN371" i="1"/>
  <c r="CL371" i="1"/>
  <c r="CT371" i="1" s="1"/>
  <c r="Y371" i="1"/>
  <c r="CR370" i="1"/>
  <c r="CP370" i="1"/>
  <c r="CN370" i="1"/>
  <c r="CL370" i="1"/>
  <c r="Y370" i="1"/>
  <c r="CR369" i="1"/>
  <c r="CP369" i="1"/>
  <c r="CN369" i="1"/>
  <c r="CL369" i="1"/>
  <c r="Y369" i="1"/>
  <c r="CR368" i="1"/>
  <c r="CP368" i="1"/>
  <c r="CN368" i="1"/>
  <c r="CL368" i="1"/>
  <c r="Y368" i="1"/>
  <c r="CR367" i="1"/>
  <c r="CP367" i="1"/>
  <c r="CN367" i="1"/>
  <c r="CL367" i="1"/>
  <c r="Y367" i="1"/>
  <c r="CR366" i="1"/>
  <c r="CP366" i="1"/>
  <c r="CN366" i="1"/>
  <c r="CL366" i="1"/>
  <c r="Y366" i="1"/>
  <c r="CR365" i="1"/>
  <c r="CP365" i="1"/>
  <c r="CN365" i="1"/>
  <c r="CL365" i="1"/>
  <c r="Y365" i="1"/>
  <c r="CR364" i="1"/>
  <c r="CP364" i="1"/>
  <c r="CN364" i="1"/>
  <c r="CL364" i="1"/>
  <c r="Y364" i="1"/>
  <c r="CR363" i="1"/>
  <c r="CP363" i="1"/>
  <c r="CN363" i="1"/>
  <c r="CL363" i="1"/>
  <c r="Y363" i="1"/>
  <c r="CR362" i="1"/>
  <c r="CP362" i="1"/>
  <c r="CN362" i="1"/>
  <c r="CL362" i="1"/>
  <c r="Y362" i="1"/>
  <c r="Y361" i="1"/>
  <c r="CR360" i="1"/>
  <c r="CP360" i="1"/>
  <c r="CN360" i="1"/>
  <c r="CL360" i="1"/>
  <c r="Y360" i="1"/>
  <c r="CR359" i="1"/>
  <c r="CP359" i="1"/>
  <c r="CN359" i="1"/>
  <c r="CL359" i="1"/>
  <c r="Y359" i="1"/>
  <c r="CR357" i="1"/>
  <c r="CP357" i="1"/>
  <c r="CN357" i="1"/>
  <c r="CL357" i="1"/>
  <c r="Y357" i="1"/>
  <c r="CR356" i="1"/>
  <c r="CP356" i="1"/>
  <c r="CN356" i="1"/>
  <c r="CL356" i="1"/>
  <c r="Y356" i="1"/>
  <c r="CR355" i="1"/>
  <c r="CP355" i="1"/>
  <c r="CN355" i="1"/>
  <c r="CL355" i="1"/>
  <c r="Y355" i="1"/>
  <c r="CR354" i="1"/>
  <c r="CP354" i="1"/>
  <c r="CN354" i="1"/>
  <c r="CL354" i="1"/>
  <c r="Y354" i="1"/>
  <c r="CR353" i="1"/>
  <c r="CP353" i="1"/>
  <c r="CN353" i="1"/>
  <c r="CL353" i="1"/>
  <c r="Y353" i="1"/>
  <c r="CR352" i="1"/>
  <c r="CP352" i="1"/>
  <c r="CN352" i="1"/>
  <c r="CL352" i="1"/>
  <c r="Y352" i="1"/>
  <c r="CR351" i="1"/>
  <c r="CP351" i="1"/>
  <c r="CN351" i="1"/>
  <c r="CL351" i="1"/>
  <c r="Y351" i="1"/>
  <c r="CR350" i="1"/>
  <c r="CP350" i="1"/>
  <c r="CN350" i="1"/>
  <c r="CL350" i="1"/>
  <c r="Y350" i="1"/>
  <c r="CR349" i="1"/>
  <c r="CP349" i="1"/>
  <c r="CN349" i="1"/>
  <c r="CL349" i="1"/>
  <c r="Y349" i="1"/>
  <c r="CR348" i="1"/>
  <c r="CP348" i="1"/>
  <c r="CN348" i="1"/>
  <c r="CL348" i="1"/>
  <c r="Y348" i="1"/>
  <c r="CR347" i="1"/>
  <c r="CP347" i="1"/>
  <c r="CN347" i="1"/>
  <c r="CL347" i="1"/>
  <c r="Y347" i="1"/>
  <c r="CR346" i="1"/>
  <c r="CP346" i="1"/>
  <c r="CN346" i="1"/>
  <c r="CL346" i="1"/>
  <c r="Y346" i="1"/>
  <c r="CR345" i="1"/>
  <c r="CP345" i="1"/>
  <c r="CN345" i="1"/>
  <c r="CL345" i="1"/>
  <c r="Y345" i="1"/>
  <c r="CR344" i="1"/>
  <c r="CP344" i="1"/>
  <c r="CN344" i="1"/>
  <c r="CL344" i="1"/>
  <c r="Y344" i="1"/>
  <c r="CR343" i="1"/>
  <c r="CP343" i="1"/>
  <c r="CN343" i="1"/>
  <c r="CL343" i="1"/>
  <c r="Y343" i="1"/>
  <c r="CR342" i="1"/>
  <c r="CP342" i="1"/>
  <c r="CQ342" i="1" s="1"/>
  <c r="CN342" i="1"/>
  <c r="CL342" i="1"/>
  <c r="CT342" i="1" s="1"/>
  <c r="Y342" i="1"/>
  <c r="CR341" i="1"/>
  <c r="CP341" i="1"/>
  <c r="CN341" i="1"/>
  <c r="CL341" i="1"/>
  <c r="Y341" i="1"/>
  <c r="CR340" i="1"/>
  <c r="CP340" i="1"/>
  <c r="CN340" i="1"/>
  <c r="CL340" i="1"/>
  <c r="Y340" i="1"/>
  <c r="CR339" i="1"/>
  <c r="CP339" i="1"/>
  <c r="CN339" i="1"/>
  <c r="CL339" i="1"/>
  <c r="Y339" i="1"/>
  <c r="CR338" i="1"/>
  <c r="CP338" i="1"/>
  <c r="CN338" i="1"/>
  <c r="CL338" i="1"/>
  <c r="Y338" i="1"/>
  <c r="CR337" i="1"/>
  <c r="CP337" i="1"/>
  <c r="CN337" i="1"/>
  <c r="CL337" i="1"/>
  <c r="Y337" i="1"/>
  <c r="CR336" i="1"/>
  <c r="CP336" i="1"/>
  <c r="CN336" i="1"/>
  <c r="CL336" i="1"/>
  <c r="Y336" i="1"/>
  <c r="CR335" i="1"/>
  <c r="CP335" i="1"/>
  <c r="CN335" i="1"/>
  <c r="CL335" i="1"/>
  <c r="Y335" i="1"/>
  <c r="CR334" i="1"/>
  <c r="CP334" i="1"/>
  <c r="CN334" i="1"/>
  <c r="CL334" i="1"/>
  <c r="Y334" i="1"/>
  <c r="CR333" i="1"/>
  <c r="CP333" i="1"/>
  <c r="CN333" i="1"/>
  <c r="CL333" i="1"/>
  <c r="Y333" i="1"/>
  <c r="CR332" i="1"/>
  <c r="CP332" i="1"/>
  <c r="CQ332" i="1" s="1"/>
  <c r="CN332" i="1"/>
  <c r="CL332" i="1"/>
  <c r="Y332" i="1"/>
  <c r="CR331" i="1"/>
  <c r="CP331" i="1"/>
  <c r="CN331" i="1"/>
  <c r="CL331" i="1"/>
  <c r="Y331" i="1"/>
  <c r="M619" i="1"/>
  <c r="CR328" i="1"/>
  <c r="CP328" i="1"/>
  <c r="CN328" i="1"/>
  <c r="CL328" i="1"/>
  <c r="Y328" i="1"/>
  <c r="CR327" i="1"/>
  <c r="CP327" i="1"/>
  <c r="CN327" i="1"/>
  <c r="CL327" i="1"/>
  <c r="Y327" i="1"/>
  <c r="CR326" i="1"/>
  <c r="CP326" i="1"/>
  <c r="CN326" i="1"/>
  <c r="CL326" i="1"/>
  <c r="Y326" i="1"/>
  <c r="CR325" i="1"/>
  <c r="CP325" i="1"/>
  <c r="CN325" i="1"/>
  <c r="CL325" i="1"/>
  <c r="Y325" i="1"/>
  <c r="CR324" i="1"/>
  <c r="CP324" i="1"/>
  <c r="CN324" i="1"/>
  <c r="CL324" i="1"/>
  <c r="Y324" i="1"/>
  <c r="CR323" i="1"/>
  <c r="CP323" i="1"/>
  <c r="CN323" i="1"/>
  <c r="CL323" i="1"/>
  <c r="Y323" i="1"/>
  <c r="CR322" i="1"/>
  <c r="CM322" i="1" s="1"/>
  <c r="CP322" i="1"/>
  <c r="CN322" i="1"/>
  <c r="CL322" i="1"/>
  <c r="Y322" i="1"/>
  <c r="Y321" i="1"/>
  <c r="CR320" i="1"/>
  <c r="CP320" i="1"/>
  <c r="CN320" i="1"/>
  <c r="CL320" i="1"/>
  <c r="Y320" i="1"/>
  <c r="CR319" i="1"/>
  <c r="CP319" i="1"/>
  <c r="CN319" i="1"/>
  <c r="CL319" i="1"/>
  <c r="Y319" i="1"/>
  <c r="M318" i="1"/>
  <c r="CR317" i="1"/>
  <c r="CP317" i="1"/>
  <c r="CN317" i="1"/>
  <c r="CL317" i="1"/>
  <c r="Y317" i="1"/>
  <c r="Y316" i="1" s="1"/>
  <c r="M316" i="1"/>
  <c r="CR315" i="1"/>
  <c r="CP315" i="1"/>
  <c r="CN315" i="1"/>
  <c r="CL315" i="1"/>
  <c r="Y315" i="1"/>
  <c r="CR314" i="1"/>
  <c r="CP314" i="1"/>
  <c r="CN314" i="1"/>
  <c r="CL314" i="1"/>
  <c r="Y314" i="1"/>
  <c r="CR313" i="1"/>
  <c r="CP313" i="1"/>
  <c r="CN313" i="1"/>
  <c r="CL313" i="1"/>
  <c r="Y313" i="1"/>
  <c r="CR312" i="1"/>
  <c r="CP312" i="1"/>
  <c r="CO312" i="1"/>
  <c r="CN312" i="1"/>
  <c r="CL312" i="1"/>
  <c r="Y312" i="1"/>
  <c r="CR311" i="1"/>
  <c r="CP311" i="1"/>
  <c r="CN311" i="1"/>
  <c r="CL311" i="1"/>
  <c r="Y311" i="1"/>
  <c r="M310" i="1"/>
  <c r="CR308" i="1"/>
  <c r="CP308" i="1"/>
  <c r="CN308" i="1"/>
  <c r="CL308" i="1"/>
  <c r="Y308" i="1"/>
  <c r="CR307" i="1"/>
  <c r="CP307" i="1"/>
  <c r="CN307" i="1"/>
  <c r="CL307" i="1"/>
  <c r="Y307" i="1"/>
  <c r="CR306" i="1"/>
  <c r="CS306" i="1" s="1"/>
  <c r="CU306" i="1" s="1"/>
  <c r="CP306" i="1"/>
  <c r="CN306" i="1"/>
  <c r="CL306" i="1"/>
  <c r="Y306" i="1"/>
  <c r="CR305" i="1"/>
  <c r="CP305" i="1"/>
  <c r="CN305" i="1"/>
  <c r="CL305" i="1"/>
  <c r="Y305" i="1"/>
  <c r="CR304" i="1"/>
  <c r="CP304" i="1"/>
  <c r="CN304" i="1"/>
  <c r="CL304" i="1"/>
  <c r="Y304" i="1"/>
  <c r="CR303" i="1"/>
  <c r="CP303" i="1"/>
  <c r="CN303" i="1"/>
  <c r="CL303" i="1"/>
  <c r="Y303" i="1"/>
  <c r="CR302" i="1"/>
  <c r="CP302" i="1"/>
  <c r="CN302" i="1"/>
  <c r="CL302" i="1"/>
  <c r="Y302" i="1"/>
  <c r="CR300" i="1"/>
  <c r="CP300" i="1"/>
  <c r="CN300" i="1"/>
  <c r="CL300" i="1"/>
  <c r="Y300" i="1"/>
  <c r="CR299" i="1"/>
  <c r="CP299" i="1"/>
  <c r="CN299" i="1"/>
  <c r="CL299" i="1"/>
  <c r="Y299" i="1"/>
  <c r="CR298" i="1"/>
  <c r="CP298" i="1"/>
  <c r="CN298" i="1"/>
  <c r="CL298" i="1"/>
  <c r="Y298" i="1"/>
  <c r="CR297" i="1"/>
  <c r="CP297" i="1"/>
  <c r="CN297" i="1"/>
  <c r="CL297" i="1"/>
  <c r="Y297" i="1"/>
  <c r="CR295" i="1"/>
  <c r="CP295" i="1"/>
  <c r="CN295" i="1"/>
  <c r="CL295" i="1"/>
  <c r="CM295" i="1" s="1"/>
  <c r="Y295" i="1"/>
  <c r="CR294" i="1"/>
  <c r="CP294" i="1"/>
  <c r="CN294" i="1"/>
  <c r="CL294" i="1"/>
  <c r="Y294" i="1"/>
  <c r="CR293" i="1"/>
  <c r="CQ293" i="1"/>
  <c r="CP293" i="1"/>
  <c r="CN293" i="1"/>
  <c r="CL293" i="1"/>
  <c r="Y293" i="1"/>
  <c r="CR292" i="1"/>
  <c r="CP292" i="1"/>
  <c r="CN292" i="1"/>
  <c r="CM292" i="1"/>
  <c r="CL292" i="1"/>
  <c r="Y292" i="1"/>
  <c r="CR290" i="1"/>
  <c r="CP290" i="1"/>
  <c r="CN290" i="1"/>
  <c r="CL290" i="1"/>
  <c r="Y290" i="1"/>
  <c r="CR289" i="1"/>
  <c r="CP289" i="1"/>
  <c r="CN289" i="1"/>
  <c r="CL289" i="1"/>
  <c r="Y289" i="1"/>
  <c r="CR288" i="1"/>
  <c r="CP288" i="1"/>
  <c r="CN288" i="1"/>
  <c r="CL288" i="1"/>
  <c r="Y288" i="1"/>
  <c r="CR287" i="1"/>
  <c r="CP287" i="1"/>
  <c r="CN287" i="1"/>
  <c r="CL287" i="1"/>
  <c r="Y287" i="1"/>
  <c r="CR286" i="1"/>
  <c r="CP286" i="1"/>
  <c r="CN286" i="1"/>
  <c r="CL286" i="1"/>
  <c r="Y286" i="1"/>
  <c r="CR284" i="1"/>
  <c r="CP284" i="1"/>
  <c r="CN284" i="1"/>
  <c r="CL284" i="1"/>
  <c r="Y284" i="1"/>
  <c r="Y283" i="1" s="1"/>
  <c r="CR282" i="1"/>
  <c r="CP282" i="1"/>
  <c r="CN282" i="1"/>
  <c r="CL282" i="1"/>
  <c r="Y282" i="1"/>
  <c r="CR281" i="1"/>
  <c r="CP281" i="1"/>
  <c r="CN281" i="1"/>
  <c r="CL281" i="1"/>
  <c r="Y281" i="1"/>
  <c r="CR280" i="1"/>
  <c r="CP280" i="1"/>
  <c r="CN280" i="1"/>
  <c r="CL280" i="1"/>
  <c r="Y280" i="1"/>
  <c r="CR279" i="1"/>
  <c r="CP279" i="1"/>
  <c r="CN279" i="1"/>
  <c r="CL279" i="1"/>
  <c r="Y279" i="1"/>
  <c r="CR278" i="1"/>
  <c r="CP278" i="1"/>
  <c r="CN278" i="1"/>
  <c r="CL278" i="1"/>
  <c r="Y278" i="1"/>
  <c r="CR277" i="1"/>
  <c r="CP277" i="1"/>
  <c r="CN277" i="1"/>
  <c r="CL277" i="1"/>
  <c r="Y277" i="1"/>
  <c r="CR276" i="1"/>
  <c r="CP276" i="1"/>
  <c r="CN276" i="1"/>
  <c r="CL276" i="1"/>
  <c r="Y276" i="1"/>
  <c r="CR275" i="1"/>
  <c r="CP275" i="1"/>
  <c r="CN275" i="1"/>
  <c r="CL275" i="1"/>
  <c r="Y275" i="1"/>
  <c r="CR274" i="1"/>
  <c r="CP274" i="1"/>
  <c r="CN274" i="1"/>
  <c r="CL274" i="1"/>
  <c r="Y274" i="1"/>
  <c r="CR273" i="1"/>
  <c r="CP273" i="1"/>
  <c r="CN273" i="1"/>
  <c r="CL273" i="1"/>
  <c r="Y273" i="1"/>
  <c r="CR272" i="1"/>
  <c r="CP272" i="1"/>
  <c r="CN272" i="1"/>
  <c r="CL272" i="1"/>
  <c r="Y272" i="1"/>
  <c r="CR271" i="1"/>
  <c r="CP271" i="1"/>
  <c r="CN271" i="1"/>
  <c r="CL271" i="1"/>
  <c r="Y271" i="1"/>
  <c r="CR270" i="1"/>
  <c r="CP270" i="1"/>
  <c r="CN270" i="1"/>
  <c r="CL270" i="1"/>
  <c r="Y270" i="1"/>
  <c r="CR269" i="1"/>
  <c r="CP269" i="1"/>
  <c r="CN269" i="1"/>
  <c r="CL269" i="1"/>
  <c r="Y269" i="1"/>
  <c r="CR268" i="1"/>
  <c r="CP268" i="1"/>
  <c r="CN268" i="1"/>
  <c r="CL268" i="1"/>
  <c r="Y268" i="1"/>
  <c r="CR267" i="1"/>
  <c r="CP267" i="1"/>
  <c r="CN267" i="1"/>
  <c r="CL267" i="1"/>
  <c r="Y267" i="1"/>
  <c r="CR266" i="1"/>
  <c r="CP266" i="1"/>
  <c r="CN266" i="1"/>
  <c r="CL266" i="1"/>
  <c r="Y266" i="1"/>
  <c r="CR265" i="1"/>
  <c r="CP265" i="1"/>
  <c r="CN265" i="1"/>
  <c r="CL265" i="1"/>
  <c r="Y265" i="1"/>
  <c r="M264" i="1"/>
  <c r="CR262" i="1"/>
  <c r="CP262" i="1"/>
  <c r="CN262" i="1"/>
  <c r="CL262" i="1"/>
  <c r="Y262" i="1"/>
  <c r="CR261" i="1"/>
  <c r="CP261" i="1"/>
  <c r="CN261" i="1"/>
  <c r="CL261" i="1"/>
  <c r="CM261" i="1" s="1"/>
  <c r="Y261" i="1"/>
  <c r="CR260" i="1"/>
  <c r="CP260" i="1"/>
  <c r="CN260" i="1"/>
  <c r="CL260" i="1"/>
  <c r="Y260" i="1"/>
  <c r="CR259" i="1"/>
  <c r="CP259" i="1"/>
  <c r="CN259" i="1"/>
  <c r="CL259" i="1"/>
  <c r="Y259" i="1"/>
  <c r="CR258" i="1"/>
  <c r="CP258" i="1"/>
  <c r="CN258" i="1"/>
  <c r="CL258" i="1"/>
  <c r="Y258" i="1"/>
  <c r="M257" i="1"/>
  <c r="Y256" i="1"/>
  <c r="CR255" i="1"/>
  <c r="CP255" i="1"/>
  <c r="CN255" i="1"/>
  <c r="CL255" i="1"/>
  <c r="Y255" i="1"/>
  <c r="CR254" i="1"/>
  <c r="CP254" i="1"/>
  <c r="CN254" i="1"/>
  <c r="CO254" i="1" s="1"/>
  <c r="CL254" i="1"/>
  <c r="Y254" i="1"/>
  <c r="CR253" i="1"/>
  <c r="CP253" i="1"/>
  <c r="CN253" i="1"/>
  <c r="CL253" i="1"/>
  <c r="Y253" i="1"/>
  <c r="CR252" i="1"/>
  <c r="CP252" i="1"/>
  <c r="CN252" i="1"/>
  <c r="CL252" i="1"/>
  <c r="Y252" i="1"/>
  <c r="CR251" i="1"/>
  <c r="CP251" i="1"/>
  <c r="CN251" i="1"/>
  <c r="CL251" i="1"/>
  <c r="Y251" i="1"/>
  <c r="CR250" i="1"/>
  <c r="CP250" i="1"/>
  <c r="CQ250" i="1" s="1"/>
  <c r="CN250" i="1"/>
  <c r="CL250" i="1"/>
  <c r="Y250" i="1"/>
  <c r="CR249" i="1"/>
  <c r="CP249" i="1"/>
  <c r="CN249" i="1"/>
  <c r="CL249" i="1"/>
  <c r="Y249" i="1"/>
  <c r="CR247" i="1"/>
  <c r="CP247" i="1"/>
  <c r="CN247" i="1"/>
  <c r="CL247" i="1"/>
  <c r="Y247" i="1"/>
  <c r="CR246" i="1"/>
  <c r="CP246" i="1"/>
  <c r="CN246" i="1"/>
  <c r="CL246" i="1"/>
  <c r="Y246" i="1"/>
  <c r="Y245" i="1" s="1"/>
  <c r="CR244" i="1"/>
  <c r="CP244" i="1"/>
  <c r="CN244" i="1"/>
  <c r="CL244" i="1"/>
  <c r="Y244" i="1"/>
  <c r="CR243" i="1"/>
  <c r="CP243" i="1"/>
  <c r="CN243" i="1"/>
  <c r="CL243" i="1"/>
  <c r="Y243" i="1"/>
  <c r="CR241" i="1"/>
  <c r="CP241" i="1"/>
  <c r="CN241" i="1"/>
  <c r="CL241" i="1"/>
  <c r="Y241" i="1"/>
  <c r="CR240" i="1"/>
  <c r="CP240" i="1"/>
  <c r="CN240" i="1"/>
  <c r="CL240" i="1"/>
  <c r="Y240" i="1"/>
  <c r="CR239" i="1"/>
  <c r="CP239" i="1"/>
  <c r="CN239" i="1"/>
  <c r="CL239" i="1"/>
  <c r="Y239" i="1"/>
  <c r="CR238" i="1"/>
  <c r="CP238" i="1"/>
  <c r="CN238" i="1"/>
  <c r="CL238" i="1"/>
  <c r="Y238" i="1"/>
  <c r="CR237" i="1"/>
  <c r="CP237" i="1"/>
  <c r="CN237" i="1"/>
  <c r="CL237" i="1"/>
  <c r="Y237" i="1"/>
  <c r="CR236" i="1"/>
  <c r="CS236" i="1" s="1"/>
  <c r="CU236" i="1" s="1"/>
  <c r="CP236" i="1"/>
  <c r="CQ236" i="1" s="1"/>
  <c r="CN236" i="1"/>
  <c r="CL236" i="1"/>
  <c r="Y236" i="1"/>
  <c r="M235" i="1"/>
  <c r="CR234" i="1"/>
  <c r="CP234" i="1"/>
  <c r="CN234" i="1"/>
  <c r="CL234" i="1"/>
  <c r="Y234" i="1"/>
  <c r="Y233" i="1" s="1"/>
  <c r="M233" i="1"/>
  <c r="CR232" i="1"/>
  <c r="CP232" i="1"/>
  <c r="CN232" i="1"/>
  <c r="CL232" i="1"/>
  <c r="Y232" i="1"/>
  <c r="CR231" i="1"/>
  <c r="CP231" i="1"/>
  <c r="CN231" i="1"/>
  <c r="CL231" i="1"/>
  <c r="Y231" i="1"/>
  <c r="CR230" i="1"/>
  <c r="CP230" i="1"/>
  <c r="CN230" i="1"/>
  <c r="CL230" i="1"/>
  <c r="Y230" i="1"/>
  <c r="CR229" i="1"/>
  <c r="CP229" i="1"/>
  <c r="CN229" i="1"/>
  <c r="CL229" i="1"/>
  <c r="Y229" i="1"/>
  <c r="CR228" i="1"/>
  <c r="CP228" i="1"/>
  <c r="CN228" i="1"/>
  <c r="CL228" i="1"/>
  <c r="Y228" i="1"/>
  <c r="CR225" i="1"/>
  <c r="CP225" i="1"/>
  <c r="CN225" i="1"/>
  <c r="CL225" i="1"/>
  <c r="Y225" i="1"/>
  <c r="CR224" i="1"/>
  <c r="CP224" i="1"/>
  <c r="CN224" i="1"/>
  <c r="CL224" i="1"/>
  <c r="Y224" i="1"/>
  <c r="CR223" i="1"/>
  <c r="CP223" i="1"/>
  <c r="CN223" i="1"/>
  <c r="CL223" i="1"/>
  <c r="Y223" i="1"/>
  <c r="CR222" i="1"/>
  <c r="CP222" i="1"/>
  <c r="CN222" i="1"/>
  <c r="CL222" i="1"/>
  <c r="Y222" i="1"/>
  <c r="CR221" i="1"/>
  <c r="CP221" i="1"/>
  <c r="CN221" i="1"/>
  <c r="CL221" i="1"/>
  <c r="Y221" i="1"/>
  <c r="CR220" i="1"/>
  <c r="CP220" i="1"/>
  <c r="CN220" i="1"/>
  <c r="CL220" i="1"/>
  <c r="Y220" i="1"/>
  <c r="CR219" i="1"/>
  <c r="CP219" i="1"/>
  <c r="CN219" i="1"/>
  <c r="CL219" i="1"/>
  <c r="Y219" i="1"/>
  <c r="CR218" i="1"/>
  <c r="CP218" i="1"/>
  <c r="CN218" i="1"/>
  <c r="CL218" i="1"/>
  <c r="Y218" i="1"/>
  <c r="CR217" i="1"/>
  <c r="CP217" i="1"/>
  <c r="CN217" i="1"/>
  <c r="CL217" i="1"/>
  <c r="Y217" i="1"/>
  <c r="CR215" i="1"/>
  <c r="CP215" i="1"/>
  <c r="CN215" i="1"/>
  <c r="CL215" i="1"/>
  <c r="Y215" i="1"/>
  <c r="CR214" i="1"/>
  <c r="CP214" i="1"/>
  <c r="CN214" i="1"/>
  <c r="CL214" i="1"/>
  <c r="Y214" i="1"/>
  <c r="CR213" i="1"/>
  <c r="CP213" i="1"/>
  <c r="CN213" i="1"/>
  <c r="CL213" i="1"/>
  <c r="Y213" i="1"/>
  <c r="CR211" i="1"/>
  <c r="CP211" i="1"/>
  <c r="CN211" i="1"/>
  <c r="CL211" i="1"/>
  <c r="Y211" i="1"/>
  <c r="CR210" i="1"/>
  <c r="CP210" i="1"/>
  <c r="CN210" i="1"/>
  <c r="CO210" i="1" s="1"/>
  <c r="CL210" i="1"/>
  <c r="CS210" i="1" s="1"/>
  <c r="CU210" i="1" s="1"/>
  <c r="Y210" i="1"/>
  <c r="CR209" i="1"/>
  <c r="CP209" i="1"/>
  <c r="CN209" i="1"/>
  <c r="CL209" i="1"/>
  <c r="Y209" i="1"/>
  <c r="CR208" i="1"/>
  <c r="CS208" i="1" s="1"/>
  <c r="CU208" i="1" s="1"/>
  <c r="CP208" i="1"/>
  <c r="CN208" i="1"/>
  <c r="CL208" i="1"/>
  <c r="CQ208" i="1" s="1"/>
  <c r="Y208" i="1"/>
  <c r="CR207" i="1"/>
  <c r="CP207" i="1"/>
  <c r="CN207" i="1"/>
  <c r="CL207" i="1"/>
  <c r="Y207" i="1"/>
  <c r="CR206" i="1"/>
  <c r="CP206" i="1"/>
  <c r="CN206" i="1"/>
  <c r="CL206" i="1"/>
  <c r="Y206" i="1"/>
  <c r="CR205" i="1"/>
  <c r="CP205" i="1"/>
  <c r="CN205" i="1"/>
  <c r="CL205" i="1"/>
  <c r="Y205" i="1"/>
  <c r="CR204" i="1"/>
  <c r="CP204" i="1"/>
  <c r="CN204" i="1"/>
  <c r="CL204" i="1"/>
  <c r="Y204" i="1"/>
  <c r="CR203" i="1"/>
  <c r="CP203" i="1"/>
  <c r="CN203" i="1"/>
  <c r="CL203" i="1"/>
  <c r="Y203" i="1"/>
  <c r="CR202" i="1"/>
  <c r="CP202" i="1"/>
  <c r="CN202" i="1"/>
  <c r="CL202" i="1"/>
  <c r="Y202" i="1"/>
  <c r="CR201" i="1"/>
  <c r="CP201" i="1"/>
  <c r="CN201" i="1"/>
  <c r="CL201" i="1"/>
  <c r="Y201" i="1"/>
  <c r="CR200" i="1"/>
  <c r="CP200" i="1"/>
  <c r="CN200" i="1"/>
  <c r="CL200" i="1"/>
  <c r="Y200" i="1"/>
  <c r="CR197" i="1"/>
  <c r="CP197" i="1"/>
  <c r="CN197" i="1"/>
  <c r="CL197" i="1"/>
  <c r="Y197" i="1"/>
  <c r="CR196" i="1"/>
  <c r="CP196" i="1"/>
  <c r="CN196" i="1"/>
  <c r="CL196" i="1"/>
  <c r="Y196" i="1"/>
  <c r="CR195" i="1"/>
  <c r="CP195" i="1"/>
  <c r="CN195" i="1"/>
  <c r="CL195" i="1"/>
  <c r="Y195" i="1"/>
  <c r="CR194" i="1"/>
  <c r="CP194" i="1"/>
  <c r="CN194" i="1"/>
  <c r="CL194" i="1"/>
  <c r="Y194" i="1"/>
  <c r="CR190" i="1"/>
  <c r="CP190" i="1"/>
  <c r="CN190" i="1"/>
  <c r="CM190" i="1" s="1"/>
  <c r="CL190" i="1"/>
  <c r="Y190" i="1"/>
  <c r="CR189" i="1"/>
  <c r="CP189" i="1"/>
  <c r="CN189" i="1"/>
  <c r="CL189" i="1"/>
  <c r="Y189" i="1"/>
  <c r="CR188" i="1"/>
  <c r="CP188" i="1"/>
  <c r="CN188" i="1"/>
  <c r="CL188" i="1"/>
  <c r="Y188" i="1"/>
  <c r="CR187" i="1"/>
  <c r="CP187" i="1"/>
  <c r="CN187" i="1"/>
  <c r="CL187" i="1"/>
  <c r="Y187" i="1"/>
  <c r="CR186" i="1"/>
  <c r="CP186" i="1"/>
  <c r="CN186" i="1"/>
  <c r="CL186" i="1"/>
  <c r="Y186" i="1"/>
  <c r="CR185" i="1"/>
  <c r="CP185" i="1"/>
  <c r="CN185" i="1"/>
  <c r="CL185" i="1"/>
  <c r="Y185" i="1"/>
  <c r="CR184" i="1"/>
  <c r="CP184" i="1"/>
  <c r="CN184" i="1"/>
  <c r="CL184" i="1"/>
  <c r="Y184" i="1"/>
  <c r="CR183" i="1"/>
  <c r="CP183" i="1"/>
  <c r="CN183" i="1"/>
  <c r="CL183" i="1"/>
  <c r="Y183" i="1"/>
  <c r="CR182" i="1"/>
  <c r="CP182" i="1"/>
  <c r="CN182" i="1"/>
  <c r="CL182" i="1"/>
  <c r="CO182" i="1" s="1"/>
  <c r="Y182" i="1"/>
  <c r="CR181" i="1"/>
  <c r="CP181" i="1"/>
  <c r="CN181" i="1"/>
  <c r="CL181" i="1"/>
  <c r="Y181" i="1"/>
  <c r="CR180" i="1"/>
  <c r="CP180" i="1"/>
  <c r="CN180" i="1"/>
  <c r="CL180" i="1"/>
  <c r="Y180" i="1"/>
  <c r="CR179" i="1"/>
  <c r="CP179" i="1"/>
  <c r="CN179" i="1"/>
  <c r="CL179" i="1"/>
  <c r="Y179" i="1"/>
  <c r="CR178" i="1"/>
  <c r="CP178" i="1"/>
  <c r="CN178" i="1"/>
  <c r="CL178" i="1"/>
  <c r="Y178" i="1"/>
  <c r="CR177" i="1"/>
  <c r="CP177" i="1"/>
  <c r="CN177" i="1"/>
  <c r="CL177" i="1"/>
  <c r="Y177" i="1"/>
  <c r="CR176" i="1"/>
  <c r="CP176" i="1"/>
  <c r="CO176" i="1"/>
  <c r="CN176" i="1"/>
  <c r="CL176" i="1"/>
  <c r="Y176" i="1"/>
  <c r="CR175" i="1"/>
  <c r="CP175" i="1"/>
  <c r="CN175" i="1"/>
  <c r="CL175" i="1"/>
  <c r="Y175" i="1"/>
  <c r="M174" i="1"/>
  <c r="CR173" i="1"/>
  <c r="CP173" i="1"/>
  <c r="CN173" i="1"/>
  <c r="CL173" i="1"/>
  <c r="Y173" i="1"/>
  <c r="CR172" i="1"/>
  <c r="CP172" i="1"/>
  <c r="CN172" i="1"/>
  <c r="CL172" i="1"/>
  <c r="Y172" i="1"/>
  <c r="CR171" i="1"/>
  <c r="CP171" i="1"/>
  <c r="CN171" i="1"/>
  <c r="CL171" i="1"/>
  <c r="Y171" i="1"/>
  <c r="CR170" i="1"/>
  <c r="CP170" i="1"/>
  <c r="CN170" i="1"/>
  <c r="CL170" i="1"/>
  <c r="Y170" i="1"/>
  <c r="CR169" i="1"/>
  <c r="CP169" i="1"/>
  <c r="CN169" i="1"/>
  <c r="CL169" i="1"/>
  <c r="Y169" i="1"/>
  <c r="CR168" i="1"/>
  <c r="CP168" i="1"/>
  <c r="CN168" i="1"/>
  <c r="CL168" i="1"/>
  <c r="Y168" i="1"/>
  <c r="CR167" i="1"/>
  <c r="CP167" i="1"/>
  <c r="CN167" i="1"/>
  <c r="CO167" i="1" s="1"/>
  <c r="CL167" i="1"/>
  <c r="CT167" i="1" s="1"/>
  <c r="Y167" i="1"/>
  <c r="CR166" i="1"/>
  <c r="CP166" i="1"/>
  <c r="CN166" i="1"/>
  <c r="CL166" i="1"/>
  <c r="Y166" i="1"/>
  <c r="CR165" i="1"/>
  <c r="CP165" i="1"/>
  <c r="CN165" i="1"/>
  <c r="CL165" i="1"/>
  <c r="Y165" i="1"/>
  <c r="CR164" i="1"/>
  <c r="CP164" i="1"/>
  <c r="CN164" i="1"/>
  <c r="CL164" i="1"/>
  <c r="Y164" i="1"/>
  <c r="CR163" i="1"/>
  <c r="CP163" i="1"/>
  <c r="CN163" i="1"/>
  <c r="CL163" i="1"/>
  <c r="Y163" i="1"/>
  <c r="CR162" i="1"/>
  <c r="CP162" i="1"/>
  <c r="CN162" i="1"/>
  <c r="CL162" i="1"/>
  <c r="Y162" i="1"/>
  <c r="CR161" i="1"/>
  <c r="CP161" i="1"/>
  <c r="CN161" i="1"/>
  <c r="CL161" i="1"/>
  <c r="CO161" i="1" s="1"/>
  <c r="Y161" i="1"/>
  <c r="M160" i="1"/>
  <c r="CR159" i="1"/>
  <c r="CP159" i="1"/>
  <c r="CN159" i="1"/>
  <c r="CL159" i="1"/>
  <c r="Y159" i="1"/>
  <c r="CR158" i="1"/>
  <c r="CP158" i="1"/>
  <c r="CN158" i="1"/>
  <c r="CL158" i="1"/>
  <c r="Y158" i="1"/>
  <c r="CR157" i="1"/>
  <c r="CP157" i="1"/>
  <c r="CN157" i="1"/>
  <c r="CL157" i="1"/>
  <c r="Y157" i="1"/>
  <c r="CR156" i="1"/>
  <c r="CP156" i="1"/>
  <c r="CN156" i="1"/>
  <c r="CL156" i="1"/>
  <c r="Y156" i="1"/>
  <c r="CR155" i="1"/>
  <c r="CP155" i="1"/>
  <c r="CN155" i="1"/>
  <c r="CL155" i="1"/>
  <c r="Y155" i="1"/>
  <c r="CR154" i="1"/>
  <c r="CP154" i="1"/>
  <c r="CN154" i="1"/>
  <c r="CL154" i="1"/>
  <c r="Y154" i="1"/>
  <c r="CR153" i="1"/>
  <c r="CP153" i="1"/>
  <c r="CN153" i="1"/>
  <c r="CL153" i="1"/>
  <c r="Y153" i="1"/>
  <c r="CR152" i="1"/>
  <c r="CP152" i="1"/>
  <c r="CN152" i="1"/>
  <c r="CL152" i="1"/>
  <c r="Y152" i="1"/>
  <c r="CR151" i="1"/>
  <c r="CP151" i="1"/>
  <c r="CN151" i="1"/>
  <c r="CL151" i="1"/>
  <c r="Y151" i="1"/>
  <c r="M150" i="1"/>
  <c r="CR149" i="1"/>
  <c r="CP149" i="1"/>
  <c r="CN149" i="1"/>
  <c r="CL149" i="1"/>
  <c r="Y149" i="1"/>
  <c r="CR148" i="1"/>
  <c r="CP148" i="1"/>
  <c r="CN148" i="1"/>
  <c r="CL148" i="1"/>
  <c r="Y148" i="1"/>
  <c r="CR147" i="1"/>
  <c r="CP147" i="1"/>
  <c r="CN147" i="1"/>
  <c r="CL147" i="1"/>
  <c r="Y147" i="1"/>
  <c r="CR146" i="1"/>
  <c r="CP146" i="1"/>
  <c r="CQ146" i="1" s="1"/>
  <c r="CN146" i="1"/>
  <c r="CL146" i="1"/>
  <c r="Y146" i="1"/>
  <c r="CR145" i="1"/>
  <c r="CP145" i="1"/>
  <c r="CN145" i="1"/>
  <c r="CL145" i="1"/>
  <c r="Y145" i="1"/>
  <c r="CR144" i="1"/>
  <c r="CP144" i="1"/>
  <c r="CN144" i="1"/>
  <c r="CL144" i="1"/>
  <c r="Y144" i="1"/>
  <c r="CR143" i="1"/>
  <c r="CP143" i="1"/>
  <c r="CN143" i="1"/>
  <c r="CL143" i="1"/>
  <c r="Y143" i="1"/>
  <c r="M142" i="1"/>
  <c r="M617" i="1" s="1"/>
  <c r="CR140" i="1"/>
  <c r="CP140" i="1"/>
  <c r="CN140" i="1"/>
  <c r="CL140" i="1"/>
  <c r="Y140" i="1"/>
  <c r="CR139" i="1"/>
  <c r="CP139" i="1"/>
  <c r="CN139" i="1"/>
  <c r="CL139" i="1"/>
  <c r="CM139" i="1" s="1"/>
  <c r="Y139" i="1"/>
  <c r="CR138" i="1"/>
  <c r="CP138" i="1"/>
  <c r="CN138" i="1"/>
  <c r="CL138" i="1"/>
  <c r="Y138" i="1"/>
  <c r="CR137" i="1"/>
  <c r="CP137" i="1"/>
  <c r="CN137" i="1"/>
  <c r="CL137" i="1"/>
  <c r="Y137" i="1"/>
  <c r="CR136" i="1"/>
  <c r="CP136" i="1"/>
  <c r="CN136" i="1"/>
  <c r="CL136" i="1"/>
  <c r="Y136" i="1"/>
  <c r="CR135" i="1"/>
  <c r="CP135" i="1"/>
  <c r="CN135" i="1"/>
  <c r="CL135" i="1"/>
  <c r="Y135" i="1"/>
  <c r="CR134" i="1"/>
  <c r="CP134" i="1"/>
  <c r="CN134" i="1"/>
  <c r="CL134" i="1"/>
  <c r="Y134" i="1"/>
  <c r="CR133" i="1"/>
  <c r="CP133" i="1"/>
  <c r="CN133" i="1"/>
  <c r="CL133" i="1"/>
  <c r="Y133" i="1"/>
  <c r="CR132" i="1"/>
  <c r="CP132" i="1"/>
  <c r="CN132" i="1"/>
  <c r="CL132" i="1"/>
  <c r="Y132" i="1"/>
  <c r="CR131" i="1"/>
  <c r="CP131" i="1"/>
  <c r="CN131" i="1"/>
  <c r="CL131" i="1"/>
  <c r="Y131" i="1"/>
  <c r="CR130" i="1"/>
  <c r="CP130" i="1"/>
  <c r="CN130" i="1"/>
  <c r="CL130" i="1"/>
  <c r="Y130" i="1"/>
  <c r="CR129" i="1"/>
  <c r="CP129" i="1"/>
  <c r="CN129" i="1"/>
  <c r="CL129" i="1"/>
  <c r="Y129" i="1"/>
  <c r="CR128" i="1"/>
  <c r="CP128" i="1"/>
  <c r="CN128" i="1"/>
  <c r="CL128" i="1"/>
  <c r="Y128" i="1"/>
  <c r="CR127" i="1"/>
  <c r="CP127" i="1"/>
  <c r="CN127" i="1"/>
  <c r="CL127" i="1"/>
  <c r="Y127" i="1"/>
  <c r="CR126" i="1"/>
  <c r="CP126" i="1"/>
  <c r="CN126" i="1"/>
  <c r="CL126" i="1"/>
  <c r="Y126" i="1"/>
  <c r="CR125" i="1"/>
  <c r="CP125" i="1"/>
  <c r="CN125" i="1"/>
  <c r="CL125" i="1"/>
  <c r="Y125" i="1"/>
  <c r="CR124" i="1"/>
  <c r="CP124" i="1"/>
  <c r="CN124" i="1"/>
  <c r="CL124" i="1"/>
  <c r="Y124" i="1"/>
  <c r="CR123" i="1"/>
  <c r="CP123" i="1"/>
  <c r="CN123" i="1"/>
  <c r="CL123" i="1"/>
  <c r="CM123" i="1" s="1"/>
  <c r="Y123" i="1"/>
  <c r="CR122" i="1"/>
  <c r="CP122" i="1"/>
  <c r="CN122" i="1"/>
  <c r="CL122" i="1"/>
  <c r="Y122" i="1"/>
  <c r="CR121" i="1"/>
  <c r="CP121" i="1"/>
  <c r="CN121" i="1"/>
  <c r="CL121" i="1"/>
  <c r="Y121" i="1"/>
  <c r="CR120" i="1"/>
  <c r="CP120" i="1"/>
  <c r="CN120" i="1"/>
  <c r="CL120" i="1"/>
  <c r="Y120" i="1"/>
  <c r="CR119" i="1"/>
  <c r="CP119" i="1"/>
  <c r="CN119" i="1"/>
  <c r="CL119" i="1"/>
  <c r="Y119" i="1"/>
  <c r="CR118" i="1"/>
  <c r="CP118" i="1"/>
  <c r="CN118" i="1"/>
  <c r="CL118" i="1"/>
  <c r="Y118" i="1"/>
  <c r="CR117" i="1"/>
  <c r="CP117" i="1"/>
  <c r="CN117" i="1"/>
  <c r="CL117" i="1"/>
  <c r="Y117" i="1"/>
  <c r="CR116" i="1"/>
  <c r="CP116" i="1"/>
  <c r="CN116" i="1"/>
  <c r="CL116" i="1"/>
  <c r="Y116" i="1"/>
  <c r="CR115" i="1"/>
  <c r="CP115" i="1"/>
  <c r="CN115" i="1"/>
  <c r="CL115" i="1"/>
  <c r="Y115" i="1"/>
  <c r="CR114" i="1"/>
  <c r="CP114" i="1"/>
  <c r="CT114" i="1" s="1"/>
  <c r="M114" i="1"/>
  <c r="CR113" i="1"/>
  <c r="CP113" i="1"/>
  <c r="CN113" i="1"/>
  <c r="CL113" i="1"/>
  <c r="Y113" i="1"/>
  <c r="CR112" i="1"/>
  <c r="CP112" i="1"/>
  <c r="CN112" i="1"/>
  <c r="CL112" i="1"/>
  <c r="Y112" i="1"/>
  <c r="CR111" i="1"/>
  <c r="CP111" i="1"/>
  <c r="CN111" i="1"/>
  <c r="CL111" i="1"/>
  <c r="Y111" i="1"/>
  <c r="CR110" i="1"/>
  <c r="CP110" i="1"/>
  <c r="CN110" i="1"/>
  <c r="CL110" i="1"/>
  <c r="Y110" i="1"/>
  <c r="CR109" i="1"/>
  <c r="CP109" i="1"/>
  <c r="CN109" i="1"/>
  <c r="CL109" i="1"/>
  <c r="Y109" i="1"/>
  <c r="CR108" i="1"/>
  <c r="CP108" i="1"/>
  <c r="CN108" i="1"/>
  <c r="CL108" i="1"/>
  <c r="Y108" i="1"/>
  <c r="CR107" i="1"/>
  <c r="CP107" i="1"/>
  <c r="CN107" i="1"/>
  <c r="CL107" i="1"/>
  <c r="Y107" i="1"/>
  <c r="CR106" i="1"/>
  <c r="CP106" i="1"/>
  <c r="CN106" i="1"/>
  <c r="CL106" i="1"/>
  <c r="Y106" i="1"/>
  <c r="CR105" i="1"/>
  <c r="CP105" i="1"/>
  <c r="CN105" i="1"/>
  <c r="CL105" i="1"/>
  <c r="Y105" i="1"/>
  <c r="CR104" i="1"/>
  <c r="CP104" i="1"/>
  <c r="CN104" i="1"/>
  <c r="CL104" i="1"/>
  <c r="Y104" i="1"/>
  <c r="CR103" i="1"/>
  <c r="CP103" i="1"/>
  <c r="CN103" i="1"/>
  <c r="CL103" i="1"/>
  <c r="Y103" i="1"/>
  <c r="CR102" i="1"/>
  <c r="CP102" i="1"/>
  <c r="CN102" i="1"/>
  <c r="CL102" i="1"/>
  <c r="Y102" i="1"/>
  <c r="CR101" i="1"/>
  <c r="CP101" i="1"/>
  <c r="CN101" i="1"/>
  <c r="CL101" i="1"/>
  <c r="Y101" i="1"/>
  <c r="CR100" i="1"/>
  <c r="CP100" i="1"/>
  <c r="CN100" i="1"/>
  <c r="CL100" i="1"/>
  <c r="Y100" i="1"/>
  <c r="CR99" i="1"/>
  <c r="CP99" i="1"/>
  <c r="CN99" i="1"/>
  <c r="CL99" i="1"/>
  <c r="Y99" i="1"/>
  <c r="CR98" i="1"/>
  <c r="CP98" i="1"/>
  <c r="CN98" i="1"/>
  <c r="CL98" i="1"/>
  <c r="Y98" i="1"/>
  <c r="CR97" i="1"/>
  <c r="CP97" i="1"/>
  <c r="CN97" i="1"/>
  <c r="CL97" i="1"/>
  <c r="Y97" i="1"/>
  <c r="CR96" i="1"/>
  <c r="CP96" i="1"/>
  <c r="CN96" i="1"/>
  <c r="CL96" i="1"/>
  <c r="Y96" i="1"/>
  <c r="CR95" i="1"/>
  <c r="CP95" i="1"/>
  <c r="CN95" i="1"/>
  <c r="CL95" i="1"/>
  <c r="Y95" i="1"/>
  <c r="CR94" i="1"/>
  <c r="CP94" i="1"/>
  <c r="CN94" i="1"/>
  <c r="CL94" i="1"/>
  <c r="Y94" i="1"/>
  <c r="CR93" i="1"/>
  <c r="CP93" i="1"/>
  <c r="CQ93" i="1" s="1"/>
  <c r="CN93" i="1"/>
  <c r="CL93" i="1"/>
  <c r="CT93" i="1" s="1"/>
  <c r="Y93" i="1"/>
  <c r="CR92" i="1"/>
  <c r="CP92" i="1"/>
  <c r="CN92" i="1"/>
  <c r="CL92" i="1"/>
  <c r="Y92" i="1"/>
  <c r="CR91" i="1"/>
  <c r="CP91" i="1"/>
  <c r="CN91" i="1"/>
  <c r="CL91" i="1"/>
  <c r="Y91" i="1"/>
  <c r="CR90" i="1"/>
  <c r="CP90" i="1"/>
  <c r="CN90" i="1"/>
  <c r="CL90" i="1"/>
  <c r="Y90" i="1"/>
  <c r="CR89" i="1"/>
  <c r="CP89" i="1"/>
  <c r="CN89" i="1"/>
  <c r="CL89" i="1"/>
  <c r="Y89" i="1"/>
  <c r="CR88" i="1"/>
  <c r="CP88" i="1"/>
  <c r="CN88" i="1"/>
  <c r="CL88" i="1"/>
  <c r="Y88" i="1"/>
  <c r="CR87" i="1"/>
  <c r="CP87" i="1"/>
  <c r="CQ87" i="1" s="1"/>
  <c r="CN87" i="1"/>
  <c r="CL87" i="1"/>
  <c r="Y87" i="1"/>
  <c r="CR86" i="1"/>
  <c r="CP86" i="1"/>
  <c r="CN86" i="1"/>
  <c r="CL86" i="1"/>
  <c r="Y86" i="1"/>
  <c r="CR85" i="1"/>
  <c r="CP85" i="1"/>
  <c r="CN85" i="1"/>
  <c r="CL85" i="1"/>
  <c r="Y85" i="1"/>
  <c r="CR84" i="1"/>
  <c r="CP84" i="1"/>
  <c r="CN84" i="1"/>
  <c r="CL84" i="1"/>
  <c r="Y84" i="1"/>
  <c r="CR83" i="1"/>
  <c r="CP83" i="1"/>
  <c r="CT83" i="1" s="1"/>
  <c r="M83" i="1"/>
  <c r="CR82" i="1"/>
  <c r="CP82" i="1"/>
  <c r="CN82" i="1"/>
  <c r="CL82" i="1"/>
  <c r="Y82" i="1"/>
  <c r="CR81" i="1"/>
  <c r="CP81" i="1"/>
  <c r="CN81" i="1"/>
  <c r="CL81" i="1"/>
  <c r="Y81" i="1"/>
  <c r="CR80" i="1"/>
  <c r="CP80" i="1"/>
  <c r="CN80" i="1"/>
  <c r="CL80" i="1"/>
  <c r="Y80" i="1"/>
  <c r="CR79" i="1"/>
  <c r="CP79" i="1"/>
  <c r="CN79" i="1"/>
  <c r="CL79" i="1"/>
  <c r="Y79" i="1"/>
  <c r="CR78" i="1"/>
  <c r="CP78" i="1"/>
  <c r="CN78" i="1"/>
  <c r="CL78" i="1"/>
  <c r="Y78" i="1"/>
  <c r="CR77" i="1"/>
  <c r="CP77" i="1"/>
  <c r="CN77" i="1"/>
  <c r="CL77" i="1"/>
  <c r="Y77" i="1"/>
  <c r="CR76" i="1"/>
  <c r="CP76" i="1"/>
  <c r="CN76" i="1"/>
  <c r="CL76" i="1"/>
  <c r="Y76" i="1"/>
  <c r="CR75" i="1"/>
  <c r="CP75" i="1"/>
  <c r="CN75" i="1"/>
  <c r="CL75" i="1"/>
  <c r="Y75" i="1"/>
  <c r="CR74" i="1"/>
  <c r="CP74" i="1"/>
  <c r="CN74" i="1"/>
  <c r="CL74" i="1"/>
  <c r="Y74" i="1"/>
  <c r="CR73" i="1"/>
  <c r="CP73" i="1"/>
  <c r="CN73" i="1"/>
  <c r="CL73" i="1"/>
  <c r="Y73" i="1"/>
  <c r="CR72" i="1"/>
  <c r="CP72" i="1"/>
  <c r="CN72" i="1"/>
  <c r="CL72" i="1"/>
  <c r="Y72" i="1"/>
  <c r="Y71" i="1"/>
  <c r="CR70" i="1"/>
  <c r="CP70" i="1"/>
  <c r="CN70" i="1"/>
  <c r="CL70" i="1"/>
  <c r="Y70" i="1"/>
  <c r="M69" i="1"/>
  <c r="CR68" i="1"/>
  <c r="CP68" i="1"/>
  <c r="CN68" i="1"/>
  <c r="CL68" i="1"/>
  <c r="Y68" i="1"/>
  <c r="CR67" i="1"/>
  <c r="CP67" i="1"/>
  <c r="CN67" i="1"/>
  <c r="CL67" i="1"/>
  <c r="Y67" i="1"/>
  <c r="CR66" i="1"/>
  <c r="CP66" i="1"/>
  <c r="CN66" i="1"/>
  <c r="CL66" i="1"/>
  <c r="Y66" i="1"/>
  <c r="CR65" i="1"/>
  <c r="CP65" i="1"/>
  <c r="CN65" i="1"/>
  <c r="CL65" i="1"/>
  <c r="Y65" i="1"/>
  <c r="CR64" i="1"/>
  <c r="CP64" i="1"/>
  <c r="CN64" i="1"/>
  <c r="CL64" i="1"/>
  <c r="Y64" i="1"/>
  <c r="M63" i="1"/>
  <c r="CR62" i="1"/>
  <c r="CP62" i="1"/>
  <c r="CN62" i="1"/>
  <c r="CL62" i="1"/>
  <c r="Y62" i="1"/>
  <c r="CR61" i="1"/>
  <c r="CP61" i="1"/>
  <c r="CN61" i="1"/>
  <c r="CL61" i="1"/>
  <c r="Y61" i="1"/>
  <c r="CR60" i="1"/>
  <c r="CP60" i="1"/>
  <c r="CN60" i="1"/>
  <c r="CL60" i="1"/>
  <c r="Y60" i="1"/>
  <c r="CR59" i="1"/>
  <c r="CP59" i="1"/>
  <c r="CN59" i="1"/>
  <c r="CL59" i="1"/>
  <c r="Y59" i="1"/>
  <c r="CR58" i="1"/>
  <c r="CP58" i="1"/>
  <c r="CN58" i="1"/>
  <c r="CL58" i="1"/>
  <c r="Y58" i="1"/>
  <c r="CR57" i="1"/>
  <c r="CP57" i="1"/>
  <c r="CN57" i="1"/>
  <c r="CL57" i="1"/>
  <c r="Y57" i="1"/>
  <c r="CR56" i="1"/>
  <c r="CP56" i="1"/>
  <c r="CN56" i="1"/>
  <c r="CL56" i="1"/>
  <c r="Y56" i="1"/>
  <c r="M55" i="1"/>
  <c r="CR54" i="1"/>
  <c r="CP54" i="1"/>
  <c r="CN54" i="1"/>
  <c r="CL54" i="1"/>
  <c r="Y54" i="1"/>
  <c r="CR53" i="1"/>
  <c r="CP53" i="1"/>
  <c r="CN53" i="1"/>
  <c r="CL53" i="1"/>
  <c r="CO53" i="1" s="1"/>
  <c r="Y53" i="1"/>
  <c r="CR52" i="1"/>
  <c r="CP52" i="1"/>
  <c r="CN52" i="1"/>
  <c r="CL52" i="1"/>
  <c r="Y52" i="1"/>
  <c r="CR51" i="1"/>
  <c r="CP51" i="1"/>
  <c r="CN51" i="1"/>
  <c r="CL51" i="1"/>
  <c r="Y51" i="1"/>
  <c r="CR50" i="1"/>
  <c r="CP50" i="1"/>
  <c r="CN50" i="1"/>
  <c r="CL50" i="1"/>
  <c r="Y50" i="1"/>
  <c r="CR49" i="1"/>
  <c r="CP49" i="1"/>
  <c r="CN49" i="1"/>
  <c r="CL49" i="1"/>
  <c r="Y49" i="1"/>
  <c r="CR48" i="1"/>
  <c r="CP48" i="1"/>
  <c r="CN48" i="1"/>
  <c r="CL48" i="1"/>
  <c r="Y48" i="1"/>
  <c r="CR47" i="1"/>
  <c r="CP47" i="1"/>
  <c r="CN47" i="1"/>
  <c r="CO47" i="1" s="1"/>
  <c r="CL47" i="1"/>
  <c r="Y47" i="1"/>
  <c r="CR46" i="1"/>
  <c r="CP46" i="1"/>
  <c r="CN46" i="1"/>
  <c r="CL46" i="1"/>
  <c r="Y46" i="1"/>
  <c r="CR45" i="1"/>
  <c r="CS45" i="1" s="1"/>
  <c r="CU45" i="1" s="1"/>
  <c r="CP45" i="1"/>
  <c r="CN45" i="1"/>
  <c r="CL45" i="1"/>
  <c r="CT45" i="1" s="1"/>
  <c r="Y45" i="1"/>
  <c r="M44" i="1"/>
  <c r="CR42" i="1"/>
  <c r="CP42" i="1"/>
  <c r="CN42" i="1"/>
  <c r="CL42" i="1"/>
  <c r="Y42" i="1"/>
  <c r="CR41" i="1"/>
  <c r="CP41" i="1"/>
  <c r="CN41" i="1"/>
  <c r="CL41" i="1"/>
  <c r="Y41" i="1"/>
  <c r="CR40" i="1"/>
  <c r="CP40" i="1"/>
  <c r="CN40" i="1"/>
  <c r="CL40" i="1"/>
  <c r="Y40" i="1"/>
  <c r="CR39" i="1"/>
  <c r="CP39" i="1"/>
  <c r="CN39" i="1"/>
  <c r="CL39" i="1"/>
  <c r="Y39" i="1"/>
  <c r="CR38" i="1"/>
  <c r="CP38" i="1"/>
  <c r="CN38" i="1"/>
  <c r="CL38" i="1"/>
  <c r="Y38" i="1"/>
  <c r="CR37" i="1"/>
  <c r="CP37" i="1"/>
  <c r="CN37" i="1"/>
  <c r="CL37" i="1"/>
  <c r="Y37" i="1"/>
  <c r="CR36" i="1"/>
  <c r="CP36" i="1"/>
  <c r="CN36" i="1"/>
  <c r="CL36" i="1"/>
  <c r="Y36" i="1"/>
  <c r="CR35" i="1"/>
  <c r="CP35" i="1"/>
  <c r="CN35" i="1"/>
  <c r="CL35" i="1"/>
  <c r="Y35" i="1"/>
  <c r="CR34" i="1"/>
  <c r="CP34" i="1"/>
  <c r="CN34" i="1"/>
  <c r="CL34" i="1"/>
  <c r="Y34" i="1"/>
  <c r="CR33" i="1"/>
  <c r="CP33" i="1"/>
  <c r="CN33" i="1"/>
  <c r="CL33" i="1"/>
  <c r="Y33" i="1"/>
  <c r="CR32" i="1"/>
  <c r="CP32" i="1"/>
  <c r="CN32" i="1"/>
  <c r="CL32" i="1"/>
  <c r="Y32" i="1"/>
  <c r="CR31" i="1"/>
  <c r="CP31" i="1"/>
  <c r="CN31" i="1"/>
  <c r="CL31" i="1"/>
  <c r="Y31" i="1"/>
  <c r="CR30" i="1"/>
  <c r="CP30" i="1"/>
  <c r="CN30" i="1"/>
  <c r="CL30" i="1"/>
  <c r="Y30" i="1"/>
  <c r="CR29" i="1"/>
  <c r="CP29" i="1"/>
  <c r="CN29" i="1"/>
  <c r="CL29" i="1"/>
  <c r="Y29" i="1"/>
  <c r="CR28" i="1"/>
  <c r="CP28" i="1"/>
  <c r="CN28" i="1"/>
  <c r="CL28" i="1"/>
  <c r="Y28" i="1"/>
  <c r="CR27" i="1"/>
  <c r="CP27" i="1"/>
  <c r="CN27" i="1"/>
  <c r="CL27" i="1"/>
  <c r="Y27" i="1"/>
  <c r="CR26" i="1"/>
  <c r="CP26" i="1"/>
  <c r="CN26" i="1"/>
  <c r="CL26" i="1"/>
  <c r="Y26" i="1"/>
  <c r="CR25" i="1"/>
  <c r="CP25" i="1"/>
  <c r="CN25" i="1"/>
  <c r="CL25" i="1"/>
  <c r="Y25" i="1"/>
  <c r="CR24" i="1"/>
  <c r="CP24" i="1"/>
  <c r="CN24" i="1"/>
  <c r="CL24" i="1"/>
  <c r="Y24" i="1"/>
  <c r="CR23" i="1"/>
  <c r="CP23" i="1"/>
  <c r="CN23" i="1"/>
  <c r="CL23" i="1"/>
  <c r="Y23" i="1"/>
  <c r="CR22" i="1"/>
  <c r="CP22" i="1"/>
  <c r="CN22" i="1"/>
  <c r="CL22" i="1"/>
  <c r="Y22" i="1"/>
  <c r="CR21" i="1"/>
  <c r="CP21" i="1"/>
  <c r="CN21" i="1"/>
  <c r="CL21" i="1"/>
  <c r="Y21" i="1"/>
  <c r="CR20" i="1"/>
  <c r="CP20" i="1"/>
  <c r="CN20" i="1"/>
  <c r="CL20" i="1"/>
  <c r="Y20" i="1"/>
  <c r="CR19" i="1"/>
  <c r="CP19" i="1"/>
  <c r="CN19" i="1"/>
  <c r="CL19" i="1"/>
  <c r="Y19" i="1"/>
  <c r="CR18" i="1"/>
  <c r="CP18" i="1"/>
  <c r="CN18" i="1"/>
  <c r="CL18" i="1"/>
  <c r="Y18" i="1"/>
  <c r="CR17" i="1"/>
  <c r="CP17" i="1"/>
  <c r="CN17" i="1"/>
  <c r="CL17" i="1"/>
  <c r="Y17" i="1"/>
  <c r="CR16" i="1"/>
  <c r="CP16" i="1"/>
  <c r="CN16" i="1"/>
  <c r="CL16" i="1"/>
  <c r="Y16" i="1"/>
  <c r="CR15" i="1"/>
  <c r="CP15" i="1"/>
  <c r="CN15" i="1"/>
  <c r="CL15" i="1"/>
  <c r="Y15" i="1"/>
  <c r="CR14" i="1"/>
  <c r="CP14" i="1"/>
  <c r="CN14" i="1"/>
  <c r="CL14" i="1"/>
  <c r="Y14" i="1"/>
  <c r="CR13" i="1"/>
  <c r="CP13" i="1"/>
  <c r="CN13" i="1"/>
  <c r="CL13" i="1"/>
  <c r="Y13" i="1"/>
  <c r="CR12" i="1"/>
  <c r="CP12" i="1"/>
  <c r="CN12" i="1"/>
  <c r="CL12" i="1"/>
  <c r="Y12" i="1"/>
  <c r="CR11" i="1"/>
  <c r="CP11" i="1"/>
  <c r="CN11" i="1"/>
  <c r="CL11" i="1"/>
  <c r="Y11" i="1"/>
  <c r="CR10" i="1"/>
  <c r="CP10" i="1"/>
  <c r="CN10" i="1"/>
  <c r="CL10" i="1"/>
  <c r="Y10" i="1"/>
  <c r="M9" i="1"/>
  <c r="CM93" i="1" l="1"/>
  <c r="CM105" i="1"/>
  <c r="CO127" i="1"/>
  <c r="CS129" i="1"/>
  <c r="CU129" i="1" s="1"/>
  <c r="CO200" i="1"/>
  <c r="CO549" i="1"/>
  <c r="CO568" i="1"/>
  <c r="CO596" i="1"/>
  <c r="CS52" i="1"/>
  <c r="CU52" i="1" s="1"/>
  <c r="CS67" i="1"/>
  <c r="CU67" i="1" s="1"/>
  <c r="CQ72" i="1"/>
  <c r="CM74" i="1"/>
  <c r="CQ76" i="1"/>
  <c r="CM78" i="1"/>
  <c r="CM82" i="1"/>
  <c r="CO91" i="1"/>
  <c r="CO93" i="1"/>
  <c r="CS93" i="1"/>
  <c r="CU93" i="1" s="1"/>
  <c r="CO95" i="1"/>
  <c r="CS97" i="1"/>
  <c r="CU97" i="1" s="1"/>
  <c r="CS99" i="1"/>
  <c r="CU99" i="1" s="1"/>
  <c r="CS101" i="1"/>
  <c r="CU101" i="1" s="1"/>
  <c r="CS109" i="1"/>
  <c r="CU109" i="1" s="1"/>
  <c r="CS113" i="1"/>
  <c r="CU113" i="1" s="1"/>
  <c r="CS115" i="1"/>
  <c r="CU115" i="1" s="1"/>
  <c r="CS131" i="1"/>
  <c r="CU131" i="1" s="1"/>
  <c r="CQ147" i="1"/>
  <c r="CS156" i="1"/>
  <c r="CU156" i="1" s="1"/>
  <c r="CO158" i="1"/>
  <c r="CM169" i="1"/>
  <c r="CS176" i="1"/>
  <c r="CU176" i="1" s="1"/>
  <c r="CQ178" i="1"/>
  <c r="CS184" i="1"/>
  <c r="CU184" i="1" s="1"/>
  <c r="CQ189" i="1"/>
  <c r="CQ195" i="1"/>
  <c r="CQ201" i="1"/>
  <c r="CM219" i="1"/>
  <c r="CO232" i="1"/>
  <c r="CM336" i="1"/>
  <c r="CO342" i="1"/>
  <c r="CS342" i="1"/>
  <c r="CU342" i="1" s="1"/>
  <c r="CS354" i="1"/>
  <c r="CU354" i="1" s="1"/>
  <c r="CS388" i="1"/>
  <c r="CU388" i="1" s="1"/>
  <c r="CO394" i="1"/>
  <c r="CM398" i="1"/>
  <c r="CS417" i="1"/>
  <c r="CU417" i="1" s="1"/>
  <c r="CT427" i="1"/>
  <c r="CQ444" i="1"/>
  <c r="CO466" i="1"/>
  <c r="CS480" i="1"/>
  <c r="CU480" i="1" s="1"/>
  <c r="CM507" i="1"/>
  <c r="CS509" i="1"/>
  <c r="CU509" i="1" s="1"/>
  <c r="CQ525" i="1"/>
  <c r="CO533" i="1"/>
  <c r="CO551" i="1"/>
  <c r="CO597" i="1"/>
  <c r="CM600" i="1"/>
  <c r="CM106" i="1"/>
  <c r="CO109" i="1"/>
  <c r="CM113" i="1"/>
  <c r="CT161" i="1"/>
  <c r="CQ190" i="1"/>
  <c r="CS196" i="1"/>
  <c r="CU196" i="1" s="1"/>
  <c r="CS202" i="1"/>
  <c r="CU202" i="1" s="1"/>
  <c r="CQ207" i="1"/>
  <c r="CM208" i="1"/>
  <c r="CM287" i="1"/>
  <c r="CM342" i="1"/>
  <c r="CO363" i="1"/>
  <c r="CO455" i="1"/>
  <c r="CT474" i="1"/>
  <c r="CT53" i="1"/>
  <c r="CS107" i="1"/>
  <c r="CU107" i="1" s="1"/>
  <c r="CO131" i="1"/>
  <c r="CQ155" i="1"/>
  <c r="CO289" i="1"/>
  <c r="CS525" i="1"/>
  <c r="CU525" i="1" s="1"/>
  <c r="CO531" i="1"/>
  <c r="CO49" i="1"/>
  <c r="CQ85" i="1"/>
  <c r="CM117" i="1"/>
  <c r="CT125" i="1"/>
  <c r="CM133" i="1"/>
  <c r="CS143" i="1"/>
  <c r="CU143" i="1" s="1"/>
  <c r="CO145" i="1"/>
  <c r="CS147" i="1"/>
  <c r="CU147" i="1" s="1"/>
  <c r="CO149" i="1"/>
  <c r="Y150" i="1"/>
  <c r="CS182" i="1"/>
  <c r="CU182" i="1" s="1"/>
  <c r="CQ220" i="1"/>
  <c r="CM222" i="1"/>
  <c r="CM239" i="1"/>
  <c r="CS240" i="1"/>
  <c r="CU240" i="1" s="1"/>
  <c r="CQ274" i="1"/>
  <c r="CO275" i="1"/>
  <c r="CS277" i="1"/>
  <c r="CU277" i="1" s="1"/>
  <c r="CQ278" i="1"/>
  <c r="CO279" i="1"/>
  <c r="CT418" i="1"/>
  <c r="CO511" i="1"/>
  <c r="CO515" i="1"/>
  <c r="CO525" i="1"/>
  <c r="CQ531" i="1"/>
  <c r="CQ535" i="1"/>
  <c r="CQ541" i="1"/>
  <c r="CT543" i="1"/>
  <c r="CM555" i="1"/>
  <c r="CT597" i="1"/>
  <c r="CQ196" i="1"/>
  <c r="CT439" i="1"/>
  <c r="CM439" i="1"/>
  <c r="CQ117" i="1"/>
  <c r="CQ123" i="1"/>
  <c r="CS125" i="1"/>
  <c r="CU125" i="1" s="1"/>
  <c r="CO83" i="1"/>
  <c r="CT87" i="1"/>
  <c r="CS87" i="1"/>
  <c r="CU87" i="1" s="1"/>
  <c r="CS89" i="1"/>
  <c r="CU89" i="1" s="1"/>
  <c r="CQ91" i="1"/>
  <c r="CQ95" i="1"/>
  <c r="CQ105" i="1"/>
  <c r="CQ109" i="1"/>
  <c r="CT115" i="1"/>
  <c r="CS117" i="1"/>
  <c r="CU117" i="1" s="1"/>
  <c r="CQ122" i="1"/>
  <c r="CS123" i="1"/>
  <c r="CU123" i="1" s="1"/>
  <c r="CO125" i="1"/>
  <c r="CQ131" i="1"/>
  <c r="CM140" i="1"/>
  <c r="CT145" i="1"/>
  <c r="CM156" i="1"/>
  <c r="CQ158" i="1"/>
  <c r="CM196" i="1"/>
  <c r="CQ222" i="1"/>
  <c r="CO236" i="1"/>
  <c r="CS266" i="1"/>
  <c r="CU266" i="1" s="1"/>
  <c r="CQ267" i="1"/>
  <c r="CM326" i="1"/>
  <c r="CQ338" i="1"/>
  <c r="CS339" i="1"/>
  <c r="CU339" i="1" s="1"/>
  <c r="CQ353" i="1"/>
  <c r="CS442" i="1"/>
  <c r="CU442" i="1" s="1"/>
  <c r="CQ451" i="1"/>
  <c r="CS457" i="1"/>
  <c r="CU457" i="1" s="1"/>
  <c r="CS469" i="1"/>
  <c r="CU469" i="1" s="1"/>
  <c r="CO473" i="1"/>
  <c r="CO480" i="1"/>
  <c r="CM488" i="1"/>
  <c r="CO592" i="1"/>
  <c r="CM592" i="1"/>
  <c r="CQ594" i="1"/>
  <c r="CM89" i="1"/>
  <c r="CS543" i="1"/>
  <c r="CU543" i="1" s="1"/>
  <c r="CS15" i="1"/>
  <c r="CU15" i="1" s="1"/>
  <c r="CS23" i="1"/>
  <c r="CU23" i="1" s="1"/>
  <c r="CS31" i="1"/>
  <c r="CU31" i="1" s="1"/>
  <c r="CS53" i="1"/>
  <c r="CU53" i="1" s="1"/>
  <c r="CQ62" i="1"/>
  <c r="CO89" i="1"/>
  <c r="CS91" i="1"/>
  <c r="CU91" i="1" s="1"/>
  <c r="CS95" i="1"/>
  <c r="CU95" i="1" s="1"/>
  <c r="CS105" i="1"/>
  <c r="CU105" i="1" s="1"/>
  <c r="CM108" i="1"/>
  <c r="CO113" i="1"/>
  <c r="CO115" i="1"/>
  <c r="CM130" i="1"/>
  <c r="CQ133" i="1"/>
  <c r="CQ139" i="1"/>
  <c r="CS145" i="1"/>
  <c r="CU145" i="1" s="1"/>
  <c r="CM147" i="1"/>
  <c r="CS164" i="1"/>
  <c r="CU164" i="1" s="1"/>
  <c r="CS167" i="1"/>
  <c r="CU167" i="1" s="1"/>
  <c r="Y174" i="1"/>
  <c r="CM314" i="1"/>
  <c r="CS11" i="1"/>
  <c r="CU11" i="1" s="1"/>
  <c r="CS19" i="1"/>
  <c r="CU19" i="1" s="1"/>
  <c r="CS27" i="1"/>
  <c r="CU27" i="1" s="1"/>
  <c r="CS35" i="1"/>
  <c r="CU35" i="1" s="1"/>
  <c r="CS39" i="1"/>
  <c r="CU39" i="1" s="1"/>
  <c r="M43" i="1"/>
  <c r="CO45" i="1"/>
  <c r="CQ58" i="1"/>
  <c r="CO67" i="1"/>
  <c r="CQ70" i="1"/>
  <c r="CQ74" i="1"/>
  <c r="CQ78" i="1"/>
  <c r="CM85" i="1"/>
  <c r="CQ96" i="1"/>
  <c r="CO101" i="1"/>
  <c r="CQ125" i="1"/>
  <c r="CM157" i="1"/>
  <c r="CO162" i="1"/>
  <c r="CQ202" i="1"/>
  <c r="CQ252" i="1"/>
  <c r="CQ298" i="1"/>
  <c r="CM298" i="1"/>
  <c r="CS324" i="1"/>
  <c r="CU324" i="1" s="1"/>
  <c r="CT442" i="1"/>
  <c r="CM442" i="1"/>
  <c r="CO465" i="1"/>
  <c r="CO499" i="1"/>
  <c r="CO503" i="1"/>
  <c r="CQ514" i="1"/>
  <c r="CS515" i="1"/>
  <c r="CU515" i="1" s="1"/>
  <c r="CQ543" i="1"/>
  <c r="CQ546" i="1"/>
  <c r="CS549" i="1"/>
  <c r="CU549" i="1" s="1"/>
  <c r="O615" i="1"/>
  <c r="CQ10" i="1"/>
  <c r="CM11" i="1"/>
  <c r="CQ14" i="1"/>
  <c r="CO15" i="1"/>
  <c r="CO18" i="1"/>
  <c r="CT19" i="1"/>
  <c r="CO22" i="1"/>
  <c r="CT23" i="1"/>
  <c r="CO26" i="1"/>
  <c r="CT27" i="1"/>
  <c r="CO30" i="1"/>
  <c r="CT31" i="1"/>
  <c r="CO34" i="1"/>
  <c r="CT35" i="1"/>
  <c r="CO38" i="1"/>
  <c r="CT39" i="1"/>
  <c r="CO42" i="1"/>
  <c r="CS48" i="1"/>
  <c r="CU48" i="1" s="1"/>
  <c r="CO56" i="1"/>
  <c r="CS58" i="1"/>
  <c r="CU58" i="1" s="1"/>
  <c r="CO60" i="1"/>
  <c r="CS62" i="1"/>
  <c r="CU62" i="1" s="1"/>
  <c r="CT65" i="1"/>
  <c r="Y69" i="1"/>
  <c r="CS70" i="1"/>
  <c r="CU70" i="1" s="1"/>
  <c r="CO72" i="1"/>
  <c r="CM73" i="1"/>
  <c r="CO76" i="1"/>
  <c r="CM77" i="1"/>
  <c r="CS83" i="1"/>
  <c r="CU83" i="1" s="1"/>
  <c r="CO85" i="1"/>
  <c r="CO87" i="1"/>
  <c r="CQ89" i="1"/>
  <c r="CQ101" i="1"/>
  <c r="CQ104" i="1"/>
  <c r="CT109" i="1"/>
  <c r="CQ113" i="1"/>
  <c r="CQ115" i="1"/>
  <c r="CS119" i="1"/>
  <c r="CU119" i="1" s="1"/>
  <c r="CM124" i="1"/>
  <c r="CO126" i="1"/>
  <c r="CS128" i="1"/>
  <c r="CU128" i="1" s="1"/>
  <c r="CT131" i="1"/>
  <c r="CQ132" i="1"/>
  <c r="CS133" i="1"/>
  <c r="CU133" i="1" s="1"/>
  <c r="CO135" i="1"/>
  <c r="CQ138" i="1"/>
  <c r="CS139" i="1"/>
  <c r="CU139" i="1" s="1"/>
  <c r="CO147" i="1"/>
  <c r="CS148" i="1"/>
  <c r="CU148" i="1" s="1"/>
  <c r="CS152" i="1"/>
  <c r="CU152" i="1" s="1"/>
  <c r="CQ156" i="1"/>
  <c r="CS158" i="1"/>
  <c r="CU158" i="1" s="1"/>
  <c r="CS161" i="1"/>
  <c r="CU161" i="1" s="1"/>
  <c r="CQ169" i="1"/>
  <c r="CO184" i="1"/>
  <c r="CM184" i="1"/>
  <c r="CS186" i="1"/>
  <c r="CU186" i="1" s="1"/>
  <c r="CS200" i="1"/>
  <c r="CU200" i="1" s="1"/>
  <c r="CM202" i="1"/>
  <c r="CS232" i="1"/>
  <c r="CU232" i="1" s="1"/>
  <c r="CQ265" i="1"/>
  <c r="CS394" i="1"/>
  <c r="CU394" i="1" s="1"/>
  <c r="CS455" i="1"/>
  <c r="CU455" i="1" s="1"/>
  <c r="CT464" i="1"/>
  <c r="CM464" i="1"/>
  <c r="CQ592" i="1"/>
  <c r="CS151" i="1"/>
  <c r="CU151" i="1" s="1"/>
  <c r="CO153" i="1"/>
  <c r="CO156" i="1"/>
  <c r="CS165" i="1"/>
  <c r="CU165" i="1" s="1"/>
  <c r="CQ168" i="1"/>
  <c r="CO169" i="1"/>
  <c r="CS170" i="1"/>
  <c r="CU170" i="1" s="1"/>
  <c r="CO172" i="1"/>
  <c r="CQ183" i="1"/>
  <c r="CS185" i="1"/>
  <c r="CU185" i="1" s="1"/>
  <c r="CO187" i="1"/>
  <c r="CO190" i="1"/>
  <c r="CO196" i="1"/>
  <c r="CO202" i="1"/>
  <c r="CS203" i="1"/>
  <c r="CU203" i="1" s="1"/>
  <c r="CO205" i="1"/>
  <c r="CO208" i="1"/>
  <c r="Y216" i="1"/>
  <c r="CS217" i="1"/>
  <c r="CU217" i="1" s="1"/>
  <c r="CT220" i="1"/>
  <c r="CS220" i="1"/>
  <c r="CU220" i="1" s="1"/>
  <c r="CO222" i="1"/>
  <c r="CS223" i="1"/>
  <c r="CU223" i="1" s="1"/>
  <c r="CO225" i="1"/>
  <c r="CS229" i="1"/>
  <c r="CU229" i="1" s="1"/>
  <c r="CT232" i="1"/>
  <c r="CM234" i="1"/>
  <c r="CQ238" i="1"/>
  <c r="CO240" i="1"/>
  <c r="CO244" i="1"/>
  <c r="CT250" i="1"/>
  <c r="CM250" i="1"/>
  <c r="CQ312" i="1"/>
  <c r="CM317" i="1"/>
  <c r="CQ336" i="1"/>
  <c r="CQ344" i="1"/>
  <c r="CQ352" i="1"/>
  <c r="CT362" i="1"/>
  <c r="CQ364" i="1"/>
  <c r="CT391" i="1"/>
  <c r="Y421" i="1"/>
  <c r="CS424" i="1"/>
  <c r="CU424" i="1" s="1"/>
  <c r="CQ425" i="1"/>
  <c r="CM436" i="1"/>
  <c r="CS449" i="1"/>
  <c r="CU449" i="1" s="1"/>
  <c r="CQ452" i="1"/>
  <c r="CO458" i="1"/>
  <c r="CS465" i="1"/>
  <c r="CU465" i="1" s="1"/>
  <c r="CO501" i="1"/>
  <c r="CM517" i="1"/>
  <c r="CQ519" i="1"/>
  <c r="CM521" i="1"/>
  <c r="CO523" i="1"/>
  <c r="CQ530" i="1"/>
  <c r="CM538" i="1"/>
  <c r="CO543" i="1"/>
  <c r="CS557" i="1"/>
  <c r="CU557" i="1" s="1"/>
  <c r="CT561" i="1"/>
  <c r="CS565" i="1"/>
  <c r="CU565" i="1" s="1"/>
  <c r="CT577" i="1"/>
  <c r="CT581" i="1"/>
  <c r="CQ587" i="1"/>
  <c r="CT589" i="1"/>
  <c r="CQ598" i="1"/>
  <c r="CQ601" i="1"/>
  <c r="CT13" i="1"/>
  <c r="CT17" i="1"/>
  <c r="CT21" i="1"/>
  <c r="CT25" i="1"/>
  <c r="CT29" i="1"/>
  <c r="CT33" i="1"/>
  <c r="CT37" i="1"/>
  <c r="CT41" i="1"/>
  <c r="CT49" i="1"/>
  <c r="CS49" i="1"/>
  <c r="CU49" i="1" s="1"/>
  <c r="CO51" i="1"/>
  <c r="Y55" i="1"/>
  <c r="CQ57" i="1"/>
  <c r="CQ61" i="1"/>
  <c r="Y63" i="1"/>
  <c r="CO66" i="1"/>
  <c r="CT67" i="1"/>
  <c r="CO70" i="1"/>
  <c r="CS72" i="1"/>
  <c r="CU72" i="1" s="1"/>
  <c r="CT75" i="1"/>
  <c r="CS76" i="1"/>
  <c r="CU76" i="1" s="1"/>
  <c r="CS80" i="1"/>
  <c r="CU80" i="1" s="1"/>
  <c r="CQ81" i="1"/>
  <c r="CS85" i="1"/>
  <c r="CU85" i="1" s="1"/>
  <c r="CT95" i="1"/>
  <c r="CQ97" i="1"/>
  <c r="CS114" i="1"/>
  <c r="CU114" i="1" s="1"/>
  <c r="CO117" i="1"/>
  <c r="CQ119" i="1"/>
  <c r="CO120" i="1"/>
  <c r="CO123" i="1"/>
  <c r="CQ127" i="1"/>
  <c r="CO133" i="1"/>
  <c r="CS134" i="1"/>
  <c r="CU134" i="1" s="1"/>
  <c r="CO136" i="1"/>
  <c r="CO139" i="1"/>
  <c r="CM144" i="1"/>
  <c r="CQ145" i="1"/>
  <c r="CT158" i="1"/>
  <c r="CO159" i="1"/>
  <c r="CQ161" i="1"/>
  <c r="CM166" i="1"/>
  <c r="CQ167" i="1"/>
  <c r="CQ173" i="1"/>
  <c r="CM175" i="1"/>
  <c r="CQ176" i="1"/>
  <c r="CM181" i="1"/>
  <c r="CQ182" i="1"/>
  <c r="CQ184" i="1"/>
  <c r="CS190" i="1"/>
  <c r="CU190" i="1" s="1"/>
  <c r="CQ194" i="1"/>
  <c r="CT200" i="1"/>
  <c r="CQ206" i="1"/>
  <c r="CT210" i="1"/>
  <c r="CO211" i="1"/>
  <c r="CO220" i="1"/>
  <c r="CQ228" i="1"/>
  <c r="CT236" i="1"/>
  <c r="CM236" i="1"/>
  <c r="CO237" i="1"/>
  <c r="CQ240" i="1"/>
  <c r="CO246" i="1"/>
  <c r="CM247" i="1"/>
  <c r="CS254" i="1"/>
  <c r="CU254" i="1" s="1"/>
  <c r="CM258" i="1"/>
  <c r="CT269" i="1"/>
  <c r="CT287" i="1"/>
  <c r="CT289" i="1"/>
  <c r="CQ299" i="1"/>
  <c r="CM356" i="1"/>
  <c r="CO360" i="1"/>
  <c r="CO362" i="1"/>
  <c r="CS367" i="1"/>
  <c r="CU367" i="1" s="1"/>
  <c r="CQ368" i="1"/>
  <c r="CT370" i="1"/>
  <c r="CM380" i="1"/>
  <c r="CO389" i="1"/>
  <c r="CT394" i="1"/>
  <c r="CS401" i="1"/>
  <c r="CU401" i="1" s="1"/>
  <c r="CS404" i="1"/>
  <c r="CU404" i="1" s="1"/>
  <c r="CQ440" i="1"/>
  <c r="CO449" i="1"/>
  <c r="CS523" i="1"/>
  <c r="CU523" i="1" s="1"/>
  <c r="CO527" i="1"/>
  <c r="CS529" i="1"/>
  <c r="CU529" i="1" s="1"/>
  <c r="CS533" i="1"/>
  <c r="CU533" i="1" s="1"/>
  <c r="CO535" i="1"/>
  <c r="CS555" i="1"/>
  <c r="CU555" i="1" s="1"/>
  <c r="CQ559" i="1"/>
  <c r="CS560" i="1"/>
  <c r="CU560" i="1" s="1"/>
  <c r="CQ563" i="1"/>
  <c r="CQ564" i="1"/>
  <c r="CQ589" i="1"/>
  <c r="CS169" i="1"/>
  <c r="CU169" i="1" s="1"/>
  <c r="CT176" i="1"/>
  <c r="CO177" i="1"/>
  <c r="CS179" i="1"/>
  <c r="CU179" i="1" s="1"/>
  <c r="CT182" i="1"/>
  <c r="CM197" i="1"/>
  <c r="Y199" i="1"/>
  <c r="CQ200" i="1"/>
  <c r="CS204" i="1"/>
  <c r="CU204" i="1" s="1"/>
  <c r="CM209" i="1"/>
  <c r="CQ210" i="1"/>
  <c r="Y212" i="1"/>
  <c r="CS213" i="1"/>
  <c r="CU213" i="1" s="1"/>
  <c r="CO215" i="1"/>
  <c r="CS218" i="1"/>
  <c r="CU218" i="1" s="1"/>
  <c r="CQ221" i="1"/>
  <c r="CS222" i="1"/>
  <c r="CU222" i="1" s="1"/>
  <c r="CM231" i="1"/>
  <c r="CQ232" i="1"/>
  <c r="CM241" i="1"/>
  <c r="CQ254" i="1"/>
  <c r="CM270" i="1"/>
  <c r="CO280" i="1"/>
  <c r="CQ281" i="1"/>
  <c r="CT292" i="1"/>
  <c r="CT302" i="1"/>
  <c r="CS303" i="1"/>
  <c r="CU303" i="1" s="1"/>
  <c r="CM304" i="1"/>
  <c r="CO305" i="1"/>
  <c r="CQ308" i="1"/>
  <c r="CS315" i="1"/>
  <c r="CU315" i="1" s="1"/>
  <c r="CO334" i="1"/>
  <c r="CS340" i="1"/>
  <c r="CU340" i="1" s="1"/>
  <c r="CM344" i="1"/>
  <c r="CO347" i="1"/>
  <c r="CS351" i="1"/>
  <c r="CU351" i="1" s="1"/>
  <c r="CO392" i="1"/>
  <c r="CQ394" i="1"/>
  <c r="CS403" i="1"/>
  <c r="CU403" i="1" s="1"/>
  <c r="CT410" i="1"/>
  <c r="CM411" i="1"/>
  <c r="CQ412" i="1"/>
  <c r="CT428" i="1"/>
  <c r="CM429" i="1"/>
  <c r="CQ430" i="1"/>
  <c r="Y433" i="1"/>
  <c r="CS437" i="1"/>
  <c r="CU437" i="1" s="1"/>
  <c r="CQ443" i="1"/>
  <c r="CO453" i="1"/>
  <c r="CQ455" i="1"/>
  <c r="CT466" i="1"/>
  <c r="CT475" i="1"/>
  <c r="CT490" i="1"/>
  <c r="CS502" i="1"/>
  <c r="CU502" i="1" s="1"/>
  <c r="CQ517" i="1"/>
  <c r="CT525" i="1"/>
  <c r="CQ529" i="1"/>
  <c r="CT531" i="1"/>
  <c r="CQ533" i="1"/>
  <c r="CQ551" i="1"/>
  <c r="CQ568" i="1"/>
  <c r="CS572" i="1"/>
  <c r="CU572" i="1" s="1"/>
  <c r="CO575" i="1"/>
  <c r="CS589" i="1"/>
  <c r="CU589" i="1" s="1"/>
  <c r="CS591" i="1"/>
  <c r="CU591" i="1" s="1"/>
  <c r="CS592" i="1"/>
  <c r="CO601" i="1"/>
  <c r="AD622" i="1"/>
  <c r="CC698" i="1"/>
  <c r="CC700" i="1" s="1"/>
  <c r="U615" i="1"/>
  <c r="BK691" i="1"/>
  <c r="BK693" i="1" s="1"/>
  <c r="BS691" i="1"/>
  <c r="BS693" i="1" s="1"/>
  <c r="BW691" i="1"/>
  <c r="BW693" i="1" s="1"/>
  <c r="CA691" i="1"/>
  <c r="CA693" i="1" s="1"/>
  <c r="CI691" i="1"/>
  <c r="CI693" i="1" s="1"/>
  <c r="BM698" i="1"/>
  <c r="BM700" i="1" s="1"/>
  <c r="BU698" i="1"/>
  <c r="BU700" i="1" s="1"/>
  <c r="CK698" i="1"/>
  <c r="CK700" i="1" s="1"/>
  <c r="BW705" i="1"/>
  <c r="BW707" i="1" s="1"/>
  <c r="Q615" i="1"/>
  <c r="T615" i="1"/>
  <c r="CQ37" i="1"/>
  <c r="CQ41" i="1"/>
  <c r="CM97" i="1"/>
  <c r="CT103" i="1"/>
  <c r="CS103" i="1"/>
  <c r="CU103" i="1" s="1"/>
  <c r="CT163" i="1"/>
  <c r="CM163" i="1"/>
  <c r="CS163" i="1"/>
  <c r="CU163" i="1" s="1"/>
  <c r="CO13" i="1"/>
  <c r="CS14" i="1"/>
  <c r="CU14" i="1" s="1"/>
  <c r="CO17" i="1"/>
  <c r="CS18" i="1"/>
  <c r="CU18" i="1" s="1"/>
  <c r="CO19" i="1"/>
  <c r="CO21" i="1"/>
  <c r="CS22" i="1"/>
  <c r="CU22" i="1" s="1"/>
  <c r="CO23" i="1"/>
  <c r="CO25" i="1"/>
  <c r="CS26" i="1"/>
  <c r="CU26" i="1" s="1"/>
  <c r="CO27" i="1"/>
  <c r="CO29" i="1"/>
  <c r="CS30" i="1"/>
  <c r="CU30" i="1" s="1"/>
  <c r="CO31" i="1"/>
  <c r="CO33" i="1"/>
  <c r="CS34" i="1"/>
  <c r="CU34" i="1" s="1"/>
  <c r="CO35" i="1"/>
  <c r="CO37" i="1"/>
  <c r="CS38" i="1"/>
  <c r="CU38" i="1" s="1"/>
  <c r="CO39" i="1"/>
  <c r="CO41" i="1"/>
  <c r="CS42" i="1"/>
  <c r="CU42" i="1" s="1"/>
  <c r="CT47" i="1"/>
  <c r="CQ47" i="1"/>
  <c r="CO48" i="1"/>
  <c r="CT51" i="1"/>
  <c r="CQ51" i="1"/>
  <c r="CO52" i="1"/>
  <c r="CQ56" i="1"/>
  <c r="CM57" i="1"/>
  <c r="CT59" i="1"/>
  <c r="CQ60" i="1"/>
  <c r="CM61" i="1"/>
  <c r="CO65" i="1"/>
  <c r="CS66" i="1"/>
  <c r="CU66" i="1" s="1"/>
  <c r="CQ73" i="1"/>
  <c r="CS74" i="1"/>
  <c r="CU74" i="1" s="1"/>
  <c r="CQ77" i="1"/>
  <c r="CS78" i="1"/>
  <c r="CU78" i="1" s="1"/>
  <c r="CO80" i="1"/>
  <c r="CM81" i="1"/>
  <c r="CM84" i="1"/>
  <c r="Y83" i="1"/>
  <c r="CM87" i="1"/>
  <c r="CT91" i="1"/>
  <c r="CQ92" i="1"/>
  <c r="CO103" i="1"/>
  <c r="CQ107" i="1"/>
  <c r="CM107" i="1"/>
  <c r="CO111" i="1"/>
  <c r="CQ121" i="1"/>
  <c r="CS127" i="1"/>
  <c r="CU127" i="1" s="1"/>
  <c r="CO129" i="1"/>
  <c r="CQ129" i="1"/>
  <c r="CM129" i="1"/>
  <c r="CS135" i="1"/>
  <c r="CU135" i="1" s="1"/>
  <c r="CO143" i="1"/>
  <c r="CQ143" i="1"/>
  <c r="CM143" i="1"/>
  <c r="CS149" i="1"/>
  <c r="CU149" i="1" s="1"/>
  <c r="CQ154" i="1"/>
  <c r="CQ163" i="1"/>
  <c r="CT173" i="1"/>
  <c r="CM173" i="1"/>
  <c r="CS173" i="1"/>
  <c r="CU173" i="1" s="1"/>
  <c r="CO173" i="1"/>
  <c r="CT178" i="1"/>
  <c r="CM178" i="1"/>
  <c r="CS178" i="1"/>
  <c r="CU178" i="1" s="1"/>
  <c r="CO178" i="1"/>
  <c r="CQ188" i="1"/>
  <c r="CT194" i="1"/>
  <c r="CM194" i="1"/>
  <c r="CS194" i="1"/>
  <c r="CU194" i="1" s="1"/>
  <c r="CO194" i="1"/>
  <c r="CO204" i="1"/>
  <c r="CQ204" i="1"/>
  <c r="CM204" i="1"/>
  <c r="CS214" i="1"/>
  <c r="CU214" i="1" s="1"/>
  <c r="CT228" i="1"/>
  <c r="CM228" i="1"/>
  <c r="CS228" i="1"/>
  <c r="CU228" i="1" s="1"/>
  <c r="CO228" i="1"/>
  <c r="CM238" i="1"/>
  <c r="CT386" i="1"/>
  <c r="CM386" i="1"/>
  <c r="CS390" i="1"/>
  <c r="CU390" i="1" s="1"/>
  <c r="CM390" i="1"/>
  <c r="CQ390" i="1"/>
  <c r="CO461" i="1"/>
  <c r="CS461" i="1"/>
  <c r="CU461" i="1" s="1"/>
  <c r="CQ13" i="1"/>
  <c r="CQ17" i="1"/>
  <c r="CQ21" i="1"/>
  <c r="CQ25" i="1"/>
  <c r="CQ29" i="1"/>
  <c r="CS56" i="1"/>
  <c r="CU56" i="1" s="1"/>
  <c r="CS60" i="1"/>
  <c r="CU60" i="1" s="1"/>
  <c r="CM62" i="1"/>
  <c r="CT188" i="1"/>
  <c r="CM188" i="1"/>
  <c r="CS188" i="1"/>
  <c r="CU188" i="1" s="1"/>
  <c r="CO188" i="1"/>
  <c r="CS10" i="1"/>
  <c r="CU10" i="1" s="1"/>
  <c r="CO11" i="1"/>
  <c r="CT10" i="1"/>
  <c r="Y9" i="1"/>
  <c r="CQ11" i="1"/>
  <c r="CT12" i="1"/>
  <c r="CT14" i="1"/>
  <c r="CQ15" i="1"/>
  <c r="CM16" i="1"/>
  <c r="CT18" i="1"/>
  <c r="CQ19" i="1"/>
  <c r="CM20" i="1"/>
  <c r="CT22" i="1"/>
  <c r="CQ23" i="1"/>
  <c r="CM24" i="1"/>
  <c r="CT26" i="1"/>
  <c r="CQ27" i="1"/>
  <c r="CM28" i="1"/>
  <c r="CT30" i="1"/>
  <c r="CQ31" i="1"/>
  <c r="CM32" i="1"/>
  <c r="CT34" i="1"/>
  <c r="CQ35" i="1"/>
  <c r="CM36" i="1"/>
  <c r="CT38" i="1"/>
  <c r="CQ39" i="1"/>
  <c r="CM40" i="1"/>
  <c r="CT42" i="1"/>
  <c r="CQ46" i="1"/>
  <c r="CM47" i="1"/>
  <c r="CS47" i="1"/>
  <c r="CU47" i="1" s="1"/>
  <c r="CQ50" i="1"/>
  <c r="CM51" i="1"/>
  <c r="CS51" i="1"/>
  <c r="CU51" i="1" s="1"/>
  <c r="CQ54" i="1"/>
  <c r="CT56" i="1"/>
  <c r="CT58" i="1"/>
  <c r="CO59" i="1"/>
  <c r="CT60" i="1"/>
  <c r="CT62" i="1"/>
  <c r="CM64" i="1"/>
  <c r="CT66" i="1"/>
  <c r="CQ67" i="1"/>
  <c r="CM68" i="1"/>
  <c r="CO74" i="1"/>
  <c r="CS75" i="1"/>
  <c r="CU75" i="1" s="1"/>
  <c r="CO78" i="1"/>
  <c r="CS79" i="1"/>
  <c r="CU79" i="1" s="1"/>
  <c r="CQ82" i="1"/>
  <c r="CS82" i="1"/>
  <c r="CU82" i="1" s="1"/>
  <c r="CT85" i="1"/>
  <c r="CO88" i="1"/>
  <c r="CT89" i="1"/>
  <c r="CQ90" i="1"/>
  <c r="CM91" i="1"/>
  <c r="CT97" i="1"/>
  <c r="CT101" i="1"/>
  <c r="CM101" i="1"/>
  <c r="CO105" i="1"/>
  <c r="CO107" i="1"/>
  <c r="CQ111" i="1"/>
  <c r="CO119" i="1"/>
  <c r="CT127" i="1"/>
  <c r="CM127" i="1"/>
  <c r="CQ137" i="1"/>
  <c r="CO152" i="1"/>
  <c r="CQ152" i="1"/>
  <c r="CM152" i="1"/>
  <c r="Y160" i="1"/>
  <c r="CO165" i="1"/>
  <c r="CQ165" i="1"/>
  <c r="CM165" i="1"/>
  <c r="CS171" i="1"/>
  <c r="CU171" i="1" s="1"/>
  <c r="CS180" i="1"/>
  <c r="CU180" i="1" s="1"/>
  <c r="CO186" i="1"/>
  <c r="CQ186" i="1"/>
  <c r="CM186" i="1"/>
  <c r="CT206" i="1"/>
  <c r="CM206" i="1"/>
  <c r="CS206" i="1"/>
  <c r="CU206" i="1" s="1"/>
  <c r="CO206" i="1"/>
  <c r="CO218" i="1"/>
  <c r="CQ218" i="1"/>
  <c r="CM218" i="1"/>
  <c r="CS224" i="1"/>
  <c r="CU224" i="1" s="1"/>
  <c r="CS230" i="1"/>
  <c r="CU230" i="1" s="1"/>
  <c r="CS244" i="1"/>
  <c r="CU244" i="1" s="1"/>
  <c r="CT247" i="1"/>
  <c r="CO252" i="1"/>
  <c r="CM252" i="1"/>
  <c r="CT271" i="1"/>
  <c r="CQ271" i="1"/>
  <c r="CQ378" i="1"/>
  <c r="CO378" i="1"/>
  <c r="CS378" i="1"/>
  <c r="CU378" i="1" s="1"/>
  <c r="CM15" i="1"/>
  <c r="CQ33" i="1"/>
  <c r="CM58" i="1"/>
  <c r="CO214" i="1"/>
  <c r="CQ214" i="1"/>
  <c r="CM214" i="1"/>
  <c r="CQ65" i="1"/>
  <c r="CQ99" i="1"/>
  <c r="CM99" i="1"/>
  <c r="CQ103" i="1"/>
  <c r="CT121" i="1"/>
  <c r="CM121" i="1"/>
  <c r="CS121" i="1"/>
  <c r="CU121" i="1" s="1"/>
  <c r="CO121" i="1"/>
  <c r="CT154" i="1"/>
  <c r="CM154" i="1"/>
  <c r="CS154" i="1"/>
  <c r="CU154" i="1" s="1"/>
  <c r="CO154" i="1"/>
  <c r="CO350" i="1"/>
  <c r="CS350" i="1"/>
  <c r="CU350" i="1" s="1"/>
  <c r="CO570" i="1"/>
  <c r="CM570" i="1"/>
  <c r="CQ570" i="1"/>
  <c r="CS581" i="1"/>
  <c r="CU581" i="1" s="1"/>
  <c r="CQ12" i="1"/>
  <c r="CM13" i="1"/>
  <c r="CS13" i="1"/>
  <c r="CU13" i="1" s="1"/>
  <c r="CQ16" i="1"/>
  <c r="CM17" i="1"/>
  <c r="CS17" i="1"/>
  <c r="CU17" i="1" s="1"/>
  <c r="CQ20" i="1"/>
  <c r="CM21" i="1"/>
  <c r="CS21" i="1"/>
  <c r="CU21" i="1" s="1"/>
  <c r="CQ24" i="1"/>
  <c r="CM25" i="1"/>
  <c r="CS25" i="1"/>
  <c r="CU25" i="1" s="1"/>
  <c r="CQ28" i="1"/>
  <c r="CM29" i="1"/>
  <c r="CS29" i="1"/>
  <c r="CU29" i="1" s="1"/>
  <c r="CQ32" i="1"/>
  <c r="CM33" i="1"/>
  <c r="CS33" i="1"/>
  <c r="CU33" i="1" s="1"/>
  <c r="CQ36" i="1"/>
  <c r="CM37" i="1"/>
  <c r="CS37" i="1"/>
  <c r="CU37" i="1" s="1"/>
  <c r="CQ40" i="1"/>
  <c r="CM41" i="1"/>
  <c r="CS41" i="1"/>
  <c r="CU41" i="1" s="1"/>
  <c r="Y44" i="1"/>
  <c r="CQ45" i="1"/>
  <c r="CM46" i="1"/>
  <c r="CT48" i="1"/>
  <c r="CQ49" i="1"/>
  <c r="CM50" i="1"/>
  <c r="CT52" i="1"/>
  <c r="CQ53" i="1"/>
  <c r="CM54" i="1"/>
  <c r="CO58" i="1"/>
  <c r="CS59" i="1"/>
  <c r="CU59" i="1" s="1"/>
  <c r="CO62" i="1"/>
  <c r="CQ64" i="1"/>
  <c r="CM65" i="1"/>
  <c r="CS65" i="1"/>
  <c r="CU65" i="1" s="1"/>
  <c r="CQ68" i="1"/>
  <c r="CT70" i="1"/>
  <c r="CT72" i="1"/>
  <c r="CT74" i="1"/>
  <c r="CO75" i="1"/>
  <c r="CT76" i="1"/>
  <c r="CT78" i="1"/>
  <c r="CO79" i="1"/>
  <c r="CM80" i="1"/>
  <c r="CO86" i="1"/>
  <c r="CQ94" i="1"/>
  <c r="CM95" i="1"/>
  <c r="CO97" i="1"/>
  <c r="CO99" i="1"/>
  <c r="CQ102" i="1"/>
  <c r="CM103" i="1"/>
  <c r="CT111" i="1"/>
  <c r="CM111" i="1"/>
  <c r="CS111" i="1"/>
  <c r="CU111" i="1" s="1"/>
  <c r="Y114" i="1"/>
  <c r="CQ135" i="1"/>
  <c r="CT137" i="1"/>
  <c r="CM137" i="1"/>
  <c r="CS137" i="1"/>
  <c r="CU137" i="1" s="1"/>
  <c r="CO137" i="1"/>
  <c r="CQ149" i="1"/>
  <c r="CO163" i="1"/>
  <c r="CO171" i="1"/>
  <c r="CQ171" i="1"/>
  <c r="CM171" i="1"/>
  <c r="CO180" i="1"/>
  <c r="CQ180" i="1"/>
  <c r="CM180" i="1"/>
  <c r="CO224" i="1"/>
  <c r="CQ224" i="1"/>
  <c r="CM224" i="1"/>
  <c r="CO230" i="1"/>
  <c r="CQ230" i="1"/>
  <c r="CM230" i="1"/>
  <c r="Y257" i="1"/>
  <c r="CT266" i="1"/>
  <c r="CM266" i="1"/>
  <c r="CS320" i="1"/>
  <c r="CU320" i="1" s="1"/>
  <c r="CM320" i="1"/>
  <c r="CQ320" i="1"/>
  <c r="CQ328" i="1"/>
  <c r="CO328" i="1"/>
  <c r="CS328" i="1"/>
  <c r="CU328" i="1" s="1"/>
  <c r="CO400" i="1"/>
  <c r="CQ400" i="1"/>
  <c r="CM400" i="1"/>
  <c r="CS485" i="1"/>
  <c r="CU485" i="1" s="1"/>
  <c r="CO485" i="1"/>
  <c r="CT485" i="1"/>
  <c r="CT99" i="1"/>
  <c r="CQ100" i="1"/>
  <c r="CT107" i="1"/>
  <c r="CM109" i="1"/>
  <c r="CM112" i="1"/>
  <c r="CM115" i="1"/>
  <c r="CO118" i="1"/>
  <c r="CT119" i="1"/>
  <c r="CS120" i="1"/>
  <c r="CU120" i="1" s="1"/>
  <c r="CM122" i="1"/>
  <c r="CQ124" i="1"/>
  <c r="CM125" i="1"/>
  <c r="CS126" i="1"/>
  <c r="CU126" i="1" s="1"/>
  <c r="CO128" i="1"/>
  <c r="CT129" i="1"/>
  <c r="CQ130" i="1"/>
  <c r="CM131" i="1"/>
  <c r="CM132" i="1"/>
  <c r="CO134" i="1"/>
  <c r="CT135" i="1"/>
  <c r="CS136" i="1"/>
  <c r="CU136" i="1" s="1"/>
  <c r="CM138" i="1"/>
  <c r="CQ140" i="1"/>
  <c r="CT143" i="1"/>
  <c r="CQ144" i="1"/>
  <c r="CM145" i="1"/>
  <c r="CM146" i="1"/>
  <c r="CO148" i="1"/>
  <c r="CT149" i="1"/>
  <c r="CO151" i="1"/>
  <c r="CT152" i="1"/>
  <c r="CS153" i="1"/>
  <c r="CU153" i="1" s="1"/>
  <c r="CM155" i="1"/>
  <c r="CQ157" i="1"/>
  <c r="CM158" i="1"/>
  <c r="CS159" i="1"/>
  <c r="CU159" i="1" s="1"/>
  <c r="CM161" i="1"/>
  <c r="CS162" i="1"/>
  <c r="CU162" i="1" s="1"/>
  <c r="CO164" i="1"/>
  <c r="CT165" i="1"/>
  <c r="CQ166" i="1"/>
  <c r="CM167" i="1"/>
  <c r="CM168" i="1"/>
  <c r="CO170" i="1"/>
  <c r="CT171" i="1"/>
  <c r="CS172" i="1"/>
  <c r="CU172" i="1" s="1"/>
  <c r="CQ175" i="1"/>
  <c r="CM176" i="1"/>
  <c r="CS177" i="1"/>
  <c r="CU177" i="1" s="1"/>
  <c r="CO179" i="1"/>
  <c r="CT180" i="1"/>
  <c r="CQ181" i="1"/>
  <c r="CM182" i="1"/>
  <c r="CM183" i="1"/>
  <c r="CO185" i="1"/>
  <c r="CT186" i="1"/>
  <c r="CS187" i="1"/>
  <c r="CU187" i="1" s="1"/>
  <c r="CM189" i="1"/>
  <c r="CM195" i="1"/>
  <c r="CQ197" i="1"/>
  <c r="CM200" i="1"/>
  <c r="CM201" i="1"/>
  <c r="CO203" i="1"/>
  <c r="CT204" i="1"/>
  <c r="CS205" i="1"/>
  <c r="CU205" i="1" s="1"/>
  <c r="CM207" i="1"/>
  <c r="CQ209" i="1"/>
  <c r="CM210" i="1"/>
  <c r="CS211" i="1"/>
  <c r="CU211" i="1" s="1"/>
  <c r="CO213" i="1"/>
  <c r="CT214" i="1"/>
  <c r="CS215" i="1"/>
  <c r="CU215" i="1" s="1"/>
  <c r="CO217" i="1"/>
  <c r="CT218" i="1"/>
  <c r="CQ219" i="1"/>
  <c r="CM220" i="1"/>
  <c r="CM221" i="1"/>
  <c r="CO223" i="1"/>
  <c r="CT224" i="1"/>
  <c r="CS225" i="1"/>
  <c r="CU225" i="1" s="1"/>
  <c r="CO229" i="1"/>
  <c r="CT230" i="1"/>
  <c r="CQ231" i="1"/>
  <c r="CM232" i="1"/>
  <c r="CQ234" i="1"/>
  <c r="CQ237" i="1"/>
  <c r="CS238" i="1"/>
  <c r="CU238" i="1" s="1"/>
  <c r="CO241" i="1"/>
  <c r="CT243" i="1"/>
  <c r="Y242" i="1"/>
  <c r="CQ244" i="1"/>
  <c r="CT249" i="1"/>
  <c r="CO250" i="1"/>
  <c r="CS250" i="1"/>
  <c r="CU250" i="1" s="1"/>
  <c r="CO251" i="1"/>
  <c r="CT252" i="1"/>
  <c r="CT253" i="1"/>
  <c r="CT254" i="1"/>
  <c r="CM254" i="1"/>
  <c r="CT260" i="1"/>
  <c r="CO262" i="1"/>
  <c r="Y264" i="1"/>
  <c r="CS265" i="1"/>
  <c r="CU265" i="1" s="1"/>
  <c r="CQ275" i="1"/>
  <c r="CT352" i="1"/>
  <c r="CM352" i="1"/>
  <c r="CS352" i="1"/>
  <c r="CU352" i="1" s="1"/>
  <c r="CO352" i="1"/>
  <c r="CQ354" i="1"/>
  <c r="CO354" i="1"/>
  <c r="CS370" i="1"/>
  <c r="CU370" i="1" s="1"/>
  <c r="CS379" i="1"/>
  <c r="CU379" i="1" s="1"/>
  <c r="CO379" i="1"/>
  <c r="CS392" i="1"/>
  <c r="CU392" i="1" s="1"/>
  <c r="CQ396" i="1"/>
  <c r="CO396" i="1"/>
  <c r="CS400" i="1"/>
  <c r="CU400" i="1" s="1"/>
  <c r="CQ98" i="1"/>
  <c r="CT105" i="1"/>
  <c r="CQ106" i="1"/>
  <c r="CM110" i="1"/>
  <c r="CT113" i="1"/>
  <c r="CO116" i="1"/>
  <c r="CT117" i="1"/>
  <c r="CM119" i="1"/>
  <c r="CM120" i="1"/>
  <c r="CO122" i="1"/>
  <c r="CT123" i="1"/>
  <c r="CS124" i="1"/>
  <c r="CU124" i="1" s="1"/>
  <c r="CM126" i="1"/>
  <c r="CQ128" i="1"/>
  <c r="CS130" i="1"/>
  <c r="CU130" i="1" s="1"/>
  <c r="CO132" i="1"/>
  <c r="CT133" i="1"/>
  <c r="CQ134" i="1"/>
  <c r="CM135" i="1"/>
  <c r="CM136" i="1"/>
  <c r="CO138" i="1"/>
  <c r="CT139" i="1"/>
  <c r="CS140" i="1"/>
  <c r="CU140" i="1" s="1"/>
  <c r="CS144" i="1"/>
  <c r="CU144" i="1" s="1"/>
  <c r="CO146" i="1"/>
  <c r="CT147" i="1"/>
  <c r="CQ148" i="1"/>
  <c r="CM149" i="1"/>
  <c r="CQ151" i="1"/>
  <c r="CM153" i="1"/>
  <c r="CO155" i="1"/>
  <c r="CT156" i="1"/>
  <c r="CS157" i="1"/>
  <c r="CU157" i="1" s="1"/>
  <c r="CM159" i="1"/>
  <c r="CM162" i="1"/>
  <c r="CQ164" i="1"/>
  <c r="CS166" i="1"/>
  <c r="CU166" i="1" s="1"/>
  <c r="CO168" i="1"/>
  <c r="CT169" i="1"/>
  <c r="CQ170" i="1"/>
  <c r="CM172" i="1"/>
  <c r="CS175" i="1"/>
  <c r="CU175" i="1" s="1"/>
  <c r="CM177" i="1"/>
  <c r="CQ179" i="1"/>
  <c r="CS181" i="1"/>
  <c r="CU181" i="1" s="1"/>
  <c r="CO183" i="1"/>
  <c r="CT184" i="1"/>
  <c r="CQ185" i="1"/>
  <c r="CM187" i="1"/>
  <c r="CO189" i="1"/>
  <c r="CT190" i="1"/>
  <c r="Y193" i="1"/>
  <c r="CO195" i="1"/>
  <c r="CT196" i="1"/>
  <c r="CS197" i="1"/>
  <c r="CU197" i="1" s="1"/>
  <c r="CO201" i="1"/>
  <c r="CT202" i="1"/>
  <c r="CQ203" i="1"/>
  <c r="CM205" i="1"/>
  <c r="CO207" i="1"/>
  <c r="CT208" i="1"/>
  <c r="CS209" i="1"/>
  <c r="CU209" i="1" s="1"/>
  <c r="CM211" i="1"/>
  <c r="CQ213" i="1"/>
  <c r="CM215" i="1"/>
  <c r="CQ217" i="1"/>
  <c r="CS219" i="1"/>
  <c r="CU219" i="1" s="1"/>
  <c r="CO221" i="1"/>
  <c r="CT222" i="1"/>
  <c r="CQ223" i="1"/>
  <c r="CM225" i="1"/>
  <c r="Y227" i="1"/>
  <c r="CQ229" i="1"/>
  <c r="CS231" i="1"/>
  <c r="CU231" i="1" s="1"/>
  <c r="CS234" i="1"/>
  <c r="CU234" i="1" s="1"/>
  <c r="CS237" i="1"/>
  <c r="CU237" i="1" s="1"/>
  <c r="CO238" i="1"/>
  <c r="CS239" i="1"/>
  <c r="CU239" i="1" s="1"/>
  <c r="CM244" i="1"/>
  <c r="CT246" i="1"/>
  <c r="CS247" i="1"/>
  <c r="CU247" i="1" s="1"/>
  <c r="CO249" i="1"/>
  <c r="CS252" i="1"/>
  <c r="CU252" i="1" s="1"/>
  <c r="CS258" i="1"/>
  <c r="CU258" i="1" s="1"/>
  <c r="CS261" i="1"/>
  <c r="CU261" i="1" s="1"/>
  <c r="CQ262" i="1"/>
  <c r="CT265" i="1"/>
  <c r="CM274" i="1"/>
  <c r="Y285" i="1"/>
  <c r="CM308" i="1"/>
  <c r="CO346" i="1"/>
  <c r="CS360" i="1"/>
  <c r="CU360" i="1" s="1"/>
  <c r="CT364" i="1"/>
  <c r="CM364" i="1"/>
  <c r="CS386" i="1"/>
  <c r="CU386" i="1" s="1"/>
  <c r="CO388" i="1"/>
  <c r="CT392" i="1"/>
  <c r="CM392" i="1"/>
  <c r="CS409" i="1"/>
  <c r="CU409" i="1" s="1"/>
  <c r="CS418" i="1"/>
  <c r="CU418" i="1" s="1"/>
  <c r="CO418" i="1"/>
  <c r="CQ513" i="1"/>
  <c r="CO513" i="1"/>
  <c r="CQ120" i="1"/>
  <c r="CS122" i="1"/>
  <c r="CU122" i="1" s="1"/>
  <c r="CO124" i="1"/>
  <c r="CQ126" i="1"/>
  <c r="CM128" i="1"/>
  <c r="CO130" i="1"/>
  <c r="CS132" i="1"/>
  <c r="CU132" i="1" s="1"/>
  <c r="CM134" i="1"/>
  <c r="CQ136" i="1"/>
  <c r="CS138" i="1"/>
  <c r="CU138" i="1" s="1"/>
  <c r="CO140" i="1"/>
  <c r="Y142" i="1"/>
  <c r="CO144" i="1"/>
  <c r="CS146" i="1"/>
  <c r="CU146" i="1" s="1"/>
  <c r="CM148" i="1"/>
  <c r="CM151" i="1"/>
  <c r="CQ153" i="1"/>
  <c r="CS155" i="1"/>
  <c r="CU155" i="1" s="1"/>
  <c r="CO157" i="1"/>
  <c r="CQ159" i="1"/>
  <c r="CQ162" i="1"/>
  <c r="CM164" i="1"/>
  <c r="CO166" i="1"/>
  <c r="CS168" i="1"/>
  <c r="CU168" i="1" s="1"/>
  <c r="CM170" i="1"/>
  <c r="CQ172" i="1"/>
  <c r="CO175" i="1"/>
  <c r="CQ177" i="1"/>
  <c r="CM179" i="1"/>
  <c r="CO181" i="1"/>
  <c r="CS183" i="1"/>
  <c r="CU183" i="1" s="1"/>
  <c r="CM185" i="1"/>
  <c r="CQ187" i="1"/>
  <c r="CS189" i="1"/>
  <c r="CU189" i="1" s="1"/>
  <c r="CS195" i="1"/>
  <c r="CU195" i="1" s="1"/>
  <c r="CO197" i="1"/>
  <c r="CS201" i="1"/>
  <c r="CU201" i="1" s="1"/>
  <c r="CM203" i="1"/>
  <c r="CQ205" i="1"/>
  <c r="CS207" i="1"/>
  <c r="CU207" i="1" s="1"/>
  <c r="CO209" i="1"/>
  <c r="CQ211" i="1"/>
  <c r="CM213" i="1"/>
  <c r="CQ215" i="1"/>
  <c r="CM217" i="1"/>
  <c r="CO219" i="1"/>
  <c r="CS221" i="1"/>
  <c r="CU221" i="1" s="1"/>
  <c r="CM223" i="1"/>
  <c r="CQ225" i="1"/>
  <c r="CM229" i="1"/>
  <c r="CO231" i="1"/>
  <c r="CO234" i="1"/>
  <c r="Y235" i="1"/>
  <c r="CT238" i="1"/>
  <c r="CO239" i="1"/>
  <c r="CT240" i="1"/>
  <c r="CM240" i="1"/>
  <c r="CO247" i="1"/>
  <c r="CS269" i="1"/>
  <c r="CU269" i="1" s="1"/>
  <c r="CS295" i="1"/>
  <c r="CU295" i="1" s="1"/>
  <c r="CQ324" i="1"/>
  <c r="CO324" i="1"/>
  <c r="CS348" i="1"/>
  <c r="CU348" i="1" s="1"/>
  <c r="CM348" i="1"/>
  <c r="CQ348" i="1"/>
  <c r="CT372" i="1"/>
  <c r="CM372" i="1"/>
  <c r="CO386" i="1"/>
  <c r="CO403" i="1"/>
  <c r="CQ417" i="1"/>
  <c r="CO417" i="1"/>
  <c r="CS427" i="1"/>
  <c r="CU427" i="1" s="1"/>
  <c r="CS459" i="1"/>
  <c r="CU459" i="1" s="1"/>
  <c r="CM459" i="1"/>
  <c r="CQ459" i="1"/>
  <c r="CS475" i="1"/>
  <c r="CU475" i="1" s="1"/>
  <c r="CO475" i="1"/>
  <c r="CO481" i="1"/>
  <c r="CM481" i="1"/>
  <c r="CQ481" i="1"/>
  <c r="CQ509" i="1"/>
  <c r="CM509" i="1"/>
  <c r="CO509" i="1"/>
  <c r="CS516" i="1"/>
  <c r="CU516" i="1" s="1"/>
  <c r="CO516" i="1"/>
  <c r="CM237" i="1"/>
  <c r="CQ239" i="1"/>
  <c r="CS246" i="1"/>
  <c r="CU246" i="1" s="1"/>
  <c r="Y248" i="1"/>
  <c r="CM251" i="1"/>
  <c r="CQ253" i="1"/>
  <c r="CT255" i="1"/>
  <c r="CM259" i="1"/>
  <c r="CQ261" i="1"/>
  <c r="CQ266" i="1"/>
  <c r="CO267" i="1"/>
  <c r="CO268" i="1"/>
  <c r="CQ269" i="1"/>
  <c r="CT270" i="1"/>
  <c r="CS270" i="1"/>
  <c r="CU270" i="1" s="1"/>
  <c r="CM272" i="1"/>
  <c r="CT277" i="1"/>
  <c r="CT279" i="1"/>
  <c r="CS282" i="1"/>
  <c r="CU282" i="1" s="1"/>
  <c r="CO299" i="1"/>
  <c r="CO300" i="1"/>
  <c r="CT304" i="1"/>
  <c r="CT306" i="1"/>
  <c r="Y318" i="1"/>
  <c r="CQ326" i="1"/>
  <c r="CQ334" i="1"/>
  <c r="CS334" i="1"/>
  <c r="CU334" i="1" s="1"/>
  <c r="CQ335" i="1"/>
  <c r="CS337" i="1"/>
  <c r="CU337" i="1" s="1"/>
  <c r="CO338" i="1"/>
  <c r="CM340" i="1"/>
  <c r="CT341" i="1"/>
  <c r="CS344" i="1"/>
  <c r="CU344" i="1" s="1"/>
  <c r="CQ350" i="1"/>
  <c r="CT363" i="1"/>
  <c r="CS374" i="1"/>
  <c r="CU374" i="1" s="1"/>
  <c r="CT377" i="1"/>
  <c r="CM377" i="1"/>
  <c r="CQ381" i="1"/>
  <c r="CS389" i="1"/>
  <c r="CU389" i="1" s="1"/>
  <c r="CM394" i="1"/>
  <c r="CQ398" i="1"/>
  <c r="CT438" i="1"/>
  <c r="CO444" i="1"/>
  <c r="CQ446" i="1"/>
  <c r="CM453" i="1"/>
  <c r="CS453" i="1"/>
  <c r="CU453" i="1" s="1"/>
  <c r="CQ457" i="1"/>
  <c r="CO457" i="1"/>
  <c r="CS458" i="1"/>
  <c r="CU458" i="1" s="1"/>
  <c r="CQ461" i="1"/>
  <c r="CS464" i="1"/>
  <c r="CU464" i="1" s="1"/>
  <c r="CQ476" i="1"/>
  <c r="CO484" i="1"/>
  <c r="CO494" i="1"/>
  <c r="CT495" i="1"/>
  <c r="CM495" i="1"/>
  <c r="CO498" i="1"/>
  <c r="CS500" i="1"/>
  <c r="CU500" i="1" s="1"/>
  <c r="CT502" i="1"/>
  <c r="CM502" i="1"/>
  <c r="CS513" i="1"/>
  <c r="CU513" i="1" s="1"/>
  <c r="CS532" i="1"/>
  <c r="CU532" i="1" s="1"/>
  <c r="CO532" i="1"/>
  <c r="CM535" i="1"/>
  <c r="CQ537" i="1"/>
  <c r="CT537" i="1"/>
  <c r="CS548" i="1"/>
  <c r="CU548" i="1" s="1"/>
  <c r="CO562" i="1"/>
  <c r="CM562" i="1"/>
  <c r="CQ562" i="1"/>
  <c r="CM268" i="1"/>
  <c r="CT273" i="1"/>
  <c r="CS273" i="1"/>
  <c r="CU273" i="1" s="1"/>
  <c r="CT275" i="1"/>
  <c r="CT282" i="1"/>
  <c r="CM282" i="1"/>
  <c r="CS287" i="1"/>
  <c r="CU287" i="1" s="1"/>
  <c r="CS292" i="1"/>
  <c r="CU292" i="1" s="1"/>
  <c r="CM294" i="1"/>
  <c r="CS298" i="1"/>
  <c r="CU298" i="1" s="1"/>
  <c r="CT300" i="1"/>
  <c r="Y301" i="1"/>
  <c r="CO302" i="1"/>
  <c r="CQ305" i="1"/>
  <c r="CQ306" i="1"/>
  <c r="CO306" i="1"/>
  <c r="CS312" i="1"/>
  <c r="CU312" i="1" s="1"/>
  <c r="CS317" i="1"/>
  <c r="CU317" i="1" s="1"/>
  <c r="CQ317" i="1"/>
  <c r="CQ322" i="1"/>
  <c r="CT328" i="1"/>
  <c r="CT337" i="1"/>
  <c r="CO344" i="1"/>
  <c r="CT350" i="1"/>
  <c r="CM350" i="1"/>
  <c r="CO355" i="1"/>
  <c r="CS356" i="1"/>
  <c r="CU356" i="1" s="1"/>
  <c r="CQ356" i="1"/>
  <c r="CQ359" i="1"/>
  <c r="CS362" i="1"/>
  <c r="CU362" i="1" s="1"/>
  <c r="CS366" i="1"/>
  <c r="CU366" i="1" s="1"/>
  <c r="CT369" i="1"/>
  <c r="CS371" i="1"/>
  <c r="CU371" i="1" s="1"/>
  <c r="CO371" i="1"/>
  <c r="CT378" i="1"/>
  <c r="CQ386" i="1"/>
  <c r="CQ392" i="1"/>
  <c r="CQ402" i="1"/>
  <c r="CO404" i="1"/>
  <c r="CS410" i="1"/>
  <c r="CU410" i="1" s="1"/>
  <c r="CO410" i="1"/>
  <c r="CQ411" i="1"/>
  <c r="CS428" i="1"/>
  <c r="CU428" i="1" s="1"/>
  <c r="CO428" i="1"/>
  <c r="CQ429" i="1"/>
  <c r="CQ439" i="1"/>
  <c r="CS441" i="1"/>
  <c r="CU441" i="1" s="1"/>
  <c r="CQ442" i="1"/>
  <c r="CT452" i="1"/>
  <c r="Y463" i="1"/>
  <c r="CQ470" i="1"/>
  <c r="CT472" i="1"/>
  <c r="CQ480" i="1"/>
  <c r="CS481" i="1"/>
  <c r="CU481" i="1" s="1"/>
  <c r="CM503" i="1"/>
  <c r="CT506" i="1"/>
  <c r="CT507" i="1"/>
  <c r="CS507" i="1"/>
  <c r="CU507" i="1" s="1"/>
  <c r="CO507" i="1"/>
  <c r="CQ507" i="1"/>
  <c r="CO510" i="1"/>
  <c r="CT516" i="1"/>
  <c r="CO519" i="1"/>
  <c r="CO541" i="1"/>
  <c r="CT548" i="1"/>
  <c r="CM548" i="1"/>
  <c r="CO553" i="1"/>
  <c r="CM553" i="1"/>
  <c r="CT566" i="1"/>
  <c r="CM566" i="1"/>
  <c r="CT267" i="1"/>
  <c r="CQ270" i="1"/>
  <c r="CO271" i="1"/>
  <c r="CO272" i="1"/>
  <c r="CQ273" i="1"/>
  <c r="CT274" i="1"/>
  <c r="CS274" i="1"/>
  <c r="CU274" i="1" s="1"/>
  <c r="CM276" i="1"/>
  <c r="CM278" i="1"/>
  <c r="CQ279" i="1"/>
  <c r="CT281" i="1"/>
  <c r="CS281" i="1"/>
  <c r="CU281" i="1" s="1"/>
  <c r="CQ282" i="1"/>
  <c r="CM286" i="1"/>
  <c r="CT286" i="1"/>
  <c r="CM290" i="1"/>
  <c r="CT290" i="1"/>
  <c r="CT293" i="1"/>
  <c r="Y296" i="1"/>
  <c r="CS297" i="1"/>
  <c r="CU297" i="1" s="1"/>
  <c r="CS308" i="1"/>
  <c r="CU308" i="1" s="1"/>
  <c r="Y310" i="1"/>
  <c r="CQ314" i="1"/>
  <c r="CS327" i="1"/>
  <c r="CU327" i="1" s="1"/>
  <c r="CS332" i="1"/>
  <c r="CU332" i="1" s="1"/>
  <c r="CM332" i="1"/>
  <c r="CS338" i="1"/>
  <c r="CU338" i="1" s="1"/>
  <c r="CQ340" i="1"/>
  <c r="CT344" i="1"/>
  <c r="CS346" i="1"/>
  <c r="CU346" i="1" s="1"/>
  <c r="CQ365" i="1"/>
  <c r="CQ370" i="1"/>
  <c r="CO370" i="1"/>
  <c r="CS377" i="1"/>
  <c r="CU377" i="1" s="1"/>
  <c r="CQ380" i="1"/>
  <c r="CQ388" i="1"/>
  <c r="CQ409" i="1"/>
  <c r="CO409" i="1"/>
  <c r="CS416" i="1"/>
  <c r="CU416" i="1" s="1"/>
  <c r="CQ422" i="1"/>
  <c r="CQ427" i="1"/>
  <c r="CO427" i="1"/>
  <c r="CT437" i="1"/>
  <c r="CO442" i="1"/>
  <c r="CS444" i="1"/>
  <c r="CU444" i="1" s="1"/>
  <c r="CQ453" i="1"/>
  <c r="CT467" i="1"/>
  <c r="CM467" i="1"/>
  <c r="Y486" i="1"/>
  <c r="CS487" i="1"/>
  <c r="CU487" i="1" s="1"/>
  <c r="CS495" i="1"/>
  <c r="CU495" i="1" s="1"/>
  <c r="CQ503" i="1"/>
  <c r="CQ515" i="1"/>
  <c r="CM515" i="1"/>
  <c r="CS519" i="1"/>
  <c r="CU519" i="1" s="1"/>
  <c r="CS541" i="1"/>
  <c r="CU541" i="1" s="1"/>
  <c r="CQ544" i="1"/>
  <c r="CT408" i="1"/>
  <c r="CS408" i="1"/>
  <c r="CU408" i="1" s="1"/>
  <c r="CS413" i="1"/>
  <c r="CU413" i="1" s="1"/>
  <c r="CT416" i="1"/>
  <c r="CS426" i="1"/>
  <c r="CU426" i="1" s="1"/>
  <c r="CQ437" i="1"/>
  <c r="CS438" i="1"/>
  <c r="CU438" i="1" s="1"/>
  <c r="CO450" i="1"/>
  <c r="CS451" i="1"/>
  <c r="CU451" i="1" s="1"/>
  <c r="CT455" i="1"/>
  <c r="CT460" i="1"/>
  <c r="CT461" i="1"/>
  <c r="CT465" i="1"/>
  <c r="CQ468" i="1"/>
  <c r="CQ478" i="1"/>
  <c r="CT480" i="1"/>
  <c r="CS491" i="1"/>
  <c r="CU491" i="1" s="1"/>
  <c r="CM501" i="1"/>
  <c r="CS501" i="1"/>
  <c r="CU501" i="1" s="1"/>
  <c r="CM505" i="1"/>
  <c r="CS517" i="1"/>
  <c r="CU517" i="1" s="1"/>
  <c r="CQ520" i="1"/>
  <c r="CS522" i="1"/>
  <c r="CU522" i="1" s="1"/>
  <c r="CO528" i="1"/>
  <c r="CT529" i="1"/>
  <c r="CM531" i="1"/>
  <c r="CT533" i="1"/>
  <c r="CM533" i="1"/>
  <c r="CQ536" i="1"/>
  <c r="CM543" i="1"/>
  <c r="CS547" i="1"/>
  <c r="CU547" i="1" s="1"/>
  <c r="CT551" i="1"/>
  <c r="CM551" i="1"/>
  <c r="CQ553" i="1"/>
  <c r="CS553" i="1"/>
  <c r="CU553" i="1" s="1"/>
  <c r="CQ557" i="1"/>
  <c r="CM557" i="1"/>
  <c r="CS558" i="1"/>
  <c r="CU558" i="1" s="1"/>
  <c r="CQ560" i="1"/>
  <c r="CM560" i="1"/>
  <c r="CM564" i="1"/>
  <c r="CT567" i="1"/>
  <c r="CM567" i="1"/>
  <c r="CT568" i="1"/>
  <c r="CM568" i="1"/>
  <c r="CT579" i="1"/>
  <c r="CM579" i="1"/>
  <c r="CM590" i="1"/>
  <c r="CO276" i="1"/>
  <c r="CQ277" i="1"/>
  <c r="CT278" i="1"/>
  <c r="CS278" i="1"/>
  <c r="CU278" i="1" s="1"/>
  <c r="CM280" i="1"/>
  <c r="CT284" i="1"/>
  <c r="CO286" i="1"/>
  <c r="CO288" i="1"/>
  <c r="CM289" i="1"/>
  <c r="CO290" i="1"/>
  <c r="CQ292" i="1"/>
  <c r="CO293" i="1"/>
  <c r="Y291" i="1"/>
  <c r="CO294" i="1"/>
  <c r="CM297" i="1"/>
  <c r="CT299" i="1"/>
  <c r="CM303" i="1"/>
  <c r="CT305" i="1"/>
  <c r="CT312" i="1"/>
  <c r="CS314" i="1"/>
  <c r="CU314" i="1" s="1"/>
  <c r="CS322" i="1"/>
  <c r="CU322" i="1" s="1"/>
  <c r="CT324" i="1"/>
  <c r="CS326" i="1"/>
  <c r="CU326" i="1" s="1"/>
  <c r="CT334" i="1"/>
  <c r="CS336" i="1"/>
  <c r="CU336" i="1" s="1"/>
  <c r="CO339" i="1"/>
  <c r="CQ346" i="1"/>
  <c r="CQ357" i="1"/>
  <c r="CT357" i="1"/>
  <c r="CQ360" i="1"/>
  <c r="CQ362" i="1"/>
  <c r="CS363" i="1"/>
  <c r="CU363" i="1" s="1"/>
  <c r="CS369" i="1"/>
  <c r="CU369" i="1" s="1"/>
  <c r="CT380" i="1"/>
  <c r="CQ387" i="1"/>
  <c r="CO397" i="1"/>
  <c r="CS398" i="1"/>
  <c r="CU398" i="1" s="1"/>
  <c r="CT400" i="1"/>
  <c r="CQ403" i="1"/>
  <c r="CM408" i="1"/>
  <c r="CT411" i="1"/>
  <c r="CS414" i="1"/>
  <c r="CU414" i="1" s="1"/>
  <c r="CT417" i="1"/>
  <c r="CS423" i="1"/>
  <c r="CU423" i="1" s="1"/>
  <c r="CT426" i="1"/>
  <c r="CT429" i="1"/>
  <c r="CT436" i="1"/>
  <c r="CS436" i="1"/>
  <c r="CU436" i="1" s="1"/>
  <c r="CO437" i="1"/>
  <c r="CO438" i="1"/>
  <c r="CS447" i="1"/>
  <c r="CU447" i="1" s="1"/>
  <c r="CQ449" i="1"/>
  <c r="CM451" i="1"/>
  <c r="CT453" i="1"/>
  <c r="CM455" i="1"/>
  <c r="CQ456" i="1"/>
  <c r="CM461" i="1"/>
  <c r="CQ465" i="1"/>
  <c r="CS466" i="1"/>
  <c r="CU466" i="1" s="1"/>
  <c r="CS471" i="1"/>
  <c r="CU471" i="1" s="1"/>
  <c r="CS472" i="1"/>
  <c r="CU472" i="1" s="1"/>
  <c r="CS477" i="1"/>
  <c r="CU477" i="1" s="1"/>
  <c r="CM480" i="1"/>
  <c r="CT481" i="1"/>
  <c r="CS488" i="1"/>
  <c r="CU488" i="1" s="1"/>
  <c r="CQ488" i="1"/>
  <c r="CQ491" i="1"/>
  <c r="CM494" i="1"/>
  <c r="CT494" i="1"/>
  <c r="CT501" i="1"/>
  <c r="CS503" i="1"/>
  <c r="CU503" i="1" s="1"/>
  <c r="CQ506" i="1"/>
  <c r="CQ508" i="1"/>
  <c r="CO517" i="1"/>
  <c r="CQ522" i="1"/>
  <c r="CQ524" i="1"/>
  <c r="CM525" i="1"/>
  <c r="CO529" i="1"/>
  <c r="CS535" i="1"/>
  <c r="CU535" i="1" s="1"/>
  <c r="CS542" i="1"/>
  <c r="CU542" i="1" s="1"/>
  <c r="CQ549" i="1"/>
  <c r="CM549" i="1"/>
  <c r="CS551" i="1"/>
  <c r="CU551" i="1" s="1"/>
  <c r="CS554" i="1"/>
  <c r="CU554" i="1" s="1"/>
  <c r="CO555" i="1"/>
  <c r="CO557" i="1"/>
  <c r="CO560" i="1"/>
  <c r="CS562" i="1"/>
  <c r="CU562" i="1" s="1"/>
  <c r="CS564" i="1"/>
  <c r="CU564" i="1" s="1"/>
  <c r="CS568" i="1"/>
  <c r="CU568" i="1" s="1"/>
  <c r="CQ569" i="1"/>
  <c r="CS570" i="1"/>
  <c r="CU570" i="1" s="1"/>
  <c r="CQ572" i="1"/>
  <c r="CM574" i="1"/>
  <c r="CM577" i="1"/>
  <c r="CS584" i="1"/>
  <c r="CU584" i="1" s="1"/>
  <c r="CM587" i="1"/>
  <c r="CM594" i="1"/>
  <c r="BW642" i="1"/>
  <c r="BW644" i="1" s="1"/>
  <c r="CT517" i="1"/>
  <c r="CM519" i="1"/>
  <c r="CO537" i="1"/>
  <c r="CO540" i="1"/>
  <c r="CT541" i="1"/>
  <c r="CM541" i="1"/>
  <c r="CS561" i="1"/>
  <c r="CU561" i="1" s="1"/>
  <c r="CO561" i="1"/>
  <c r="CT572" i="1"/>
  <c r="CO572" i="1"/>
  <c r="CS574" i="1"/>
  <c r="CO576" i="1"/>
  <c r="CT576" i="1"/>
  <c r="CS579" i="1"/>
  <c r="CU579" i="1" s="1"/>
  <c r="CO581" i="1"/>
  <c r="CT585" i="1"/>
  <c r="CM585" i="1"/>
  <c r="CT599" i="1"/>
  <c r="CM599" i="1"/>
  <c r="CQ489" i="1"/>
  <c r="CT489" i="1"/>
  <c r="M621" i="1"/>
  <c r="CQ504" i="1"/>
  <c r="CS506" i="1"/>
  <c r="CU506" i="1" s="1"/>
  <c r="CT509" i="1"/>
  <c r="CO512" i="1"/>
  <c r="CT513" i="1"/>
  <c r="CT515" i="1"/>
  <c r="CT522" i="1"/>
  <c r="CT523" i="1"/>
  <c r="CO526" i="1"/>
  <c r="CS537" i="1"/>
  <c r="CU537" i="1" s="1"/>
  <c r="CQ538" i="1"/>
  <c r="CT544" i="1"/>
  <c r="CM547" i="1"/>
  <c r="CT549" i="1"/>
  <c r="CQ550" i="1"/>
  <c r="CM552" i="1"/>
  <c r="CO556" i="1"/>
  <c r="CT557" i="1"/>
  <c r="CT560" i="1"/>
  <c r="CQ567" i="1"/>
  <c r="CS567" i="1"/>
  <c r="CU567" i="1" s="1"/>
  <c r="CS576" i="1"/>
  <c r="CU576" i="1" s="1"/>
  <c r="CS578" i="1"/>
  <c r="CU578" i="1" s="1"/>
  <c r="CS587" i="1"/>
  <c r="CU587" i="1" s="1"/>
  <c r="CS594" i="1"/>
  <c r="CU594" i="1" s="1"/>
  <c r="CM598" i="1"/>
  <c r="CT598" i="1"/>
  <c r="CO599" i="1"/>
  <c r="CT601" i="1"/>
  <c r="CT555" i="1"/>
  <c r="CT562" i="1"/>
  <c r="CS569" i="1"/>
  <c r="CU569" i="1" s="1"/>
  <c r="CT570" i="1"/>
  <c r="CQ577" i="1"/>
  <c r="CQ581" i="1"/>
  <c r="CS582" i="1"/>
  <c r="CU582" i="1" s="1"/>
  <c r="CQ585" i="1"/>
  <c r="CO589" i="1"/>
  <c r="CT592" i="1"/>
  <c r="CU592" i="1" s="1"/>
  <c r="CO594" i="1"/>
  <c r="CM597" i="1"/>
  <c r="CS597" i="1"/>
  <c r="CU597" i="1" s="1"/>
  <c r="CS600" i="1"/>
  <c r="CU600" i="1" s="1"/>
  <c r="N615" i="1"/>
  <c r="R615" i="1"/>
  <c r="V615" i="1"/>
  <c r="CT587" i="1"/>
  <c r="CS590" i="1"/>
  <c r="CU590" i="1" s="1"/>
  <c r="CT596" i="1"/>
  <c r="CS596" i="1"/>
  <c r="CU596" i="1" s="1"/>
  <c r="S615" i="1"/>
  <c r="W615" i="1"/>
  <c r="AA622" i="1"/>
  <c r="AE622" i="1"/>
  <c r="AI622" i="1"/>
  <c r="AM622" i="1"/>
  <c r="AQ622" i="1"/>
  <c r="BK649" i="1"/>
  <c r="BK651" i="1" s="1"/>
  <c r="BO649" i="1"/>
  <c r="BO651" i="1" s="1"/>
  <c r="BS649" i="1"/>
  <c r="BS651" i="1" s="1"/>
  <c r="BW649" i="1"/>
  <c r="BW651" i="1" s="1"/>
  <c r="CA649" i="1"/>
  <c r="CA651" i="1" s="1"/>
  <c r="CE649" i="1"/>
  <c r="CE651" i="1" s="1"/>
  <c r="CI649" i="1"/>
  <c r="CI651" i="1" s="1"/>
  <c r="BK656" i="1"/>
  <c r="BK658" i="1" s="1"/>
  <c r="BO656" i="1"/>
  <c r="BO658" i="1" s="1"/>
  <c r="BS656" i="1"/>
  <c r="BS658" i="1" s="1"/>
  <c r="BW656" i="1"/>
  <c r="BW658" i="1" s="1"/>
  <c r="CA656" i="1"/>
  <c r="CA658" i="1" s="1"/>
  <c r="CE656" i="1"/>
  <c r="CE658" i="1" s="1"/>
  <c r="CI656" i="1"/>
  <c r="CI658" i="1" s="1"/>
  <c r="BK663" i="1"/>
  <c r="BK665" i="1" s="1"/>
  <c r="BO663" i="1"/>
  <c r="BO665" i="1" s="1"/>
  <c r="BS663" i="1"/>
  <c r="BS665" i="1" s="1"/>
  <c r="BW663" i="1"/>
  <c r="BW665" i="1" s="1"/>
  <c r="CA663" i="1"/>
  <c r="CA665" i="1" s="1"/>
  <c r="CE663" i="1"/>
  <c r="CE665" i="1" s="1"/>
  <c r="CI663" i="1"/>
  <c r="CI665" i="1" s="1"/>
  <c r="BK670" i="1"/>
  <c r="BK672" i="1" s="1"/>
  <c r="BO670" i="1"/>
  <c r="BO672" i="1" s="1"/>
  <c r="BS670" i="1"/>
  <c r="BS672" i="1" s="1"/>
  <c r="BW670" i="1"/>
  <c r="BW672" i="1" s="1"/>
  <c r="CA670" i="1"/>
  <c r="CA672" i="1" s="1"/>
  <c r="CE670" i="1"/>
  <c r="CE672" i="1" s="1"/>
  <c r="CI670" i="1"/>
  <c r="CI672" i="1" s="1"/>
  <c r="BK677" i="1"/>
  <c r="BK679" i="1" s="1"/>
  <c r="BO677" i="1"/>
  <c r="BO679" i="1" s="1"/>
  <c r="BS677" i="1"/>
  <c r="BS679" i="1" s="1"/>
  <c r="BW677" i="1"/>
  <c r="BW679" i="1" s="1"/>
  <c r="CA677" i="1"/>
  <c r="CA679" i="1" s="1"/>
  <c r="CE677" i="1"/>
  <c r="CE679" i="1" s="1"/>
  <c r="CI677" i="1"/>
  <c r="CI679" i="1" s="1"/>
  <c r="BK684" i="1"/>
  <c r="BK686" i="1" s="1"/>
  <c r="BO684" i="1"/>
  <c r="BO686" i="1" s="1"/>
  <c r="BS684" i="1"/>
  <c r="BS686" i="1" s="1"/>
  <c r="BW684" i="1"/>
  <c r="BW686" i="1" s="1"/>
  <c r="CA684" i="1"/>
  <c r="CA686" i="1" s="1"/>
  <c r="CE684" i="1"/>
  <c r="CE686" i="1" s="1"/>
  <c r="CI684" i="1"/>
  <c r="CI686" i="1" s="1"/>
  <c r="BO691" i="1"/>
  <c r="BO693" i="1" s="1"/>
  <c r="CE691" i="1"/>
  <c r="CE693" i="1" s="1"/>
  <c r="BL698" i="1"/>
  <c r="BL700" i="1" s="1"/>
  <c r="BP698" i="1"/>
  <c r="BP700" i="1" s="1"/>
  <c r="BT698" i="1"/>
  <c r="BT700" i="1" s="1"/>
  <c r="BX698" i="1"/>
  <c r="BX700" i="1" s="1"/>
  <c r="CB698" i="1"/>
  <c r="CB700" i="1" s="1"/>
  <c r="CF698" i="1"/>
  <c r="CF700" i="1" s="1"/>
  <c r="CJ698" i="1"/>
  <c r="CJ700" i="1" s="1"/>
  <c r="BL705" i="1"/>
  <c r="BL707" i="1" s="1"/>
  <c r="BP705" i="1"/>
  <c r="BP707" i="1" s="1"/>
  <c r="BT705" i="1"/>
  <c r="BT707" i="1" s="1"/>
  <c r="BX705" i="1"/>
  <c r="BX707" i="1" s="1"/>
  <c r="CB705" i="1"/>
  <c r="CB707" i="1" s="1"/>
  <c r="CF705" i="1"/>
  <c r="CF707" i="1" s="1"/>
  <c r="CJ705" i="1"/>
  <c r="CJ707" i="1" s="1"/>
  <c r="BM712" i="1"/>
  <c r="BM714" i="1" s="1"/>
  <c r="BQ712" i="1"/>
  <c r="BQ714" i="1" s="1"/>
  <c r="BU712" i="1"/>
  <c r="BU714" i="1" s="1"/>
  <c r="BY712" i="1"/>
  <c r="BY714" i="1" s="1"/>
  <c r="CC712" i="1"/>
  <c r="CC714" i="1" s="1"/>
  <c r="CG712" i="1"/>
  <c r="CG714" i="1" s="1"/>
  <c r="CK712" i="1"/>
  <c r="CK714" i="1" s="1"/>
  <c r="AU622" i="1"/>
  <c r="AY622" i="1"/>
  <c r="BC622" i="1"/>
  <c r="BG622" i="1"/>
  <c r="AN622" i="1"/>
  <c r="AZ622" i="1"/>
  <c r="BD622" i="1"/>
  <c r="AL622" i="1"/>
  <c r="AP622" i="1"/>
  <c r="AT622" i="1"/>
  <c r="BB622" i="1"/>
  <c r="BF622" i="1"/>
  <c r="BL642" i="1"/>
  <c r="BL644" i="1" s="1"/>
  <c r="BP642" i="1"/>
  <c r="BP644" i="1" s="1"/>
  <c r="BT642" i="1"/>
  <c r="BT644" i="1" s="1"/>
  <c r="BX642" i="1"/>
  <c r="BX644" i="1" s="1"/>
  <c r="CB642" i="1"/>
  <c r="CB644" i="1" s="1"/>
  <c r="CF642" i="1"/>
  <c r="CF644" i="1" s="1"/>
  <c r="CJ642" i="1"/>
  <c r="CJ644" i="1" s="1"/>
  <c r="BL649" i="1"/>
  <c r="BL651" i="1" s="1"/>
  <c r="BP649" i="1"/>
  <c r="BP651" i="1" s="1"/>
  <c r="BT649" i="1"/>
  <c r="BT651" i="1" s="1"/>
  <c r="BX649" i="1"/>
  <c r="BX651" i="1" s="1"/>
  <c r="CB649" i="1"/>
  <c r="CB651" i="1" s="1"/>
  <c r="CF649" i="1"/>
  <c r="CF651" i="1" s="1"/>
  <c r="CJ649" i="1"/>
  <c r="CJ651" i="1" s="1"/>
  <c r="BL656" i="1"/>
  <c r="BL658" i="1" s="1"/>
  <c r="BP656" i="1"/>
  <c r="BP658" i="1" s="1"/>
  <c r="BT656" i="1"/>
  <c r="BT658" i="1" s="1"/>
  <c r="BX656" i="1"/>
  <c r="BX658" i="1" s="1"/>
  <c r="CB656" i="1"/>
  <c r="CB658" i="1" s="1"/>
  <c r="CF656" i="1"/>
  <c r="CF658" i="1" s="1"/>
  <c r="CJ656" i="1"/>
  <c r="CJ658" i="1" s="1"/>
  <c r="BL663" i="1"/>
  <c r="BL665" i="1" s="1"/>
  <c r="BP663" i="1"/>
  <c r="BT663" i="1"/>
  <c r="BT665" i="1" s="1"/>
  <c r="BX663" i="1"/>
  <c r="BX665" i="1" s="1"/>
  <c r="CB663" i="1"/>
  <c r="CB665" i="1" s="1"/>
  <c r="CF663" i="1"/>
  <c r="CF665" i="1" s="1"/>
  <c r="CJ663" i="1"/>
  <c r="CJ665" i="1" s="1"/>
  <c r="BL670" i="1"/>
  <c r="BL672" i="1" s="1"/>
  <c r="BP670" i="1"/>
  <c r="BT670" i="1"/>
  <c r="BT672" i="1" s="1"/>
  <c r="BX670" i="1"/>
  <c r="BX672" i="1" s="1"/>
  <c r="CB670" i="1"/>
  <c r="CB672" i="1" s="1"/>
  <c r="CF670" i="1"/>
  <c r="CF672" i="1" s="1"/>
  <c r="CJ670" i="1"/>
  <c r="CJ672" i="1" s="1"/>
  <c r="BL677" i="1"/>
  <c r="BL679" i="1" s="1"/>
  <c r="BP677" i="1"/>
  <c r="BP679" i="1" s="1"/>
  <c r="BT677" i="1"/>
  <c r="BT679" i="1" s="1"/>
  <c r="BX677" i="1"/>
  <c r="BX679" i="1" s="1"/>
  <c r="CB677" i="1"/>
  <c r="CB679" i="1" s="1"/>
  <c r="CF677" i="1"/>
  <c r="CF679" i="1" s="1"/>
  <c r="CJ677" i="1"/>
  <c r="CJ679" i="1" s="1"/>
  <c r="BL684" i="1"/>
  <c r="BL686" i="1" s="1"/>
  <c r="BP684" i="1"/>
  <c r="BP686" i="1" s="1"/>
  <c r="BT684" i="1"/>
  <c r="BT686" i="1" s="1"/>
  <c r="BX684" i="1"/>
  <c r="BX686" i="1" s="1"/>
  <c r="CB684" i="1"/>
  <c r="CB686" i="1" s="1"/>
  <c r="CF684" i="1"/>
  <c r="CF686" i="1" s="1"/>
  <c r="CJ691" i="1"/>
  <c r="CJ693" i="1" s="1"/>
  <c r="BQ698" i="1"/>
  <c r="BQ700" i="1" s="1"/>
  <c r="BY698" i="1"/>
  <c r="BY700" i="1" s="1"/>
  <c r="CG698" i="1"/>
  <c r="CG700" i="1" s="1"/>
  <c r="BM705" i="1"/>
  <c r="BM707" i="1" s="1"/>
  <c r="BQ705" i="1"/>
  <c r="BQ707" i="1" s="1"/>
  <c r="BU705" i="1"/>
  <c r="BU707" i="1" s="1"/>
  <c r="BY705" i="1"/>
  <c r="BY707" i="1" s="1"/>
  <c r="CC705" i="1"/>
  <c r="CC707" i="1" s="1"/>
  <c r="CG705" i="1"/>
  <c r="CG707" i="1" s="1"/>
  <c r="CK705" i="1"/>
  <c r="CK707" i="1" s="1"/>
  <c r="BJ712" i="1"/>
  <c r="BJ714" i="1" s="1"/>
  <c r="BN712" i="1"/>
  <c r="BN714" i="1" s="1"/>
  <c r="BR712" i="1"/>
  <c r="BR714" i="1" s="1"/>
  <c r="BV712" i="1"/>
  <c r="BV714" i="1" s="1"/>
  <c r="BZ712" i="1"/>
  <c r="BZ714" i="1" s="1"/>
  <c r="CD712" i="1"/>
  <c r="CD714" i="1" s="1"/>
  <c r="CH712" i="1"/>
  <c r="CH714" i="1" s="1"/>
  <c r="J615" i="1"/>
  <c r="CE746" i="1" s="1"/>
  <c r="P615" i="1"/>
  <c r="BM642" i="1"/>
  <c r="BM644" i="1" s="1"/>
  <c r="BQ642" i="1"/>
  <c r="BQ644" i="1" s="1"/>
  <c r="BU642" i="1"/>
  <c r="BU644" i="1" s="1"/>
  <c r="BY642" i="1"/>
  <c r="BY644" i="1" s="1"/>
  <c r="CG642" i="1"/>
  <c r="CG644" i="1" s="1"/>
  <c r="CK642" i="1"/>
  <c r="CK644" i="1" s="1"/>
  <c r="BM656" i="1"/>
  <c r="BM658" i="1" s="1"/>
  <c r="BQ656" i="1"/>
  <c r="BQ658" i="1" s="1"/>
  <c r="BU656" i="1"/>
  <c r="BU658" i="1" s="1"/>
  <c r="BY656" i="1"/>
  <c r="BY658" i="1" s="1"/>
  <c r="CC656" i="1"/>
  <c r="CC658" i="1" s="1"/>
  <c r="CG656" i="1"/>
  <c r="CG658" i="1" s="1"/>
  <c r="CK656" i="1"/>
  <c r="CK658" i="1" s="1"/>
  <c r="BM663" i="1"/>
  <c r="BM665" i="1" s="1"/>
  <c r="BQ663" i="1"/>
  <c r="BQ665" i="1" s="1"/>
  <c r="BU663" i="1"/>
  <c r="BU665" i="1" s="1"/>
  <c r="BY663" i="1"/>
  <c r="BY665" i="1" s="1"/>
  <c r="CC663" i="1"/>
  <c r="CC665" i="1" s="1"/>
  <c r="CG663" i="1"/>
  <c r="CG665" i="1" s="1"/>
  <c r="CK663" i="1"/>
  <c r="CK665" i="1" s="1"/>
  <c r="BM670" i="1"/>
  <c r="BM672" i="1" s="1"/>
  <c r="BQ670" i="1"/>
  <c r="BQ672" i="1" s="1"/>
  <c r="BU670" i="1"/>
  <c r="BU672" i="1" s="1"/>
  <c r="BY670" i="1"/>
  <c r="BY672" i="1" s="1"/>
  <c r="CC670" i="1"/>
  <c r="CC672" i="1" s="1"/>
  <c r="CG670" i="1"/>
  <c r="CG672" i="1" s="1"/>
  <c r="CK670" i="1"/>
  <c r="CK672" i="1" s="1"/>
  <c r="BM677" i="1"/>
  <c r="BM679" i="1" s="1"/>
  <c r="BQ677" i="1"/>
  <c r="BQ679" i="1" s="1"/>
  <c r="BU677" i="1"/>
  <c r="BU679" i="1" s="1"/>
  <c r="BY677" i="1"/>
  <c r="BY679" i="1" s="1"/>
  <c r="CC677" i="1"/>
  <c r="CC679" i="1" s="1"/>
  <c r="CG677" i="1"/>
  <c r="CG679" i="1" s="1"/>
  <c r="CK677" i="1"/>
  <c r="CK679" i="1" s="1"/>
  <c r="BM684" i="1"/>
  <c r="BM686" i="1" s="1"/>
  <c r="BQ684" i="1"/>
  <c r="BQ686" i="1" s="1"/>
  <c r="BU684" i="1"/>
  <c r="BU686" i="1" s="1"/>
  <c r="BY684" i="1"/>
  <c r="BY686" i="1" s="1"/>
  <c r="CC684" i="1"/>
  <c r="CC686" i="1" s="1"/>
  <c r="CG684" i="1"/>
  <c r="CG686" i="1" s="1"/>
  <c r="CK684" i="1"/>
  <c r="CK686" i="1" s="1"/>
  <c r="CG691" i="1"/>
  <c r="CG693" i="1" s="1"/>
  <c r="CK691" i="1"/>
  <c r="CK693" i="1" s="1"/>
  <c r="BJ698" i="1"/>
  <c r="BJ700" i="1" s="1"/>
  <c r="BN698" i="1"/>
  <c r="BN700" i="1" s="1"/>
  <c r="BR698" i="1"/>
  <c r="BR700" i="1" s="1"/>
  <c r="BV698" i="1"/>
  <c r="BV700" i="1" s="1"/>
  <c r="BZ698" i="1"/>
  <c r="BZ700" i="1" s="1"/>
  <c r="CD698" i="1"/>
  <c r="CD700" i="1" s="1"/>
  <c r="CH698" i="1"/>
  <c r="CH700" i="1" s="1"/>
  <c r="BJ705" i="1"/>
  <c r="BJ707" i="1" s="1"/>
  <c r="BN705" i="1"/>
  <c r="BN707" i="1" s="1"/>
  <c r="BR705" i="1"/>
  <c r="BR707" i="1" s="1"/>
  <c r="BV705" i="1"/>
  <c r="BV707" i="1" s="1"/>
  <c r="BZ705" i="1"/>
  <c r="BZ707" i="1" s="1"/>
  <c r="CD705" i="1"/>
  <c r="CD707" i="1" s="1"/>
  <c r="CH705" i="1"/>
  <c r="CH707" i="1" s="1"/>
  <c r="BK712" i="1"/>
  <c r="BK714" i="1" s="1"/>
  <c r="BO712" i="1"/>
  <c r="BO714" i="1" s="1"/>
  <c r="BS712" i="1"/>
  <c r="BS714" i="1" s="1"/>
  <c r="BW712" i="1"/>
  <c r="BW714" i="1" s="1"/>
  <c r="CA712" i="1"/>
  <c r="CA714" i="1" s="1"/>
  <c r="CE712" i="1"/>
  <c r="CE714" i="1" s="1"/>
  <c r="CI712" i="1"/>
  <c r="CI714" i="1" s="1"/>
  <c r="BJ656" i="1"/>
  <c r="BJ658" i="1" s="1"/>
  <c r="BN656" i="1"/>
  <c r="BN658" i="1" s="1"/>
  <c r="BR656" i="1"/>
  <c r="BR658" i="1" s="1"/>
  <c r="BV656" i="1"/>
  <c r="BV658" i="1" s="1"/>
  <c r="BZ656" i="1"/>
  <c r="BZ658" i="1" s="1"/>
  <c r="CD656" i="1"/>
  <c r="CD658" i="1" s="1"/>
  <c r="CH656" i="1"/>
  <c r="CH658" i="1" s="1"/>
  <c r="BJ663" i="1"/>
  <c r="BJ665" i="1" s="1"/>
  <c r="BN663" i="1"/>
  <c r="BN665" i="1" s="1"/>
  <c r="BR663" i="1"/>
  <c r="BR665" i="1" s="1"/>
  <c r="BV663" i="1"/>
  <c r="BV665" i="1" s="1"/>
  <c r="BZ663" i="1"/>
  <c r="BZ665" i="1" s="1"/>
  <c r="CD663" i="1"/>
  <c r="CD665" i="1" s="1"/>
  <c r="CH663" i="1"/>
  <c r="CH665" i="1" s="1"/>
  <c r="BJ670" i="1"/>
  <c r="BJ672" i="1" s="1"/>
  <c r="BN670" i="1"/>
  <c r="BN672" i="1" s="1"/>
  <c r="BR670" i="1"/>
  <c r="BR672" i="1" s="1"/>
  <c r="BV670" i="1"/>
  <c r="BV672" i="1" s="1"/>
  <c r="BZ670" i="1"/>
  <c r="BZ672" i="1" s="1"/>
  <c r="CD670" i="1"/>
  <c r="CD672" i="1" s="1"/>
  <c r="CH670" i="1"/>
  <c r="CH672" i="1" s="1"/>
  <c r="BJ677" i="1"/>
  <c r="BJ679" i="1" s="1"/>
  <c r="BN677" i="1"/>
  <c r="BN679" i="1" s="1"/>
  <c r="BR677" i="1"/>
  <c r="BR679" i="1" s="1"/>
  <c r="BV677" i="1"/>
  <c r="BV679" i="1" s="1"/>
  <c r="BZ677" i="1"/>
  <c r="BZ679" i="1" s="1"/>
  <c r="CD677" i="1"/>
  <c r="CD679" i="1" s="1"/>
  <c r="CH677" i="1"/>
  <c r="CH679" i="1" s="1"/>
  <c r="BJ684" i="1"/>
  <c r="BJ686" i="1" s="1"/>
  <c r="BN684" i="1"/>
  <c r="BN686" i="1" s="1"/>
  <c r="BR684" i="1"/>
  <c r="BR686" i="1" s="1"/>
  <c r="BV684" i="1"/>
  <c r="BV686" i="1" s="1"/>
  <c r="BZ684" i="1"/>
  <c r="BZ686" i="1" s="1"/>
  <c r="CD684" i="1"/>
  <c r="CD686" i="1" s="1"/>
  <c r="CH684" i="1"/>
  <c r="CH686" i="1" s="1"/>
  <c r="BJ691" i="1"/>
  <c r="BJ693" i="1" s="1"/>
  <c r="BN691" i="1"/>
  <c r="BN693" i="1" s="1"/>
  <c r="BR691" i="1"/>
  <c r="BR693" i="1" s="1"/>
  <c r="BV691" i="1"/>
  <c r="BV693" i="1" s="1"/>
  <c r="BZ691" i="1"/>
  <c r="BZ693" i="1" s="1"/>
  <c r="CD691" i="1"/>
  <c r="CD693" i="1" s="1"/>
  <c r="CH691" i="1"/>
  <c r="CH693" i="1" s="1"/>
  <c r="BK698" i="1"/>
  <c r="BK700" i="1" s="1"/>
  <c r="BO698" i="1"/>
  <c r="BO700" i="1" s="1"/>
  <c r="BS698" i="1"/>
  <c r="BS700" i="1" s="1"/>
  <c r="BW698" i="1"/>
  <c r="BW700" i="1" s="1"/>
  <c r="CA698" i="1"/>
  <c r="CA700" i="1" s="1"/>
  <c r="CE698" i="1"/>
  <c r="CE700" i="1" s="1"/>
  <c r="CI698" i="1"/>
  <c r="CI700" i="1" s="1"/>
  <c r="BK705" i="1"/>
  <c r="BK707" i="1" s="1"/>
  <c r="BO705" i="1"/>
  <c r="BO707" i="1" s="1"/>
  <c r="BS705" i="1"/>
  <c r="BS707" i="1" s="1"/>
  <c r="CA705" i="1"/>
  <c r="CA707" i="1" s="1"/>
  <c r="CE705" i="1"/>
  <c r="CE707" i="1" s="1"/>
  <c r="CI705" i="1"/>
  <c r="CI707" i="1" s="1"/>
  <c r="BL712" i="1"/>
  <c r="BL714" i="1" s="1"/>
  <c r="BP712" i="1"/>
  <c r="BP714" i="1" s="1"/>
  <c r="BT712" i="1"/>
  <c r="BT714" i="1" s="1"/>
  <c r="BX712" i="1"/>
  <c r="BX714" i="1" s="1"/>
  <c r="CB712" i="1"/>
  <c r="CB714" i="1" s="1"/>
  <c r="CF712" i="1"/>
  <c r="CF714" i="1" s="1"/>
  <c r="CJ712" i="1"/>
  <c r="CJ714" i="1" s="1"/>
  <c r="M616" i="1"/>
  <c r="Y43" i="1"/>
  <c r="CT16" i="1"/>
  <c r="CO10" i="1"/>
  <c r="CT11" i="1"/>
  <c r="CM12" i="1"/>
  <c r="CO14" i="1"/>
  <c r="CT15" i="1"/>
  <c r="CM19" i="1"/>
  <c r="CM23" i="1"/>
  <c r="CM27" i="1"/>
  <c r="CM31" i="1"/>
  <c r="CM35" i="1"/>
  <c r="CM39" i="1"/>
  <c r="CM45" i="1"/>
  <c r="CM49" i="1"/>
  <c r="CM53" i="1"/>
  <c r="CM56" i="1"/>
  <c r="CM60" i="1"/>
  <c r="CM67" i="1"/>
  <c r="CM70" i="1"/>
  <c r="CM72" i="1"/>
  <c r="CM76" i="1"/>
  <c r="CT79" i="1"/>
  <c r="CT80" i="1"/>
  <c r="CQ83" i="1"/>
  <c r="CO84" i="1"/>
  <c r="CT84" i="1"/>
  <c r="CS86" i="1"/>
  <c r="CU86" i="1" s="1"/>
  <c r="CS88" i="1"/>
  <c r="CU88" i="1" s="1"/>
  <c r="CS90" i="1"/>
  <c r="CU90" i="1" s="1"/>
  <c r="CS92" i="1"/>
  <c r="CU92" i="1" s="1"/>
  <c r="CS94" i="1"/>
  <c r="CU94" i="1" s="1"/>
  <c r="CS96" i="1"/>
  <c r="CU96" i="1" s="1"/>
  <c r="CS98" i="1"/>
  <c r="CU98" i="1" s="1"/>
  <c r="CS100" i="1"/>
  <c r="CU100" i="1" s="1"/>
  <c r="CS102" i="1"/>
  <c r="CU102" i="1" s="1"/>
  <c r="CS104" i="1"/>
  <c r="CU104" i="1" s="1"/>
  <c r="CS106" i="1"/>
  <c r="CU106" i="1" s="1"/>
  <c r="CS108" i="1"/>
  <c r="CU108" i="1" s="1"/>
  <c r="CS110" i="1"/>
  <c r="CU110" i="1" s="1"/>
  <c r="CS112" i="1"/>
  <c r="CU112" i="1" s="1"/>
  <c r="CM116" i="1"/>
  <c r="CT116" i="1"/>
  <c r="CM118" i="1"/>
  <c r="Y617" i="1"/>
  <c r="CT20" i="1"/>
  <c r="CM10" i="1"/>
  <c r="CO12" i="1"/>
  <c r="CS12" i="1"/>
  <c r="CU12" i="1" s="1"/>
  <c r="CM14" i="1"/>
  <c r="CO16" i="1"/>
  <c r="CS16" i="1"/>
  <c r="CU16" i="1" s="1"/>
  <c r="CM18" i="1"/>
  <c r="CQ18" i="1"/>
  <c r="CO20" i="1"/>
  <c r="CS20" i="1"/>
  <c r="CU20" i="1" s="1"/>
  <c r="CM22" i="1"/>
  <c r="CQ22" i="1"/>
  <c r="CO24" i="1"/>
  <c r="CS24" i="1"/>
  <c r="CU24" i="1" s="1"/>
  <c r="CM26" i="1"/>
  <c r="CQ26" i="1"/>
  <c r="CO28" i="1"/>
  <c r="CS28" i="1"/>
  <c r="CU28" i="1" s="1"/>
  <c r="CM30" i="1"/>
  <c r="CQ30" i="1"/>
  <c r="CO32" i="1"/>
  <c r="CS32" i="1"/>
  <c r="CU32" i="1" s="1"/>
  <c r="CM34" i="1"/>
  <c r="CQ34" i="1"/>
  <c r="CO36" i="1"/>
  <c r="CS36" i="1"/>
  <c r="CU36" i="1" s="1"/>
  <c r="CM38" i="1"/>
  <c r="CQ38" i="1"/>
  <c r="CO40" i="1"/>
  <c r="CS40" i="1"/>
  <c r="CU40" i="1" s="1"/>
  <c r="CM42" i="1"/>
  <c r="CQ42" i="1"/>
  <c r="CO46" i="1"/>
  <c r="CS46" i="1"/>
  <c r="CU46" i="1" s="1"/>
  <c r="CM48" i="1"/>
  <c r="CQ48" i="1"/>
  <c r="CO50" i="1"/>
  <c r="CS50" i="1"/>
  <c r="CU50" i="1" s="1"/>
  <c r="CM52" i="1"/>
  <c r="CQ52" i="1"/>
  <c r="CO54" i="1"/>
  <c r="CS54" i="1"/>
  <c r="CU54" i="1" s="1"/>
  <c r="CO57" i="1"/>
  <c r="CS57" i="1"/>
  <c r="CU57" i="1" s="1"/>
  <c r="CM59" i="1"/>
  <c r="CQ59" i="1"/>
  <c r="CO61" i="1"/>
  <c r="CS61" i="1"/>
  <c r="CU61" i="1" s="1"/>
  <c r="CO64" i="1"/>
  <c r="CS64" i="1"/>
  <c r="CU64" i="1" s="1"/>
  <c r="CM66" i="1"/>
  <c r="CQ66" i="1"/>
  <c r="CO68" i="1"/>
  <c r="CS68" i="1"/>
  <c r="CU68" i="1" s="1"/>
  <c r="CO73" i="1"/>
  <c r="CS73" i="1"/>
  <c r="CU73" i="1" s="1"/>
  <c r="CM75" i="1"/>
  <c r="CQ75" i="1"/>
  <c r="CO77" i="1"/>
  <c r="CS77" i="1"/>
  <c r="CU77" i="1" s="1"/>
  <c r="CM79" i="1"/>
  <c r="CQ79" i="1"/>
  <c r="CQ80" i="1"/>
  <c r="CO81" i="1"/>
  <c r="CS81" i="1"/>
  <c r="CU81" i="1" s="1"/>
  <c r="CM86" i="1"/>
  <c r="CT86" i="1"/>
  <c r="CM88" i="1"/>
  <c r="CT88" i="1"/>
  <c r="CM90" i="1"/>
  <c r="CT90" i="1"/>
  <c r="CM92" i="1"/>
  <c r="CT92" i="1"/>
  <c r="CM94" i="1"/>
  <c r="CT94" i="1"/>
  <c r="CM96" i="1"/>
  <c r="CT96" i="1"/>
  <c r="CM98" i="1"/>
  <c r="CT98" i="1"/>
  <c r="CM100" i="1"/>
  <c r="CT100" i="1"/>
  <c r="CM102" i="1"/>
  <c r="CT102" i="1"/>
  <c r="CM104" i="1"/>
  <c r="CT104" i="1"/>
  <c r="CT106" i="1"/>
  <c r="CT108" i="1"/>
  <c r="CT110" i="1"/>
  <c r="CT112" i="1"/>
  <c r="CT24" i="1"/>
  <c r="CT28" i="1"/>
  <c r="CT32" i="1"/>
  <c r="CT36" i="1"/>
  <c r="CT40" i="1"/>
  <c r="CT46" i="1"/>
  <c r="CT50" i="1"/>
  <c r="CT54" i="1"/>
  <c r="CT57" i="1"/>
  <c r="CT61" i="1"/>
  <c r="CT64" i="1"/>
  <c r="CT68" i="1"/>
  <c r="CT73" i="1"/>
  <c r="CT77" i="1"/>
  <c r="CT81" i="1"/>
  <c r="CQ84" i="1"/>
  <c r="CO90" i="1"/>
  <c r="CO92" i="1"/>
  <c r="CO94" i="1"/>
  <c r="CO96" i="1"/>
  <c r="CO98" i="1"/>
  <c r="CO100" i="1"/>
  <c r="CO102" i="1"/>
  <c r="CO104" i="1"/>
  <c r="CO106" i="1"/>
  <c r="CO108" i="1"/>
  <c r="CO110" i="1"/>
  <c r="CO112" i="1"/>
  <c r="CQ114" i="1"/>
  <c r="CO114" i="1"/>
  <c r="CQ116" i="1"/>
  <c r="CQ118" i="1"/>
  <c r="Y226" i="1"/>
  <c r="CO82" i="1"/>
  <c r="CT82" i="1"/>
  <c r="CS84" i="1"/>
  <c r="CU84" i="1" s="1"/>
  <c r="CQ86" i="1"/>
  <c r="CQ88" i="1"/>
  <c r="CQ108" i="1"/>
  <c r="CQ110" i="1"/>
  <c r="CQ112" i="1"/>
  <c r="CS116" i="1"/>
  <c r="CU116" i="1" s="1"/>
  <c r="CS118" i="1"/>
  <c r="CU118" i="1" s="1"/>
  <c r="CT120" i="1"/>
  <c r="CT124" i="1"/>
  <c r="CT128" i="1"/>
  <c r="CT132" i="1"/>
  <c r="CT136" i="1"/>
  <c r="CT140" i="1"/>
  <c r="CT146" i="1"/>
  <c r="CT153" i="1"/>
  <c r="CT157" i="1"/>
  <c r="CT164" i="1"/>
  <c r="CT168" i="1"/>
  <c r="CT172" i="1"/>
  <c r="CT175" i="1"/>
  <c r="CT179" i="1"/>
  <c r="CT183" i="1"/>
  <c r="CT187" i="1"/>
  <c r="CT197" i="1"/>
  <c r="CT201" i="1"/>
  <c r="CT205" i="1"/>
  <c r="CT209" i="1"/>
  <c r="CT215" i="1"/>
  <c r="CT217" i="1"/>
  <c r="CT221" i="1"/>
  <c r="CT225" i="1"/>
  <c r="CT229" i="1"/>
  <c r="CT239" i="1"/>
  <c r="CT241" i="1"/>
  <c r="CQ243" i="1"/>
  <c r="CS249" i="1"/>
  <c r="CU249" i="1" s="1"/>
  <c r="CT251" i="1"/>
  <c r="CQ255" i="1"/>
  <c r="CQ260" i="1"/>
  <c r="CS288" i="1"/>
  <c r="CU288" i="1" s="1"/>
  <c r="CO311" i="1"/>
  <c r="CQ311" i="1"/>
  <c r="CM311" i="1"/>
  <c r="CM319" i="1"/>
  <c r="CS319" i="1"/>
  <c r="CU319" i="1" s="1"/>
  <c r="CO319" i="1"/>
  <c r="CT319" i="1"/>
  <c r="CO323" i="1"/>
  <c r="CQ323" i="1"/>
  <c r="CM323" i="1"/>
  <c r="CM331" i="1"/>
  <c r="CS331" i="1"/>
  <c r="CU331" i="1" s="1"/>
  <c r="CO331" i="1"/>
  <c r="CT331" i="1"/>
  <c r="CQ343" i="1"/>
  <c r="CT343" i="1"/>
  <c r="CO343" i="1"/>
  <c r="CT345" i="1"/>
  <c r="CM345" i="1"/>
  <c r="CO349" i="1"/>
  <c r="CM349" i="1"/>
  <c r="CO382" i="1"/>
  <c r="CQ382" i="1"/>
  <c r="CM382" i="1"/>
  <c r="CM383" i="1"/>
  <c r="CT383" i="1"/>
  <c r="CO383" i="1"/>
  <c r="CQ393" i="1"/>
  <c r="CT393" i="1"/>
  <c r="CO393" i="1"/>
  <c r="CT395" i="1"/>
  <c r="CM395" i="1"/>
  <c r="CO399" i="1"/>
  <c r="CM399" i="1"/>
  <c r="CM407" i="1"/>
  <c r="CS407" i="1"/>
  <c r="CU407" i="1" s="1"/>
  <c r="CO407" i="1"/>
  <c r="CT407" i="1"/>
  <c r="CQ415" i="1"/>
  <c r="CQ372" i="1"/>
  <c r="CM471" i="1"/>
  <c r="CT471" i="1"/>
  <c r="CO471" i="1"/>
  <c r="CQ477" i="1"/>
  <c r="CT477" i="1"/>
  <c r="CO477" i="1"/>
  <c r="CM483" i="1"/>
  <c r="CQ483" i="1"/>
  <c r="CM243" i="1"/>
  <c r="CS243" i="1"/>
  <c r="CU243" i="1" s="1"/>
  <c r="CT244" i="1"/>
  <c r="CM246" i="1"/>
  <c r="CQ246" i="1"/>
  <c r="CQ247" i="1"/>
  <c r="CM253" i="1"/>
  <c r="CM255" i="1"/>
  <c r="CS255" i="1"/>
  <c r="CU255" i="1" s="1"/>
  <c r="CS259" i="1"/>
  <c r="CU259" i="1" s="1"/>
  <c r="CM260" i="1"/>
  <c r="CS260" i="1"/>
  <c r="CU260" i="1" s="1"/>
  <c r="CT261" i="1"/>
  <c r="CM262" i="1"/>
  <c r="CO265" i="1"/>
  <c r="CO266" i="1"/>
  <c r="CM267" i="1"/>
  <c r="CS267" i="1"/>
  <c r="CU267" i="1" s="1"/>
  <c r="CS268" i="1"/>
  <c r="CU268" i="1" s="1"/>
  <c r="CO269" i="1"/>
  <c r="CO270" i="1"/>
  <c r="CM271" i="1"/>
  <c r="CS271" i="1"/>
  <c r="CU271" i="1" s="1"/>
  <c r="CS272" i="1"/>
  <c r="CU272" i="1" s="1"/>
  <c r="CO273" i="1"/>
  <c r="CO274" i="1"/>
  <c r="CM275" i="1"/>
  <c r="CS275" i="1"/>
  <c r="CU275" i="1" s="1"/>
  <c r="CS276" i="1"/>
  <c r="CU276" i="1" s="1"/>
  <c r="CO277" i="1"/>
  <c r="CO278" i="1"/>
  <c r="CM279" i="1"/>
  <c r="CS279" i="1"/>
  <c r="CU279" i="1" s="1"/>
  <c r="CS280" i="1"/>
  <c r="CU280" i="1" s="1"/>
  <c r="CO281" i="1"/>
  <c r="CO282" i="1"/>
  <c r="CQ284" i="1"/>
  <c r="CO287" i="1"/>
  <c r="CQ289" i="1"/>
  <c r="CO292" i="1"/>
  <c r="CM293" i="1"/>
  <c r="CS293" i="1"/>
  <c r="CU293" i="1" s="1"/>
  <c r="CS294" i="1"/>
  <c r="CU294" i="1" s="1"/>
  <c r="CO295" i="1"/>
  <c r="CT295" i="1"/>
  <c r="CO297" i="1"/>
  <c r="CT297" i="1"/>
  <c r="CO298" i="1"/>
  <c r="CT298" i="1"/>
  <c r="CM299" i="1"/>
  <c r="CS299" i="1"/>
  <c r="CU299" i="1" s="1"/>
  <c r="CQ300" i="1"/>
  <c r="CM300" i="1"/>
  <c r="CS300" i="1"/>
  <c r="CU300" i="1" s="1"/>
  <c r="CQ302" i="1"/>
  <c r="CM302" i="1"/>
  <c r="CS302" i="1"/>
  <c r="CU302" i="1" s="1"/>
  <c r="CO303" i="1"/>
  <c r="CT303" i="1"/>
  <c r="CM305" i="1"/>
  <c r="CS305" i="1"/>
  <c r="CU305" i="1" s="1"/>
  <c r="CQ307" i="1"/>
  <c r="CQ313" i="1"/>
  <c r="CT315" i="1"/>
  <c r="CQ325" i="1"/>
  <c r="CT327" i="1"/>
  <c r="CS333" i="1"/>
  <c r="CU333" i="1" s="1"/>
  <c r="CO337" i="1"/>
  <c r="CQ337" i="1"/>
  <c r="CM337" i="1"/>
  <c r="CS347" i="1"/>
  <c r="CU347" i="1" s="1"/>
  <c r="CQ351" i="1"/>
  <c r="CT351" i="1"/>
  <c r="CO351" i="1"/>
  <c r="CT353" i="1"/>
  <c r="CM353" i="1"/>
  <c r="CO357" i="1"/>
  <c r="CM357" i="1"/>
  <c r="CO366" i="1"/>
  <c r="CQ366" i="1"/>
  <c r="CM366" i="1"/>
  <c r="CM367" i="1"/>
  <c r="CT367" i="1"/>
  <c r="CO367" i="1"/>
  <c r="CM369" i="1"/>
  <c r="CS375" i="1"/>
  <c r="CU375" i="1" s="1"/>
  <c r="CQ376" i="1"/>
  <c r="CS397" i="1"/>
  <c r="CU397" i="1" s="1"/>
  <c r="CQ401" i="1"/>
  <c r="CT401" i="1"/>
  <c r="CO401" i="1"/>
  <c r="CO413" i="1"/>
  <c r="CQ413" i="1"/>
  <c r="CM413" i="1"/>
  <c r="CM414" i="1"/>
  <c r="CT414" i="1"/>
  <c r="CO414" i="1"/>
  <c r="CM416" i="1"/>
  <c r="CO423" i="1"/>
  <c r="CQ423" i="1"/>
  <c r="CM423" i="1"/>
  <c r="CM424" i="1"/>
  <c r="CT424" i="1"/>
  <c r="CO424" i="1"/>
  <c r="CM426" i="1"/>
  <c r="CS431" i="1"/>
  <c r="CU431" i="1" s="1"/>
  <c r="CQ441" i="1"/>
  <c r="CT441" i="1"/>
  <c r="CO441" i="1"/>
  <c r="CT443" i="1"/>
  <c r="CM443" i="1"/>
  <c r="CO452" i="1"/>
  <c r="CM452" i="1"/>
  <c r="CS454" i="1"/>
  <c r="CU454" i="1" s="1"/>
  <c r="CQ460" i="1"/>
  <c r="CQ469" i="1"/>
  <c r="CT469" i="1"/>
  <c r="CO469" i="1"/>
  <c r="CM472" i="1"/>
  <c r="CS473" i="1"/>
  <c r="CU473" i="1" s="1"/>
  <c r="CT118" i="1"/>
  <c r="CT122" i="1"/>
  <c r="CT126" i="1"/>
  <c r="CT130" i="1"/>
  <c r="CT134" i="1"/>
  <c r="CT138" i="1"/>
  <c r="CT144" i="1"/>
  <c r="CT148" i="1"/>
  <c r="CT151" i="1"/>
  <c r="CT155" i="1"/>
  <c r="CT159" i="1"/>
  <c r="CT162" i="1"/>
  <c r="CT166" i="1"/>
  <c r="CT170" i="1"/>
  <c r="CT177" i="1"/>
  <c r="CT181" i="1"/>
  <c r="CT185" i="1"/>
  <c r="CT189" i="1"/>
  <c r="CT195" i="1"/>
  <c r="CT203" i="1"/>
  <c r="CT207" i="1"/>
  <c r="CT211" i="1"/>
  <c r="CT213" i="1"/>
  <c r="CT219" i="1"/>
  <c r="CT223" i="1"/>
  <c r="CT231" i="1"/>
  <c r="CT234" i="1"/>
  <c r="CT237" i="1"/>
  <c r="CQ241" i="1"/>
  <c r="CO243" i="1"/>
  <c r="CQ249" i="1"/>
  <c r="CQ251" i="1"/>
  <c r="CS253" i="1"/>
  <c r="CU253" i="1" s="1"/>
  <c r="CO255" i="1"/>
  <c r="CO258" i="1"/>
  <c r="CT258" i="1"/>
  <c r="CO259" i="1"/>
  <c r="CT259" i="1"/>
  <c r="CO260" i="1"/>
  <c r="CS262" i="1"/>
  <c r="CU262" i="1" s="1"/>
  <c r="CM284" i="1"/>
  <c r="CS284" i="1"/>
  <c r="CU284" i="1" s="1"/>
  <c r="CQ286" i="1"/>
  <c r="CQ288" i="1"/>
  <c r="CQ290" i="1"/>
  <c r="CQ295" i="1"/>
  <c r="CQ297" i="1"/>
  <c r="CQ303" i="1"/>
  <c r="CS311" i="1"/>
  <c r="CU311" i="1" s="1"/>
  <c r="CO315" i="1"/>
  <c r="CQ315" i="1"/>
  <c r="CM315" i="1"/>
  <c r="CQ319" i="1"/>
  <c r="CS323" i="1"/>
  <c r="CU323" i="1" s="1"/>
  <c r="CO327" i="1"/>
  <c r="CQ327" i="1"/>
  <c r="CM327" i="1"/>
  <c r="CQ331" i="1"/>
  <c r="CT333" i="1"/>
  <c r="CM335" i="1"/>
  <c r="CS335" i="1"/>
  <c r="CU335" i="1" s="1"/>
  <c r="CO335" i="1"/>
  <c r="CT335" i="1"/>
  <c r="CQ341" i="1"/>
  <c r="CS355" i="1"/>
  <c r="CU355" i="1" s="1"/>
  <c r="CT359" i="1"/>
  <c r="CM359" i="1"/>
  <c r="CM368" i="1"/>
  <c r="CS368" i="1"/>
  <c r="CU368" i="1" s="1"/>
  <c r="CO368" i="1"/>
  <c r="CT368" i="1"/>
  <c r="CO374" i="1"/>
  <c r="CQ374" i="1"/>
  <c r="CM374" i="1"/>
  <c r="CM375" i="1"/>
  <c r="CT375" i="1"/>
  <c r="CO375" i="1"/>
  <c r="CS382" i="1"/>
  <c r="CU382" i="1" s="1"/>
  <c r="CS385" i="1"/>
  <c r="CU385" i="1" s="1"/>
  <c r="CQ391" i="1"/>
  <c r="CS406" i="1"/>
  <c r="CU406" i="1" s="1"/>
  <c r="CQ407" i="1"/>
  <c r="CM415" i="1"/>
  <c r="CS415" i="1"/>
  <c r="CU415" i="1" s="1"/>
  <c r="CO415" i="1"/>
  <c r="CT415" i="1"/>
  <c r="CM425" i="1"/>
  <c r="CS425" i="1"/>
  <c r="CU425" i="1" s="1"/>
  <c r="CO425" i="1"/>
  <c r="CT425" i="1"/>
  <c r="CS432" i="1"/>
  <c r="CU432" i="1" s="1"/>
  <c r="CO447" i="1"/>
  <c r="CQ447" i="1"/>
  <c r="CM447" i="1"/>
  <c r="Y445" i="1"/>
  <c r="CS450" i="1"/>
  <c r="CU450" i="1" s="1"/>
  <c r="CQ454" i="1"/>
  <c r="CT454" i="1"/>
  <c r="CO454" i="1"/>
  <c r="CT456" i="1"/>
  <c r="CM456" i="1"/>
  <c r="CO460" i="1"/>
  <c r="CM460" i="1"/>
  <c r="CQ474" i="1"/>
  <c r="CT478" i="1"/>
  <c r="CM478" i="1"/>
  <c r="CS479" i="1"/>
  <c r="CU479" i="1" s="1"/>
  <c r="CO489" i="1"/>
  <c r="CM489" i="1"/>
  <c r="M620" i="1"/>
  <c r="CS241" i="1"/>
  <c r="CU241" i="1" s="1"/>
  <c r="CM249" i="1"/>
  <c r="CS251" i="1"/>
  <c r="CU251" i="1" s="1"/>
  <c r="CO253" i="1"/>
  <c r="CQ258" i="1"/>
  <c r="CQ259" i="1"/>
  <c r="CO261" i="1"/>
  <c r="CM265" i="1"/>
  <c r="CQ268" i="1"/>
  <c r="CM269" i="1"/>
  <c r="CQ272" i="1"/>
  <c r="CM273" i="1"/>
  <c r="CQ276" i="1"/>
  <c r="CM277" i="1"/>
  <c r="CQ280" i="1"/>
  <c r="CM281" i="1"/>
  <c r="CO284" i="1"/>
  <c r="CS286" i="1"/>
  <c r="CU286" i="1" s="1"/>
  <c r="CQ287" i="1"/>
  <c r="CM288" i="1"/>
  <c r="CS289" i="1"/>
  <c r="CU289" i="1" s="1"/>
  <c r="CS290" i="1"/>
  <c r="CU290" i="1" s="1"/>
  <c r="CQ294" i="1"/>
  <c r="CS304" i="1"/>
  <c r="CU304" i="1" s="1"/>
  <c r="CO304" i="1"/>
  <c r="CQ304" i="1"/>
  <c r="CM307" i="1"/>
  <c r="CS307" i="1"/>
  <c r="CU307" i="1" s="1"/>
  <c r="CO307" i="1"/>
  <c r="CT307" i="1"/>
  <c r="CT311" i="1"/>
  <c r="CM313" i="1"/>
  <c r="CS313" i="1"/>
  <c r="CU313" i="1" s="1"/>
  <c r="CO313" i="1"/>
  <c r="CT313" i="1"/>
  <c r="CT323" i="1"/>
  <c r="CM325" i="1"/>
  <c r="CS325" i="1"/>
  <c r="CU325" i="1" s="1"/>
  <c r="CO325" i="1"/>
  <c r="CT325" i="1"/>
  <c r="Y619" i="1"/>
  <c r="CO333" i="1"/>
  <c r="CQ333" i="1"/>
  <c r="CM333" i="1"/>
  <c r="CO341" i="1"/>
  <c r="CM341" i="1"/>
  <c r="CS343" i="1"/>
  <c r="CU343" i="1" s="1"/>
  <c r="CQ345" i="1"/>
  <c r="CQ349" i="1"/>
  <c r="CT349" i="1"/>
  <c r="CM376" i="1"/>
  <c r="CS376" i="1"/>
  <c r="CU376" i="1" s="1"/>
  <c r="CO376" i="1"/>
  <c r="CT376" i="1"/>
  <c r="CS383" i="1"/>
  <c r="CU383" i="1" s="1"/>
  <c r="CQ385" i="1"/>
  <c r="CT385" i="1"/>
  <c r="CO385" i="1"/>
  <c r="CT387" i="1"/>
  <c r="CM387" i="1"/>
  <c r="CO391" i="1"/>
  <c r="CM391" i="1"/>
  <c r="CS393" i="1"/>
  <c r="CU393" i="1" s="1"/>
  <c r="CQ395" i="1"/>
  <c r="CQ399" i="1"/>
  <c r="CT399" i="1"/>
  <c r="CT402" i="1"/>
  <c r="CM402" i="1"/>
  <c r="CM406" i="1"/>
  <c r="CT406" i="1"/>
  <c r="CO406" i="1"/>
  <c r="CO431" i="1"/>
  <c r="CQ431" i="1"/>
  <c r="CM431" i="1"/>
  <c r="CM432" i="1"/>
  <c r="CT432" i="1"/>
  <c r="CO432" i="1"/>
  <c r="CT470" i="1"/>
  <c r="CM470" i="1"/>
  <c r="CO474" i="1"/>
  <c r="CM474" i="1"/>
  <c r="CT479" i="1"/>
  <c r="CM479" i="1"/>
  <c r="CO479" i="1"/>
  <c r="CQ482" i="1"/>
  <c r="CS482" i="1"/>
  <c r="CU482" i="1" s="1"/>
  <c r="CT482" i="1"/>
  <c r="CO482" i="1"/>
  <c r="CT308" i="1"/>
  <c r="CT314" i="1"/>
  <c r="CT317" i="1"/>
  <c r="CT320" i="1"/>
  <c r="CT322" i="1"/>
  <c r="CT326" i="1"/>
  <c r="CT332" i="1"/>
  <c r="CT336" i="1"/>
  <c r="CM339" i="1"/>
  <c r="CT340" i="1"/>
  <c r="CS341" i="1"/>
  <c r="CU341" i="1" s="1"/>
  <c r="CM347" i="1"/>
  <c r="CT348" i="1"/>
  <c r="CS349" i="1"/>
  <c r="CU349" i="1" s="1"/>
  <c r="CM355" i="1"/>
  <c r="CT356" i="1"/>
  <c r="CS357" i="1"/>
  <c r="CU357" i="1" s="1"/>
  <c r="CO365" i="1"/>
  <c r="CT365" i="1"/>
  <c r="CQ367" i="1"/>
  <c r="CQ369" i="1"/>
  <c r="CO373" i="1"/>
  <c r="CT373" i="1"/>
  <c r="CQ375" i="1"/>
  <c r="CQ377" i="1"/>
  <c r="CO381" i="1"/>
  <c r="CT381" i="1"/>
  <c r="CQ383" i="1"/>
  <c r="CM389" i="1"/>
  <c r="CT390" i="1"/>
  <c r="CS391" i="1"/>
  <c r="CU391" i="1" s="1"/>
  <c r="CM397" i="1"/>
  <c r="CT398" i="1"/>
  <c r="CS399" i="1"/>
  <c r="CU399" i="1" s="1"/>
  <c r="CM404" i="1"/>
  <c r="CQ406" i="1"/>
  <c r="CQ408" i="1"/>
  <c r="CO412" i="1"/>
  <c r="CT412" i="1"/>
  <c r="CQ414" i="1"/>
  <c r="CQ416" i="1"/>
  <c r="CO422" i="1"/>
  <c r="CT422" i="1"/>
  <c r="CQ424" i="1"/>
  <c r="CQ426" i="1"/>
  <c r="CO430" i="1"/>
  <c r="CT430" i="1"/>
  <c r="CQ432" i="1"/>
  <c r="CQ436" i="1"/>
  <c r="CO440" i="1"/>
  <c r="CT440" i="1"/>
  <c r="CO446" i="1"/>
  <c r="CT446" i="1"/>
  <c r="CM450" i="1"/>
  <c r="CT451" i="1"/>
  <c r="CS452" i="1"/>
  <c r="CU452" i="1" s="1"/>
  <c r="CM458" i="1"/>
  <c r="CT459" i="1"/>
  <c r="CS460" i="1"/>
  <c r="CU460" i="1" s="1"/>
  <c r="CQ464" i="1"/>
  <c r="CO468" i="1"/>
  <c r="CT468" i="1"/>
  <c r="CQ471" i="1"/>
  <c r="CQ472" i="1"/>
  <c r="CM473" i="1"/>
  <c r="CS474" i="1"/>
  <c r="CU474" i="1" s="1"/>
  <c r="CO476" i="1"/>
  <c r="CT476" i="1"/>
  <c r="CQ479" i="1"/>
  <c r="CQ487" i="1"/>
  <c r="CT488" i="1"/>
  <c r="CS489" i="1"/>
  <c r="CU489" i="1" s="1"/>
  <c r="CQ496" i="1"/>
  <c r="CM496" i="1"/>
  <c r="CS496" i="1"/>
  <c r="CU496" i="1" s="1"/>
  <c r="CM498" i="1"/>
  <c r="CT498" i="1"/>
  <c r="CM499" i="1"/>
  <c r="CS499" i="1"/>
  <c r="CU499" i="1" s="1"/>
  <c r="CQ500" i="1"/>
  <c r="CS505" i="1"/>
  <c r="CU505" i="1" s="1"/>
  <c r="CO505" i="1"/>
  <c r="CQ505" i="1"/>
  <c r="CT510" i="1"/>
  <c r="CM511" i="1"/>
  <c r="CS511" i="1"/>
  <c r="CU511" i="1" s="1"/>
  <c r="CM518" i="1"/>
  <c r="CT518" i="1"/>
  <c r="CS521" i="1"/>
  <c r="CU521" i="1" s="1"/>
  <c r="CO521" i="1"/>
  <c r="CQ521" i="1"/>
  <c r="CT526" i="1"/>
  <c r="CM527" i="1"/>
  <c r="CS527" i="1"/>
  <c r="CU527" i="1" s="1"/>
  <c r="CM534" i="1"/>
  <c r="CT534" i="1"/>
  <c r="CO546" i="1"/>
  <c r="CQ548" i="1"/>
  <c r="CQ565" i="1"/>
  <c r="CQ579" i="1"/>
  <c r="CQ582" i="1"/>
  <c r="CQ583" i="1"/>
  <c r="CM583" i="1"/>
  <c r="CO583" i="1"/>
  <c r="CM593" i="1"/>
  <c r="CT593" i="1"/>
  <c r="CI746" i="1"/>
  <c r="BW746" i="1"/>
  <c r="BS746" i="1"/>
  <c r="BO746" i="1"/>
  <c r="BK746" i="1"/>
  <c r="CI745" i="1"/>
  <c r="CE745" i="1"/>
  <c r="CA745" i="1"/>
  <c r="CH746" i="1"/>
  <c r="CD746" i="1"/>
  <c r="BZ746" i="1"/>
  <c r="BV746" i="1"/>
  <c r="BR746" i="1"/>
  <c r="BN746" i="1"/>
  <c r="BJ746" i="1"/>
  <c r="CH745" i="1"/>
  <c r="CD745" i="1"/>
  <c r="BZ745" i="1"/>
  <c r="CK746" i="1"/>
  <c r="CG746" i="1"/>
  <c r="CC746" i="1"/>
  <c r="BU746" i="1"/>
  <c r="BM746" i="1"/>
  <c r="CG745" i="1"/>
  <c r="BY745" i="1"/>
  <c r="BU745" i="1"/>
  <c r="BQ745" i="1"/>
  <c r="BM745" i="1"/>
  <c r="CK744" i="1"/>
  <c r="CG744" i="1"/>
  <c r="CC744" i="1"/>
  <c r="BY744" i="1"/>
  <c r="BU744" i="1"/>
  <c r="BQ744" i="1"/>
  <c r="BM744" i="1"/>
  <c r="CK743" i="1"/>
  <c r="CG743" i="1"/>
  <c r="CC743" i="1"/>
  <c r="BY743" i="1"/>
  <c r="BU743" i="1"/>
  <c r="BQ743" i="1"/>
  <c r="BM743" i="1"/>
  <c r="CH739" i="1"/>
  <c r="CD739" i="1"/>
  <c r="BZ739" i="1"/>
  <c r="BV739" i="1"/>
  <c r="BR739" i="1"/>
  <c r="BN739" i="1"/>
  <c r="BJ739" i="1"/>
  <c r="CH738" i="1"/>
  <c r="CD738" i="1"/>
  <c r="BZ738" i="1"/>
  <c r="BV738" i="1"/>
  <c r="BR738" i="1"/>
  <c r="BN738" i="1"/>
  <c r="BJ738" i="1"/>
  <c r="CH737" i="1"/>
  <c r="CD737" i="1"/>
  <c r="BZ737" i="1"/>
  <c r="BV737" i="1"/>
  <c r="BR737" i="1"/>
  <c r="BN737" i="1"/>
  <c r="BJ737" i="1"/>
  <c r="CH736" i="1"/>
  <c r="CD736" i="1"/>
  <c r="BZ736" i="1"/>
  <c r="CB746" i="1"/>
  <c r="CJ746" i="1"/>
  <c r="BY746" i="1"/>
  <c r="BQ746" i="1"/>
  <c r="CK745" i="1"/>
  <c r="CC745" i="1"/>
  <c r="BW745" i="1"/>
  <c r="BS745" i="1"/>
  <c r="BO745" i="1"/>
  <c r="BK745" i="1"/>
  <c r="CI744" i="1"/>
  <c r="CE744" i="1"/>
  <c r="CA744" i="1"/>
  <c r="BW744" i="1"/>
  <c r="BS744" i="1"/>
  <c r="BO744" i="1"/>
  <c r="BK744" i="1"/>
  <c r="CI743" i="1"/>
  <c r="CE743" i="1"/>
  <c r="CA743" i="1"/>
  <c r="BW743" i="1"/>
  <c r="BS743" i="1"/>
  <c r="BO743" i="1"/>
  <c r="BK743" i="1"/>
  <c r="CJ739" i="1"/>
  <c r="CF739" i="1"/>
  <c r="CB739" i="1"/>
  <c r="BX739" i="1"/>
  <c r="BT739" i="1"/>
  <c r="BP739" i="1"/>
  <c r="BL739" i="1"/>
  <c r="CJ738" i="1"/>
  <c r="CF738" i="1"/>
  <c r="CB738" i="1"/>
  <c r="BX738" i="1"/>
  <c r="BT738" i="1"/>
  <c r="BP738" i="1"/>
  <c r="BL738" i="1"/>
  <c r="CJ737" i="1"/>
  <c r="CF737" i="1"/>
  <c r="CB737" i="1"/>
  <c r="BX737" i="1"/>
  <c r="BT737" i="1"/>
  <c r="CF746" i="1"/>
  <c r="BX746" i="1"/>
  <c r="BP746" i="1"/>
  <c r="CJ745" i="1"/>
  <c r="CB745" i="1"/>
  <c r="BV745" i="1"/>
  <c r="BR745" i="1"/>
  <c r="BN745" i="1"/>
  <c r="BJ745" i="1"/>
  <c r="CH744" i="1"/>
  <c r="CD744" i="1"/>
  <c r="BZ744" i="1"/>
  <c r="BV744" i="1"/>
  <c r="BR744" i="1"/>
  <c r="BN744" i="1"/>
  <c r="BJ744" i="1"/>
  <c r="CH743" i="1"/>
  <c r="CD743" i="1"/>
  <c r="BZ743" i="1"/>
  <c r="BV743" i="1"/>
  <c r="BR743" i="1"/>
  <c r="BN743" i="1"/>
  <c r="BJ743" i="1"/>
  <c r="CI739" i="1"/>
  <c r="CE739" i="1"/>
  <c r="CA739" i="1"/>
  <c r="BW739" i="1"/>
  <c r="BS739" i="1"/>
  <c r="BO739" i="1"/>
  <c r="BK739" i="1"/>
  <c r="CI738" i="1"/>
  <c r="CE738" i="1"/>
  <c r="CA738" i="1"/>
  <c r="BW738" i="1"/>
  <c r="BS738" i="1"/>
  <c r="BO738" i="1"/>
  <c r="BK738" i="1"/>
  <c r="CI737" i="1"/>
  <c r="CE737" i="1"/>
  <c r="CA737" i="1"/>
  <c r="BW737" i="1"/>
  <c r="BS737" i="1"/>
  <c r="BO737" i="1"/>
  <c r="BK737" i="1"/>
  <c r="BT746" i="1"/>
  <c r="BT745" i="1"/>
  <c r="CF744" i="1"/>
  <c r="BP744" i="1"/>
  <c r="CB743" i="1"/>
  <c r="BL743" i="1"/>
  <c r="CK739" i="1"/>
  <c r="BU739" i="1"/>
  <c r="CG738" i="1"/>
  <c r="BQ738" i="1"/>
  <c r="CC737" i="1"/>
  <c r="BP737" i="1"/>
  <c r="CJ736" i="1"/>
  <c r="CE736" i="1"/>
  <c r="BY736" i="1"/>
  <c r="BU736" i="1"/>
  <c r="BQ736" i="1"/>
  <c r="BM736" i="1"/>
  <c r="CI732" i="1"/>
  <c r="CE732" i="1"/>
  <c r="CA732" i="1"/>
  <c r="BW732" i="1"/>
  <c r="BS732" i="1"/>
  <c r="BO732" i="1"/>
  <c r="BK732" i="1"/>
  <c r="CI731" i="1"/>
  <c r="CE731" i="1"/>
  <c r="CA731" i="1"/>
  <c r="BW731" i="1"/>
  <c r="BS731" i="1"/>
  <c r="BO731" i="1"/>
  <c r="BK731" i="1"/>
  <c r="CI730" i="1"/>
  <c r="CE730" i="1"/>
  <c r="CA730" i="1"/>
  <c r="BW730" i="1"/>
  <c r="BS730" i="1"/>
  <c r="BO730" i="1"/>
  <c r="BK730" i="1"/>
  <c r="CI729" i="1"/>
  <c r="CE729" i="1"/>
  <c r="CA729" i="1"/>
  <c r="BL746" i="1"/>
  <c r="BP745" i="1"/>
  <c r="CB744" i="1"/>
  <c r="BL744" i="1"/>
  <c r="BX743" i="1"/>
  <c r="CG739" i="1"/>
  <c r="BQ739" i="1"/>
  <c r="CC738" i="1"/>
  <c r="BM738" i="1"/>
  <c r="BY737" i="1"/>
  <c r="BM737" i="1"/>
  <c r="CI736" i="1"/>
  <c r="CC736" i="1"/>
  <c r="BX736" i="1"/>
  <c r="BT736" i="1"/>
  <c r="BP736" i="1"/>
  <c r="BL736" i="1"/>
  <c r="CH732" i="1"/>
  <c r="CD732" i="1"/>
  <c r="BZ732" i="1"/>
  <c r="BV732" i="1"/>
  <c r="BR732" i="1"/>
  <c r="BN732" i="1"/>
  <c r="BJ732" i="1"/>
  <c r="CH731" i="1"/>
  <c r="CD731" i="1"/>
  <c r="BZ731" i="1"/>
  <c r="BV731" i="1"/>
  <c r="BR731" i="1"/>
  <c r="BN731" i="1"/>
  <c r="BJ731" i="1"/>
  <c r="CH730" i="1"/>
  <c r="CD730" i="1"/>
  <c r="BZ730" i="1"/>
  <c r="BV730" i="1"/>
  <c r="BR730" i="1"/>
  <c r="BN730" i="1"/>
  <c r="BJ730" i="1"/>
  <c r="CH729" i="1"/>
  <c r="CD729" i="1"/>
  <c r="BZ729" i="1"/>
  <c r="BV729" i="1"/>
  <c r="CF745" i="1"/>
  <c r="BL745" i="1"/>
  <c r="BX744" i="1"/>
  <c r="CJ743" i="1"/>
  <c r="BT743" i="1"/>
  <c r="CC739" i="1"/>
  <c r="BM739" i="1"/>
  <c r="BY738" i="1"/>
  <c r="CK737" i="1"/>
  <c r="BU737" i="1"/>
  <c r="BL737" i="1"/>
  <c r="CG736" i="1"/>
  <c r="CB736" i="1"/>
  <c r="BW736" i="1"/>
  <c r="BS736" i="1"/>
  <c r="BO736" i="1"/>
  <c r="BK736" i="1"/>
  <c r="CK732" i="1"/>
  <c r="CG732" i="1"/>
  <c r="CC732" i="1"/>
  <c r="BY732" i="1"/>
  <c r="BU732" i="1"/>
  <c r="BQ732" i="1"/>
  <c r="BM732" i="1"/>
  <c r="CK731" i="1"/>
  <c r="CG731" i="1"/>
  <c r="CC731" i="1"/>
  <c r="BY731" i="1"/>
  <c r="BU731" i="1"/>
  <c r="BQ731" i="1"/>
  <c r="BM731" i="1"/>
  <c r="CK730" i="1"/>
  <c r="CG730" i="1"/>
  <c r="CC730" i="1"/>
  <c r="BY730" i="1"/>
  <c r="BU730" i="1"/>
  <c r="BQ730" i="1"/>
  <c r="BM730" i="1"/>
  <c r="CK729" i="1"/>
  <c r="CG729" i="1"/>
  <c r="CC729" i="1"/>
  <c r="BY729" i="1"/>
  <c r="BU729" i="1"/>
  <c r="BQ729" i="1"/>
  <c r="BM729" i="1"/>
  <c r="BX745" i="1"/>
  <c r="BP743" i="1"/>
  <c r="CK738" i="1"/>
  <c r="CK736" i="1"/>
  <c r="BR736" i="1"/>
  <c r="CB732" i="1"/>
  <c r="BL732" i="1"/>
  <c r="BX731" i="1"/>
  <c r="CJ730" i="1"/>
  <c r="BT730" i="1"/>
  <c r="CF729" i="1"/>
  <c r="BT729" i="1"/>
  <c r="BO729" i="1"/>
  <c r="BJ729" i="1"/>
  <c r="CJ725" i="1"/>
  <c r="CF725" i="1"/>
  <c r="CB725" i="1"/>
  <c r="BX725" i="1"/>
  <c r="BT725" i="1"/>
  <c r="BP725" i="1"/>
  <c r="BL725" i="1"/>
  <c r="CJ724" i="1"/>
  <c r="CF724" i="1"/>
  <c r="CB724" i="1"/>
  <c r="BX724" i="1"/>
  <c r="BT724" i="1"/>
  <c r="BP724" i="1"/>
  <c r="BL724" i="1"/>
  <c r="CJ723" i="1"/>
  <c r="CF723" i="1"/>
  <c r="CB723" i="1"/>
  <c r="BX723" i="1"/>
  <c r="BT723" i="1"/>
  <c r="BP723" i="1"/>
  <c r="BL723" i="1"/>
  <c r="CJ722" i="1"/>
  <c r="CF722" i="1"/>
  <c r="CB722" i="1"/>
  <c r="BX722" i="1"/>
  <c r="BT722" i="1"/>
  <c r="CJ744" i="1"/>
  <c r="BU738" i="1"/>
  <c r="CF736" i="1"/>
  <c r="BN736" i="1"/>
  <c r="BX732" i="1"/>
  <c r="CJ731" i="1"/>
  <c r="BT731" i="1"/>
  <c r="CF730" i="1"/>
  <c r="BP730" i="1"/>
  <c r="CB729" i="1"/>
  <c r="BS729" i="1"/>
  <c r="BN729" i="1"/>
  <c r="CI725" i="1"/>
  <c r="CE725" i="1"/>
  <c r="CA725" i="1"/>
  <c r="BW725" i="1"/>
  <c r="BS725" i="1"/>
  <c r="BO725" i="1"/>
  <c r="BK725" i="1"/>
  <c r="CI724" i="1"/>
  <c r="CE724" i="1"/>
  <c r="CA724" i="1"/>
  <c r="BW724" i="1"/>
  <c r="BS724" i="1"/>
  <c r="BO724" i="1"/>
  <c r="BK724" i="1"/>
  <c r="CI723" i="1"/>
  <c r="CE723" i="1"/>
  <c r="CA723" i="1"/>
  <c r="BW723" i="1"/>
  <c r="BS723" i="1"/>
  <c r="BO723" i="1"/>
  <c r="BK723" i="1"/>
  <c r="CI722" i="1"/>
  <c r="CE722" i="1"/>
  <c r="CA722" i="1"/>
  <c r="BW722" i="1"/>
  <c r="BS722" i="1"/>
  <c r="BO722" i="1"/>
  <c r="BK722" i="1"/>
  <c r="BT744" i="1"/>
  <c r="CG737" i="1"/>
  <c r="CA736" i="1"/>
  <c r="CA741" i="1" s="1"/>
  <c r="BJ736" i="1"/>
  <c r="CJ732" i="1"/>
  <c r="BT732" i="1"/>
  <c r="CF731" i="1"/>
  <c r="BP731" i="1"/>
  <c r="CB730" i="1"/>
  <c r="BL730" i="1"/>
  <c r="BX729" i="1"/>
  <c r="BR729" i="1"/>
  <c r="BL729" i="1"/>
  <c r="CH725" i="1"/>
  <c r="CD725" i="1"/>
  <c r="BZ725" i="1"/>
  <c r="BV725" i="1"/>
  <c r="BR725" i="1"/>
  <c r="BN725" i="1"/>
  <c r="BJ725" i="1"/>
  <c r="CH724" i="1"/>
  <c r="CD724" i="1"/>
  <c r="BZ724" i="1"/>
  <c r="BV724" i="1"/>
  <c r="BR724" i="1"/>
  <c r="BN724" i="1"/>
  <c r="BJ724" i="1"/>
  <c r="CH723" i="1"/>
  <c r="CD723" i="1"/>
  <c r="BZ723" i="1"/>
  <c r="BV723" i="1"/>
  <c r="BR723" i="1"/>
  <c r="BN723" i="1"/>
  <c r="BJ723" i="1"/>
  <c r="CH722" i="1"/>
  <c r="CD722" i="1"/>
  <c r="BZ722" i="1"/>
  <c r="BV722" i="1"/>
  <c r="BR722" i="1"/>
  <c r="BN722" i="1"/>
  <c r="BJ722" i="1"/>
  <c r="CI718" i="1"/>
  <c r="CE718" i="1"/>
  <c r="CA718" i="1"/>
  <c r="CF743" i="1"/>
  <c r="BV736" i="1"/>
  <c r="BV741" i="1" s="1"/>
  <c r="BP732" i="1"/>
  <c r="CJ729" i="1"/>
  <c r="CK725" i="1"/>
  <c r="BU725" i="1"/>
  <c r="CG724" i="1"/>
  <c r="BQ724" i="1"/>
  <c r="CC723" i="1"/>
  <c r="BM723" i="1"/>
  <c r="BY722" i="1"/>
  <c r="BM722" i="1"/>
  <c r="CK718" i="1"/>
  <c r="CF718" i="1"/>
  <c r="BZ718" i="1"/>
  <c r="BV718" i="1"/>
  <c r="BR718" i="1"/>
  <c r="BN718" i="1"/>
  <c r="BJ718" i="1"/>
  <c r="CH717" i="1"/>
  <c r="CD717" i="1"/>
  <c r="BZ717" i="1"/>
  <c r="BV717" i="1"/>
  <c r="BR717" i="1"/>
  <c r="BN717" i="1"/>
  <c r="BJ717" i="1"/>
  <c r="CH716" i="1"/>
  <c r="CD716" i="1"/>
  <c r="BZ716" i="1"/>
  <c r="BV716" i="1"/>
  <c r="BR716" i="1"/>
  <c r="BN716" i="1"/>
  <c r="BJ716" i="1"/>
  <c r="CH715" i="1"/>
  <c r="CD715" i="1"/>
  <c r="BZ715" i="1"/>
  <c r="BV715" i="1"/>
  <c r="BR715" i="1"/>
  <c r="BN715" i="1"/>
  <c r="BJ715" i="1"/>
  <c r="CB731" i="1"/>
  <c r="BW729" i="1"/>
  <c r="BW734" i="1" s="1"/>
  <c r="CG725" i="1"/>
  <c r="BQ725" i="1"/>
  <c r="CC724" i="1"/>
  <c r="BM724" i="1"/>
  <c r="BY723" i="1"/>
  <c r="CK722" i="1"/>
  <c r="BU722" i="1"/>
  <c r="BL722" i="1"/>
  <c r="CJ718" i="1"/>
  <c r="CD718" i="1"/>
  <c r="BY718" i="1"/>
  <c r="BU718" i="1"/>
  <c r="BQ718" i="1"/>
  <c r="BM718" i="1"/>
  <c r="CK717" i="1"/>
  <c r="CG717" i="1"/>
  <c r="CC717" i="1"/>
  <c r="BY717" i="1"/>
  <c r="BU717" i="1"/>
  <c r="BQ717" i="1"/>
  <c r="BM717" i="1"/>
  <c r="CK716" i="1"/>
  <c r="CG716" i="1"/>
  <c r="CC716" i="1"/>
  <c r="BY716" i="1"/>
  <c r="BU716" i="1"/>
  <c r="BQ716" i="1"/>
  <c r="BM716" i="1"/>
  <c r="BM751" i="1" s="1"/>
  <c r="CK715" i="1"/>
  <c r="CG715" i="1"/>
  <c r="CC715" i="1"/>
  <c r="BY715" i="1"/>
  <c r="BU715" i="1"/>
  <c r="BQ715" i="1"/>
  <c r="BM715" i="1"/>
  <c r="BY739" i="1"/>
  <c r="BY740" i="1" s="1"/>
  <c r="BY742" i="1" s="1"/>
  <c r="BL731" i="1"/>
  <c r="BP729" i="1"/>
  <c r="CC725" i="1"/>
  <c r="BM725" i="1"/>
  <c r="BY724" i="1"/>
  <c r="CK723" i="1"/>
  <c r="BU723" i="1"/>
  <c r="CG722" i="1"/>
  <c r="BQ722" i="1"/>
  <c r="CH718" i="1"/>
  <c r="CC718" i="1"/>
  <c r="BX718" i="1"/>
  <c r="BT718" i="1"/>
  <c r="BP718" i="1"/>
  <c r="BL718" i="1"/>
  <c r="CJ717" i="1"/>
  <c r="CJ752" i="1" s="1"/>
  <c r="CF717" i="1"/>
  <c r="CF752" i="1" s="1"/>
  <c r="CB717" i="1"/>
  <c r="BX717" i="1"/>
  <c r="BX752" i="1" s="1"/>
  <c r="BT717" i="1"/>
  <c r="BP717" i="1"/>
  <c r="BL717" i="1"/>
  <c r="CJ716" i="1"/>
  <c r="CJ751" i="1" s="1"/>
  <c r="CF716" i="1"/>
  <c r="CF751" i="1" s="1"/>
  <c r="CB716" i="1"/>
  <c r="BX716" i="1"/>
  <c r="BT716" i="1"/>
  <c r="BP716" i="1"/>
  <c r="BL716" i="1"/>
  <c r="CJ715" i="1"/>
  <c r="CF715" i="1"/>
  <c r="CB715" i="1"/>
  <c r="BX715" i="1"/>
  <c r="BT715" i="1"/>
  <c r="BP715" i="1"/>
  <c r="BL715" i="1"/>
  <c r="BQ737" i="1"/>
  <c r="CF732" i="1"/>
  <c r="BX730" i="1"/>
  <c r="BK729" i="1"/>
  <c r="BK734" i="1" s="1"/>
  <c r="BY725" i="1"/>
  <c r="BY726" i="1" s="1"/>
  <c r="BY728" i="1" s="1"/>
  <c r="CK724" i="1"/>
  <c r="BU724" i="1"/>
  <c r="CG723" i="1"/>
  <c r="BQ723" i="1"/>
  <c r="CC722" i="1"/>
  <c r="BP722" i="1"/>
  <c r="CG718" i="1"/>
  <c r="CB718" i="1"/>
  <c r="BW718" i="1"/>
  <c r="BS718" i="1"/>
  <c r="BO718" i="1"/>
  <c r="BK718" i="1"/>
  <c r="CI717" i="1"/>
  <c r="CI752" i="1" s="1"/>
  <c r="CE717" i="1"/>
  <c r="BO717" i="1"/>
  <c r="BO752" i="1" s="1"/>
  <c r="CA716" i="1"/>
  <c r="BK716" i="1"/>
  <c r="BW715" i="1"/>
  <c r="CA717" i="1"/>
  <c r="CA752" i="1" s="1"/>
  <c r="BK717" i="1"/>
  <c r="BW716" i="1"/>
  <c r="CI715" i="1"/>
  <c r="BS715" i="1"/>
  <c r="BW717" i="1"/>
  <c r="BW752" i="1" s="1"/>
  <c r="CI716" i="1"/>
  <c r="CI751" i="1" s="1"/>
  <c r="BS716" i="1"/>
  <c r="CE715" i="1"/>
  <c r="BO715" i="1"/>
  <c r="BS717" i="1"/>
  <c r="BS752" i="1" s="1"/>
  <c r="CE716" i="1"/>
  <c r="BO716" i="1"/>
  <c r="BO751" i="1" s="1"/>
  <c r="CA715" i="1"/>
  <c r="BK715" i="1"/>
  <c r="CM539" i="1"/>
  <c r="CT539" i="1"/>
  <c r="CS539" i="1"/>
  <c r="CU539" i="1" s="1"/>
  <c r="CQ545" i="1"/>
  <c r="CM545" i="1"/>
  <c r="CS545" i="1"/>
  <c r="CU545" i="1" s="1"/>
  <c r="CT552" i="1"/>
  <c r="CS586" i="1"/>
  <c r="CU586" i="1" s="1"/>
  <c r="CM586" i="1"/>
  <c r="CT262" i="1"/>
  <c r="CT268" i="1"/>
  <c r="CT272" i="1"/>
  <c r="CT276" i="1"/>
  <c r="CT280" i="1"/>
  <c r="CT288" i="1"/>
  <c r="CT294" i="1"/>
  <c r="CT338" i="1"/>
  <c r="CT339" i="1"/>
  <c r="CM343" i="1"/>
  <c r="CS345" i="1"/>
  <c r="CU345" i="1" s="1"/>
  <c r="CT346" i="1"/>
  <c r="CT347" i="1"/>
  <c r="CM351" i="1"/>
  <c r="CS353" i="1"/>
  <c r="CU353" i="1" s="1"/>
  <c r="CT354" i="1"/>
  <c r="CT355" i="1"/>
  <c r="CS359" i="1"/>
  <c r="CU359" i="1" s="1"/>
  <c r="CT360" i="1"/>
  <c r="CM362" i="1"/>
  <c r="CQ363" i="1"/>
  <c r="CO364" i="1"/>
  <c r="CS364" i="1"/>
  <c r="CU364" i="1" s="1"/>
  <c r="CO369" i="1"/>
  <c r="CM370" i="1"/>
  <c r="CQ371" i="1"/>
  <c r="CO372" i="1"/>
  <c r="CS372" i="1"/>
  <c r="CU372" i="1" s="1"/>
  <c r="CO377" i="1"/>
  <c r="CM378" i="1"/>
  <c r="CQ379" i="1"/>
  <c r="CO380" i="1"/>
  <c r="CS380" i="1"/>
  <c r="CU380" i="1" s="1"/>
  <c r="CM385" i="1"/>
  <c r="CS387" i="1"/>
  <c r="CU387" i="1" s="1"/>
  <c r="CT388" i="1"/>
  <c r="CT389" i="1"/>
  <c r="CM393" i="1"/>
  <c r="CS395" i="1"/>
  <c r="CU395" i="1" s="1"/>
  <c r="CT396" i="1"/>
  <c r="CT397" i="1"/>
  <c r="CM401" i="1"/>
  <c r="CS402" i="1"/>
  <c r="CU402" i="1" s="1"/>
  <c r="CT403" i="1"/>
  <c r="CT404" i="1"/>
  <c r="CO408" i="1"/>
  <c r="CM409" i="1"/>
  <c r="CQ410" i="1"/>
  <c r="CO411" i="1"/>
  <c r="CS411" i="1"/>
  <c r="CU411" i="1" s="1"/>
  <c r="CO416" i="1"/>
  <c r="CM417" i="1"/>
  <c r="CQ418" i="1"/>
  <c r="CO426" i="1"/>
  <c r="CM427" i="1"/>
  <c r="CQ428" i="1"/>
  <c r="CO429" i="1"/>
  <c r="CS429" i="1"/>
  <c r="CU429" i="1" s="1"/>
  <c r="CO436" i="1"/>
  <c r="CM437" i="1"/>
  <c r="CQ438" i="1"/>
  <c r="CO439" i="1"/>
  <c r="CS439" i="1"/>
  <c r="CU439" i="1" s="1"/>
  <c r="CM441" i="1"/>
  <c r="CS443" i="1"/>
  <c r="CU443" i="1" s="1"/>
  <c r="CT444" i="1"/>
  <c r="CT449" i="1"/>
  <c r="CT450" i="1"/>
  <c r="CM454" i="1"/>
  <c r="CS456" i="1"/>
  <c r="CU456" i="1" s="1"/>
  <c r="CT457" i="1"/>
  <c r="CT458" i="1"/>
  <c r="CO464" i="1"/>
  <c r="CM465" i="1"/>
  <c r="CQ466" i="1"/>
  <c r="CO467" i="1"/>
  <c r="CS467" i="1"/>
  <c r="CU467" i="1" s="1"/>
  <c r="CM469" i="1"/>
  <c r="CS470" i="1"/>
  <c r="CU470" i="1" s="1"/>
  <c r="CO472" i="1"/>
  <c r="CT473" i="1"/>
  <c r="CQ475" i="1"/>
  <c r="CM477" i="1"/>
  <c r="CS478" i="1"/>
  <c r="CU478" i="1" s="1"/>
  <c r="CM482" i="1"/>
  <c r="CT483" i="1"/>
  <c r="CT484" i="1"/>
  <c r="CM485" i="1"/>
  <c r="CM487" i="1"/>
  <c r="CT487" i="1"/>
  <c r="CQ494" i="1"/>
  <c r="CQ498" i="1"/>
  <c r="CM500" i="1"/>
  <c r="CT500" i="1"/>
  <c r="CQ501" i="1"/>
  <c r="CS504" i="1"/>
  <c r="CU504" i="1" s="1"/>
  <c r="CT505" i="1"/>
  <c r="CM506" i="1"/>
  <c r="CS508" i="1"/>
  <c r="CU508" i="1" s="1"/>
  <c r="CQ510" i="1"/>
  <c r="CM512" i="1"/>
  <c r="CT512" i="1"/>
  <c r="CS512" i="1"/>
  <c r="CU512" i="1" s="1"/>
  <c r="CS520" i="1"/>
  <c r="CU520" i="1" s="1"/>
  <c r="CT521" i="1"/>
  <c r="CM522" i="1"/>
  <c r="CS524" i="1"/>
  <c r="CU524" i="1" s="1"/>
  <c r="CQ526" i="1"/>
  <c r="CM528" i="1"/>
  <c r="CT528" i="1"/>
  <c r="CS528" i="1"/>
  <c r="CU528" i="1" s="1"/>
  <c r="CS536" i="1"/>
  <c r="CU536" i="1" s="1"/>
  <c r="CO536" i="1"/>
  <c r="CM536" i="1"/>
  <c r="CT536" i="1"/>
  <c r="CQ540" i="1"/>
  <c r="CT540" i="1"/>
  <c r="CT542" i="1"/>
  <c r="CO542" i="1"/>
  <c r="CO545" i="1"/>
  <c r="CS546" i="1"/>
  <c r="CU546" i="1" s="1"/>
  <c r="CO547" i="1"/>
  <c r="CT547" i="1"/>
  <c r="CS550" i="1"/>
  <c r="CU550" i="1" s="1"/>
  <c r="CT550" i="1"/>
  <c r="CO552" i="1"/>
  <c r="CM554" i="1"/>
  <c r="CT554" i="1"/>
  <c r="CQ556" i="1"/>
  <c r="CT556" i="1"/>
  <c r="CT558" i="1"/>
  <c r="CO558" i="1"/>
  <c r="CQ558" i="1"/>
  <c r="CM559" i="1"/>
  <c r="CT559" i="1"/>
  <c r="CO567" i="1"/>
  <c r="CQ574" i="1"/>
  <c r="CM578" i="1"/>
  <c r="CS580" i="1"/>
  <c r="CU580" i="1" s="1"/>
  <c r="CM582" i="1"/>
  <c r="CT584" i="1"/>
  <c r="CO584" i="1"/>
  <c r="CS588" i="1"/>
  <c r="CU588" i="1" s="1"/>
  <c r="CQ593" i="1"/>
  <c r="CQ600" i="1"/>
  <c r="AJ622" i="1"/>
  <c r="CM306" i="1"/>
  <c r="CO308" i="1"/>
  <c r="CM312" i="1"/>
  <c r="CO314" i="1"/>
  <c r="CO317" i="1"/>
  <c r="CO320" i="1"/>
  <c r="CO322" i="1"/>
  <c r="CM324" i="1"/>
  <c r="CO326" i="1"/>
  <c r="CM328" i="1"/>
  <c r="CO332" i="1"/>
  <c r="CM334" i="1"/>
  <c r="CO336" i="1"/>
  <c r="CM338" i="1"/>
  <c r="CQ339" i="1"/>
  <c r="CO340" i="1"/>
  <c r="CO345" i="1"/>
  <c r="CM346" i="1"/>
  <c r="CQ347" i="1"/>
  <c r="CO348" i="1"/>
  <c r="CO353" i="1"/>
  <c r="CM354" i="1"/>
  <c r="CQ355" i="1"/>
  <c r="CO356" i="1"/>
  <c r="CO359" i="1"/>
  <c r="CM360" i="1"/>
  <c r="CM363" i="1"/>
  <c r="CM365" i="1"/>
  <c r="CS365" i="1"/>
  <c r="CU365" i="1" s="1"/>
  <c r="CT366" i="1"/>
  <c r="CM371" i="1"/>
  <c r="CM373" i="1"/>
  <c r="CS373" i="1"/>
  <c r="CU373" i="1" s="1"/>
  <c r="CT374" i="1"/>
  <c r="CM379" i="1"/>
  <c r="CM381" i="1"/>
  <c r="CS381" i="1"/>
  <c r="CU381" i="1" s="1"/>
  <c r="CT382" i="1"/>
  <c r="CO387" i="1"/>
  <c r="CM388" i="1"/>
  <c r="CQ389" i="1"/>
  <c r="CO390" i="1"/>
  <c r="CO395" i="1"/>
  <c r="CM396" i="1"/>
  <c r="CQ397" i="1"/>
  <c r="CO398" i="1"/>
  <c r="CO402" i="1"/>
  <c r="CM403" i="1"/>
  <c r="CQ404" i="1"/>
  <c r="CM410" i="1"/>
  <c r="CM412" i="1"/>
  <c r="CS412" i="1"/>
  <c r="CU412" i="1" s="1"/>
  <c r="CT413" i="1"/>
  <c r="CM418" i="1"/>
  <c r="CM422" i="1"/>
  <c r="CS422" i="1"/>
  <c r="CU422" i="1" s="1"/>
  <c r="CT423" i="1"/>
  <c r="CM428" i="1"/>
  <c r="CM430" i="1"/>
  <c r="CS430" i="1"/>
  <c r="CU430" i="1" s="1"/>
  <c r="CT431" i="1"/>
  <c r="CM438" i="1"/>
  <c r="CM440" i="1"/>
  <c r="CS440" i="1"/>
  <c r="CU440" i="1" s="1"/>
  <c r="CO443" i="1"/>
  <c r="CM444" i="1"/>
  <c r="CM446" i="1"/>
  <c r="CS446" i="1"/>
  <c r="CU446" i="1" s="1"/>
  <c r="CT447" i="1"/>
  <c r="CM449" i="1"/>
  <c r="CQ450" i="1"/>
  <c r="CO451" i="1"/>
  <c r="CO456" i="1"/>
  <c r="CM457" i="1"/>
  <c r="CQ458" i="1"/>
  <c r="CO459" i="1"/>
  <c r="CM466" i="1"/>
  <c r="CM468" i="1"/>
  <c r="CS468" i="1"/>
  <c r="CU468" i="1" s="1"/>
  <c r="CO470" i="1"/>
  <c r="CQ473" i="1"/>
  <c r="CM475" i="1"/>
  <c r="CM476" i="1"/>
  <c r="CS476" i="1"/>
  <c r="CU476" i="1" s="1"/>
  <c r="CO478" i="1"/>
  <c r="CS483" i="1"/>
  <c r="CU483" i="1" s="1"/>
  <c r="CQ484" i="1"/>
  <c r="CM484" i="1"/>
  <c r="CS484" i="1"/>
  <c r="CU484" i="1" s="1"/>
  <c r="CO487" i="1"/>
  <c r="CO488" i="1"/>
  <c r="CO491" i="1"/>
  <c r="CT491" i="1"/>
  <c r="CQ495" i="1"/>
  <c r="CQ499" i="1"/>
  <c r="CO500" i="1"/>
  <c r="CQ502" i="1"/>
  <c r="CO506" i="1"/>
  <c r="CQ511" i="1"/>
  <c r="CM514" i="1"/>
  <c r="CT514" i="1"/>
  <c r="CQ518" i="1"/>
  <c r="CO522" i="1"/>
  <c r="CQ527" i="1"/>
  <c r="CM530" i="1"/>
  <c r="CT530" i="1"/>
  <c r="CQ534" i="1"/>
  <c r="CQ547" i="1"/>
  <c r="CO550" i="1"/>
  <c r="CQ552" i="1"/>
  <c r="CM563" i="1"/>
  <c r="CT563" i="1"/>
  <c r="CS566" i="1"/>
  <c r="CU566" i="1" s="1"/>
  <c r="CO566" i="1"/>
  <c r="CQ566" i="1"/>
  <c r="CQ575" i="1"/>
  <c r="CM575" i="1"/>
  <c r="CS575" i="1"/>
  <c r="CU575" i="1" s="1"/>
  <c r="CM580" i="1"/>
  <c r="CO580" i="1"/>
  <c r="CT580" i="1"/>
  <c r="CS583" i="1"/>
  <c r="CU583" i="1" s="1"/>
  <c r="CM588" i="1"/>
  <c r="CO588" i="1"/>
  <c r="CT588" i="1"/>
  <c r="CQ590" i="1"/>
  <c r="CQ591" i="1"/>
  <c r="CM591" i="1"/>
  <c r="CO591" i="1"/>
  <c r="CO483" i="1"/>
  <c r="CQ485" i="1"/>
  <c r="CM491" i="1"/>
  <c r="CO495" i="1"/>
  <c r="CS498" i="1"/>
  <c r="CU498" i="1" s="1"/>
  <c r="CT499" i="1"/>
  <c r="CO504" i="1"/>
  <c r="CO508" i="1"/>
  <c r="CT508" i="1"/>
  <c r="CM510" i="1"/>
  <c r="CM513" i="1"/>
  <c r="CO514" i="1"/>
  <c r="CO520" i="1"/>
  <c r="CO524" i="1"/>
  <c r="CT524" i="1"/>
  <c r="CM526" i="1"/>
  <c r="CM529" i="1"/>
  <c r="CO530" i="1"/>
  <c r="CS538" i="1"/>
  <c r="CU538" i="1" s="1"/>
  <c r="CQ539" i="1"/>
  <c r="CM540" i="1"/>
  <c r="CS540" i="1"/>
  <c r="CU540" i="1" s="1"/>
  <c r="CQ542" i="1"/>
  <c r="CO544" i="1"/>
  <c r="CM546" i="1"/>
  <c r="CT546" i="1"/>
  <c r="CQ554" i="1"/>
  <c r="CM556" i="1"/>
  <c r="CS556" i="1"/>
  <c r="CU556" i="1" s="1"/>
  <c r="CO559" i="1"/>
  <c r="CO565" i="1"/>
  <c r="CO569" i="1"/>
  <c r="CT569" i="1"/>
  <c r="CM572" i="1"/>
  <c r="CT575" i="1"/>
  <c r="CM576" i="1"/>
  <c r="CS577" i="1"/>
  <c r="CU577" i="1" s="1"/>
  <c r="CO577" i="1"/>
  <c r="CQ578" i="1"/>
  <c r="CQ580" i="1"/>
  <c r="CM581" i="1"/>
  <c r="CT582" i="1"/>
  <c r="CT583" i="1"/>
  <c r="CM584" i="1"/>
  <c r="CS585" i="1"/>
  <c r="CU585" i="1" s="1"/>
  <c r="CO585" i="1"/>
  <c r="CQ586" i="1"/>
  <c r="CQ588" i="1"/>
  <c r="CM589" i="1"/>
  <c r="CT590" i="1"/>
  <c r="CT591" i="1"/>
  <c r="CQ596" i="1"/>
  <c r="CM596" i="1"/>
  <c r="CS599" i="1"/>
  <c r="CU599" i="1" s="1"/>
  <c r="CT600" i="1"/>
  <c r="CM601" i="1"/>
  <c r="CS601" i="1"/>
  <c r="CU601" i="1" s="1"/>
  <c r="X615" i="1"/>
  <c r="CO593" i="1"/>
  <c r="CO600" i="1"/>
  <c r="AB622" i="1"/>
  <c r="AF622" i="1"/>
  <c r="AR622" i="1"/>
  <c r="AV622" i="1"/>
  <c r="BH622" i="1"/>
  <c r="CT496" i="1"/>
  <c r="CO502" i="1"/>
  <c r="CM504" i="1"/>
  <c r="CT504" i="1"/>
  <c r="CQ512" i="1"/>
  <c r="CS514" i="1"/>
  <c r="CU514" i="1" s="1"/>
  <c r="CQ516" i="1"/>
  <c r="CO518" i="1"/>
  <c r="CM520" i="1"/>
  <c r="CT520" i="1"/>
  <c r="CQ528" i="1"/>
  <c r="CS530" i="1"/>
  <c r="CU530" i="1" s="1"/>
  <c r="CQ532" i="1"/>
  <c r="CO534" i="1"/>
  <c r="CM537" i="1"/>
  <c r="CT538" i="1"/>
  <c r="CO539" i="1"/>
  <c r="CM544" i="1"/>
  <c r="CO548" i="1"/>
  <c r="CO554" i="1"/>
  <c r="CS559" i="1"/>
  <c r="CU559" i="1" s="1"/>
  <c r="CQ561" i="1"/>
  <c r="CO563" i="1"/>
  <c r="CM565" i="1"/>
  <c r="CT565" i="1"/>
  <c r="Y621" i="1"/>
  <c r="CO578" i="1"/>
  <c r="CO579" i="1"/>
  <c r="CO586" i="1"/>
  <c r="CO587" i="1"/>
  <c r="CS598" i="1"/>
  <c r="CU598" i="1" s="1"/>
  <c r="CO598" i="1"/>
  <c r="CQ599" i="1"/>
  <c r="L615" i="1"/>
  <c r="AH622" i="1"/>
  <c r="AX622" i="1"/>
  <c r="CT503" i="1"/>
  <c r="CM508" i="1"/>
  <c r="CS510" i="1"/>
  <c r="CU510" i="1" s="1"/>
  <c r="CT511" i="1"/>
  <c r="CM516" i="1"/>
  <c r="CS518" i="1"/>
  <c r="CU518" i="1" s="1"/>
  <c r="CT519" i="1"/>
  <c r="CM524" i="1"/>
  <c r="CS526" i="1"/>
  <c r="CU526" i="1" s="1"/>
  <c r="CT527" i="1"/>
  <c r="CM532" i="1"/>
  <c r="CS534" i="1"/>
  <c r="CU534" i="1" s="1"/>
  <c r="CT535" i="1"/>
  <c r="CO538" i="1"/>
  <c r="CM542" i="1"/>
  <c r="CS544" i="1"/>
  <c r="CU544" i="1" s="1"/>
  <c r="CT545" i="1"/>
  <c r="CM550" i="1"/>
  <c r="CS552" i="1"/>
  <c r="CU552" i="1" s="1"/>
  <c r="CT553" i="1"/>
  <c r="CM558" i="1"/>
  <c r="CM561" i="1"/>
  <c r="CS563" i="1"/>
  <c r="CU563" i="1" s="1"/>
  <c r="CT564" i="1"/>
  <c r="CM569" i="1"/>
  <c r="CO574" i="1"/>
  <c r="CT574" i="1"/>
  <c r="CU574" i="1" s="1"/>
  <c r="CQ576" i="1"/>
  <c r="CO582" i="1"/>
  <c r="CQ584" i="1"/>
  <c r="CO590" i="1"/>
  <c r="CS593" i="1"/>
  <c r="CU593" i="1" s="1"/>
  <c r="CT594" i="1"/>
  <c r="CQ597" i="1"/>
  <c r="AC622" i="1"/>
  <c r="AG622" i="1"/>
  <c r="AK622" i="1"/>
  <c r="AO622" i="1"/>
  <c r="AS622" i="1"/>
  <c r="AW622" i="1"/>
  <c r="BA622" i="1"/>
  <c r="BE622" i="1"/>
  <c r="BI622" i="1"/>
  <c r="BJ642" i="1"/>
  <c r="BJ644" i="1" s="1"/>
  <c r="BN642" i="1"/>
  <c r="BN644" i="1" s="1"/>
  <c r="BR642" i="1"/>
  <c r="BR644" i="1" s="1"/>
  <c r="BV642" i="1"/>
  <c r="BV644" i="1" s="1"/>
  <c r="BZ642" i="1"/>
  <c r="BZ644" i="1" s="1"/>
  <c r="CD642" i="1"/>
  <c r="CD644" i="1" s="1"/>
  <c r="CH642" i="1"/>
  <c r="CH644" i="1" s="1"/>
  <c r="BK642" i="1"/>
  <c r="BK644" i="1" s="1"/>
  <c r="CA642" i="1"/>
  <c r="CA644" i="1" s="1"/>
  <c r="BO643" i="1"/>
  <c r="CE643" i="1"/>
  <c r="BS642" i="1"/>
  <c r="BS644" i="1" s="1"/>
  <c r="CC642" i="1"/>
  <c r="CC644" i="1" s="1"/>
  <c r="CI642" i="1"/>
  <c r="CI644" i="1" s="1"/>
  <c r="BM649" i="1"/>
  <c r="BM651" i="1" s="1"/>
  <c r="BQ649" i="1"/>
  <c r="BQ651" i="1" s="1"/>
  <c r="BU649" i="1"/>
  <c r="BU651" i="1" s="1"/>
  <c r="BY649" i="1"/>
  <c r="BY651" i="1" s="1"/>
  <c r="CC649" i="1"/>
  <c r="CC651" i="1" s="1"/>
  <c r="CG649" i="1"/>
  <c r="CG651" i="1" s="1"/>
  <c r="CK649" i="1"/>
  <c r="CK651" i="1" s="1"/>
  <c r="BJ649" i="1"/>
  <c r="BJ651" i="1" s="1"/>
  <c r="BN649" i="1"/>
  <c r="BN651" i="1" s="1"/>
  <c r="BR649" i="1"/>
  <c r="BR651" i="1" s="1"/>
  <c r="BV649" i="1"/>
  <c r="BV651" i="1" s="1"/>
  <c r="BZ649" i="1"/>
  <c r="BZ651" i="1" s="1"/>
  <c r="CD649" i="1"/>
  <c r="CD651" i="1" s="1"/>
  <c r="CH649" i="1"/>
  <c r="CH651" i="1" s="1"/>
  <c r="CP657" i="1"/>
  <c r="CL657" i="1"/>
  <c r="CR657" i="1"/>
  <c r="CN657" i="1"/>
  <c r="CR664" i="1"/>
  <c r="CN664" i="1"/>
  <c r="CP664" i="1"/>
  <c r="CL664" i="1"/>
  <c r="CP671" i="1"/>
  <c r="CL671" i="1"/>
  <c r="CR671" i="1"/>
  <c r="CN671" i="1"/>
  <c r="CP678" i="1"/>
  <c r="CL678" i="1"/>
  <c r="CR678" i="1"/>
  <c r="CN678" i="1"/>
  <c r="BL691" i="1"/>
  <c r="BL693" i="1" s="1"/>
  <c r="BP691" i="1"/>
  <c r="BP693" i="1" s="1"/>
  <c r="BT691" i="1"/>
  <c r="BT693" i="1" s="1"/>
  <c r="BX691" i="1"/>
  <c r="BX693" i="1" s="1"/>
  <c r="CB691" i="1"/>
  <c r="CB693" i="1" s="1"/>
  <c r="CF691" i="1"/>
  <c r="CF693" i="1" s="1"/>
  <c r="BM691" i="1"/>
  <c r="BM693" i="1" s="1"/>
  <c r="BQ691" i="1"/>
  <c r="BQ693" i="1" s="1"/>
  <c r="BU691" i="1"/>
  <c r="BU693" i="1" s="1"/>
  <c r="BY691" i="1"/>
  <c r="BY693" i="1" s="1"/>
  <c r="CC691" i="1"/>
  <c r="CC693" i="1" s="1"/>
  <c r="CP706" i="1"/>
  <c r="CL706" i="1"/>
  <c r="CR706" i="1"/>
  <c r="CN706" i="1"/>
  <c r="CR713" i="1"/>
  <c r="CN713" i="1"/>
  <c r="CP713" i="1"/>
  <c r="CL713" i="1"/>
  <c r="CR699" i="1"/>
  <c r="CN699" i="1"/>
  <c r="CP699" i="1"/>
  <c r="CL699" i="1"/>
  <c r="CJ684" i="1"/>
  <c r="CJ686" i="1" s="1"/>
  <c r="CR685" i="1" s="1"/>
  <c r="Y198" i="1" l="1"/>
  <c r="BT752" i="1"/>
  <c r="CP692" i="1"/>
  <c r="CA746" i="1"/>
  <c r="CA748" i="1" s="1"/>
  <c r="BS751" i="1"/>
  <c r="BR741" i="1"/>
  <c r="CB751" i="1"/>
  <c r="BP751" i="1"/>
  <c r="BK751" i="1"/>
  <c r="BL727" i="1"/>
  <c r="CG752" i="1"/>
  <c r="BV751" i="1"/>
  <c r="BJ752" i="1"/>
  <c r="BZ752" i="1"/>
  <c r="BP748" i="1"/>
  <c r="BS741" i="1"/>
  <c r="CF733" i="1"/>
  <c r="CF735" i="1" s="1"/>
  <c r="BL752" i="1"/>
  <c r="BP734" i="1"/>
  <c r="BK741" i="1"/>
  <c r="BT741" i="1"/>
  <c r="CJ741" i="1"/>
  <c r="BQ747" i="1"/>
  <c r="BQ749" i="1" s="1"/>
  <c r="BM726" i="1"/>
  <c r="BM728" i="1" s="1"/>
  <c r="BQ752" i="1"/>
  <c r="BT733" i="1"/>
  <c r="BT735" i="1" s="1"/>
  <c r="BJ748" i="1"/>
  <c r="BZ748" i="1"/>
  <c r="BS748" i="1"/>
  <c r="CI748" i="1"/>
  <c r="CH741" i="1"/>
  <c r="BU748" i="1"/>
  <c r="CC751" i="1"/>
  <c r="BJ734" i="1"/>
  <c r="BM740" i="1"/>
  <c r="BM742" i="1" s="1"/>
  <c r="CC727" i="1"/>
  <c r="CB752" i="1"/>
  <c r="CE751" i="1"/>
  <c r="CE752" i="1"/>
  <c r="BP727" i="1"/>
  <c r="BT751" i="1"/>
  <c r="BJ751" i="1"/>
  <c r="BZ751" i="1"/>
  <c r="BN752" i="1"/>
  <c r="CD752" i="1"/>
  <c r="CF748" i="1"/>
  <c r="BO734" i="1"/>
  <c r="BW741" i="1"/>
  <c r="CC740" i="1"/>
  <c r="CC742" i="1" s="1"/>
  <c r="BP741" i="1"/>
  <c r="CI741" i="1"/>
  <c r="BN748" i="1"/>
  <c r="CD748" i="1"/>
  <c r="BW748" i="1"/>
  <c r="CS713" i="1"/>
  <c r="CR692" i="1"/>
  <c r="CO678" i="1"/>
  <c r="BW751" i="1"/>
  <c r="BN751" i="1"/>
  <c r="BR752" i="1"/>
  <c r="BR734" i="1"/>
  <c r="BJ741" i="1"/>
  <c r="BN734" i="1"/>
  <c r="BN741" i="1"/>
  <c r="CK741" i="1"/>
  <c r="CB741" i="1"/>
  <c r="CH748" i="1"/>
  <c r="BK748" i="1"/>
  <c r="BZ741" i="1"/>
  <c r="BM748" i="1"/>
  <c r="CQ706" i="1"/>
  <c r="CO671" i="1"/>
  <c r="CO657" i="1"/>
  <c r="CD751" i="1"/>
  <c r="CH752" i="1"/>
  <c r="CJ734" i="1"/>
  <c r="BK752" i="1"/>
  <c r="CA751" i="1"/>
  <c r="BL751" i="1"/>
  <c r="BP752" i="1"/>
  <c r="BY751" i="1"/>
  <c r="BR751" i="1"/>
  <c r="CH751" i="1"/>
  <c r="BV752" i="1"/>
  <c r="BS734" i="1"/>
  <c r="CF741" i="1"/>
  <c r="BO741" i="1"/>
  <c r="BX741" i="1"/>
  <c r="BV748" i="1"/>
  <c r="BO748" i="1"/>
  <c r="CE748" i="1"/>
  <c r="BY747" i="1"/>
  <c r="BY749" i="1" s="1"/>
  <c r="CD741" i="1"/>
  <c r="CG748" i="1"/>
  <c r="CS699" i="1"/>
  <c r="BJ727" i="1"/>
  <c r="BZ727" i="1"/>
  <c r="BV726" i="1"/>
  <c r="BV728" i="1" s="1"/>
  <c r="BW727" i="1"/>
  <c r="BS726" i="1"/>
  <c r="BS728" i="1" s="1"/>
  <c r="CI726" i="1"/>
  <c r="CI728" i="1" s="1"/>
  <c r="CF727" i="1"/>
  <c r="CB726" i="1"/>
  <c r="CB728" i="1" s="1"/>
  <c r="BY734" i="1"/>
  <c r="BU733" i="1"/>
  <c r="BU735" i="1" s="1"/>
  <c r="CK733" i="1"/>
  <c r="CK735" i="1" s="1"/>
  <c r="CD734" i="1"/>
  <c r="BZ733" i="1"/>
  <c r="BZ735" i="1" s="1"/>
  <c r="CA734" i="1"/>
  <c r="CE741" i="1"/>
  <c r="Y618" i="1"/>
  <c r="BM752" i="1"/>
  <c r="CI734" i="1"/>
  <c r="Y620" i="1"/>
  <c r="CL692" i="1"/>
  <c r="Y616" i="1"/>
  <c r="CI750" i="1"/>
  <c r="CI720" i="1"/>
  <c r="CM699" i="1"/>
  <c r="CT699" i="1"/>
  <c r="CU699" i="1" s="1"/>
  <c r="CN692" i="1"/>
  <c r="CM713" i="1"/>
  <c r="CT713" i="1"/>
  <c r="CU713" i="1" s="1"/>
  <c r="CO706" i="1"/>
  <c r="CL685" i="1"/>
  <c r="CS678" i="1"/>
  <c r="CS671" i="1"/>
  <c r="CQ664" i="1"/>
  <c r="CS657" i="1"/>
  <c r="BK750" i="1"/>
  <c r="BK720" i="1"/>
  <c r="BW753" i="1"/>
  <c r="BW719" i="1"/>
  <c r="BW721" i="1" s="1"/>
  <c r="BT750" i="1"/>
  <c r="BT720" i="1"/>
  <c r="CJ750" i="1"/>
  <c r="CJ720" i="1"/>
  <c r="BX751" i="1"/>
  <c r="BP753" i="1"/>
  <c r="BP719" i="1"/>
  <c r="BP721" i="1" s="1"/>
  <c r="CH753" i="1"/>
  <c r="CH719" i="1"/>
  <c r="CH721" i="1" s="1"/>
  <c r="BQ750" i="1"/>
  <c r="BQ720" i="1"/>
  <c r="CG750" i="1"/>
  <c r="CG720" i="1"/>
  <c r="BU751" i="1"/>
  <c r="CK751" i="1"/>
  <c r="BY752" i="1"/>
  <c r="BM753" i="1"/>
  <c r="BM719" i="1"/>
  <c r="BM721" i="1" s="1"/>
  <c r="CD753" i="1"/>
  <c r="CD719" i="1"/>
  <c r="CD721" i="1" s="1"/>
  <c r="CK727" i="1"/>
  <c r="BQ726" i="1"/>
  <c r="BQ728" i="1" s="1"/>
  <c r="BJ750" i="1"/>
  <c r="BJ720" i="1"/>
  <c r="BZ750" i="1"/>
  <c r="BZ720" i="1"/>
  <c r="BV753" i="1"/>
  <c r="BV719" i="1"/>
  <c r="BV721" i="1" s="1"/>
  <c r="BM727" i="1"/>
  <c r="CA719" i="1"/>
  <c r="CA721" i="1" s="1"/>
  <c r="BN727" i="1"/>
  <c r="CD727" i="1"/>
  <c r="BJ726" i="1"/>
  <c r="BJ728" i="1" s="1"/>
  <c r="BZ726" i="1"/>
  <c r="BZ728" i="1" s="1"/>
  <c r="BK727" i="1"/>
  <c r="CA727" i="1"/>
  <c r="BW726" i="1"/>
  <c r="BW728" i="1" s="1"/>
  <c r="BT727" i="1"/>
  <c r="CJ727" i="1"/>
  <c r="BP726" i="1"/>
  <c r="BP728" i="1" s="1"/>
  <c r="CF726" i="1"/>
  <c r="CF728" i="1" s="1"/>
  <c r="BT734" i="1"/>
  <c r="BM734" i="1"/>
  <c r="CC734" i="1"/>
  <c r="BY733" i="1"/>
  <c r="BY735" i="1" s="1"/>
  <c r="BT748" i="1"/>
  <c r="CH734" i="1"/>
  <c r="BN733" i="1"/>
  <c r="BN735" i="1" s="1"/>
  <c r="CD733" i="1"/>
  <c r="CD735" i="1" s="1"/>
  <c r="BQ740" i="1"/>
  <c r="BQ742" i="1" s="1"/>
  <c r="CE734" i="1"/>
  <c r="BK733" i="1"/>
  <c r="BK735" i="1" s="1"/>
  <c r="CA733" i="1"/>
  <c r="CA735" i="1" s="1"/>
  <c r="BQ741" i="1"/>
  <c r="CB748" i="1"/>
  <c r="BT747" i="1"/>
  <c r="BO740" i="1"/>
  <c r="BO742" i="1" s="1"/>
  <c r="CE740" i="1"/>
  <c r="CE742" i="1" s="1"/>
  <c r="BR748" i="1"/>
  <c r="CF747" i="1"/>
  <c r="CF749" i="1" s="1"/>
  <c r="BX740" i="1"/>
  <c r="BX742" i="1" s="1"/>
  <c r="BV740" i="1"/>
  <c r="BV742" i="1" s="1"/>
  <c r="CC748" i="1"/>
  <c r="BU747" i="1"/>
  <c r="BU749" i="1" s="1"/>
  <c r="BN747" i="1"/>
  <c r="BN749" i="1" s="1"/>
  <c r="CD747" i="1"/>
  <c r="CD749" i="1" s="1"/>
  <c r="BW747" i="1"/>
  <c r="BW749" i="1" s="1"/>
  <c r="CS706" i="1"/>
  <c r="CN685" i="1"/>
  <c r="CT678" i="1"/>
  <c r="CU678" i="1" s="1"/>
  <c r="CM678" i="1"/>
  <c r="CM671" i="1"/>
  <c r="CT671" i="1"/>
  <c r="CU671" i="1" s="1"/>
  <c r="CO664" i="1"/>
  <c r="CT657" i="1"/>
  <c r="CU657" i="1" s="1"/>
  <c r="CM657" i="1"/>
  <c r="CR650" i="1"/>
  <c r="CN650" i="1"/>
  <c r="CP650" i="1"/>
  <c r="CL650" i="1"/>
  <c r="CA750" i="1"/>
  <c r="CA720" i="1"/>
  <c r="BO750" i="1"/>
  <c r="BO720" i="1"/>
  <c r="BK753" i="1"/>
  <c r="BK719" i="1"/>
  <c r="BK721" i="1" s="1"/>
  <c r="CB753" i="1"/>
  <c r="CB719" i="1"/>
  <c r="CB721" i="1" s="1"/>
  <c r="BX750" i="1"/>
  <c r="BX720" i="1"/>
  <c r="BT753" i="1"/>
  <c r="BT719" i="1"/>
  <c r="BQ727" i="1"/>
  <c r="BU750" i="1"/>
  <c r="BU720" i="1"/>
  <c r="CK750" i="1"/>
  <c r="CK720" i="1"/>
  <c r="CC752" i="1"/>
  <c r="BQ753" i="1"/>
  <c r="BQ719" i="1"/>
  <c r="BQ721" i="1" s="1"/>
  <c r="CJ753" i="1"/>
  <c r="CJ719" i="1"/>
  <c r="CJ721" i="1" s="1"/>
  <c r="CG726" i="1"/>
  <c r="CG728" i="1" s="1"/>
  <c r="BN750" i="1"/>
  <c r="BN720" i="1"/>
  <c r="CD750" i="1"/>
  <c r="CD720" i="1"/>
  <c r="BJ753" i="1"/>
  <c r="BJ719" i="1"/>
  <c r="BJ721" i="1" s="1"/>
  <c r="BZ753" i="1"/>
  <c r="BZ719" i="1"/>
  <c r="BZ721" i="1" s="1"/>
  <c r="BY727" i="1"/>
  <c r="BP733" i="1"/>
  <c r="BP735" i="1" s="1"/>
  <c r="CE753" i="1"/>
  <c r="CE719" i="1"/>
  <c r="CE721" i="1" s="1"/>
  <c r="BR727" i="1"/>
  <c r="CH727" i="1"/>
  <c r="BN726" i="1"/>
  <c r="BN728" i="1" s="1"/>
  <c r="CD726" i="1"/>
  <c r="CD728" i="1" s="1"/>
  <c r="BX734" i="1"/>
  <c r="BO727" i="1"/>
  <c r="CE727" i="1"/>
  <c r="BK726" i="1"/>
  <c r="BK728" i="1" s="1"/>
  <c r="CA726" i="1"/>
  <c r="CA728" i="1" s="1"/>
  <c r="BX727" i="1"/>
  <c r="BT726" i="1"/>
  <c r="BT728" i="1" s="1"/>
  <c r="CJ726" i="1"/>
  <c r="CJ728" i="1" s="1"/>
  <c r="CF734" i="1"/>
  <c r="BL733" i="1"/>
  <c r="BL735" i="1" s="1"/>
  <c r="BQ734" i="1"/>
  <c r="CG734" i="1"/>
  <c r="BM733" i="1"/>
  <c r="BM735" i="1" s="1"/>
  <c r="CC733" i="1"/>
  <c r="CC735" i="1" s="1"/>
  <c r="CG741" i="1"/>
  <c r="CJ748" i="1"/>
  <c r="BV734" i="1"/>
  <c r="BR733" i="1"/>
  <c r="BR735" i="1" s="1"/>
  <c r="CH733" i="1"/>
  <c r="CH735" i="1" s="1"/>
  <c r="CG740" i="1"/>
  <c r="CG742" i="1" s="1"/>
  <c r="BO733" i="1"/>
  <c r="BO735" i="1" s="1"/>
  <c r="CE733" i="1"/>
  <c r="CE735" i="1" s="1"/>
  <c r="BU741" i="1"/>
  <c r="BU740" i="1"/>
  <c r="BU742" i="1" s="1"/>
  <c r="BS740" i="1"/>
  <c r="BS742" i="1" s="1"/>
  <c r="CI740" i="1"/>
  <c r="CI742" i="1" s="1"/>
  <c r="BL740" i="1"/>
  <c r="BL742" i="1" s="1"/>
  <c r="CB740" i="1"/>
  <c r="CB742" i="1" s="1"/>
  <c r="BJ740" i="1"/>
  <c r="BJ742" i="1" s="1"/>
  <c r="BZ740" i="1"/>
  <c r="BZ742" i="1" s="1"/>
  <c r="BQ748" i="1"/>
  <c r="CC747" i="1"/>
  <c r="CC749" i="1" s="1"/>
  <c r="BR747" i="1"/>
  <c r="BR749" i="1" s="1"/>
  <c r="CH747" i="1"/>
  <c r="CH749" i="1" s="1"/>
  <c r="BK747" i="1"/>
  <c r="BK749" i="1" s="1"/>
  <c r="CP685" i="1"/>
  <c r="CM664" i="1"/>
  <c r="CT664" i="1"/>
  <c r="CU664" i="1" s="1"/>
  <c r="CQ699" i="1"/>
  <c r="CQ713" i="1"/>
  <c r="CO699" i="1"/>
  <c r="CO713" i="1"/>
  <c r="CT706" i="1"/>
  <c r="CU706" i="1" s="1"/>
  <c r="CM706" i="1"/>
  <c r="CQ678" i="1"/>
  <c r="CQ671" i="1"/>
  <c r="CS664" i="1"/>
  <c r="CQ657" i="1"/>
  <c r="CP643" i="1"/>
  <c r="CL643" i="1"/>
  <c r="CR643" i="1"/>
  <c r="CN643" i="1"/>
  <c r="CE750" i="1"/>
  <c r="CE720" i="1"/>
  <c r="BS750" i="1"/>
  <c r="BS720" i="1"/>
  <c r="BO753" i="1"/>
  <c r="BO719" i="1"/>
  <c r="BO721" i="1" s="1"/>
  <c r="CG753" i="1"/>
  <c r="CG719" i="1"/>
  <c r="CG721" i="1" s="1"/>
  <c r="BL750" i="1"/>
  <c r="BL720" i="1"/>
  <c r="CB750" i="1"/>
  <c r="CB720" i="1"/>
  <c r="BX753" i="1"/>
  <c r="BX719" i="1"/>
  <c r="BX721" i="1" s="1"/>
  <c r="CG727" i="1"/>
  <c r="BY750" i="1"/>
  <c r="BY720" i="1"/>
  <c r="BU753" i="1"/>
  <c r="BU719" i="1"/>
  <c r="BU721" i="1" s="1"/>
  <c r="BR750" i="1"/>
  <c r="BR720" i="1"/>
  <c r="CH750" i="1"/>
  <c r="CH720" i="1"/>
  <c r="BN753" i="1"/>
  <c r="BN719" i="1"/>
  <c r="BN721" i="1" s="1"/>
  <c r="CF753" i="1"/>
  <c r="CF719" i="1"/>
  <c r="CF721" i="1" s="1"/>
  <c r="BU726" i="1"/>
  <c r="CI753" i="1"/>
  <c r="CI719" i="1"/>
  <c r="CI721" i="1" s="1"/>
  <c r="BV727" i="1"/>
  <c r="BR726" i="1"/>
  <c r="BR728" i="1" s="1"/>
  <c r="CH726" i="1"/>
  <c r="CH728" i="1" s="1"/>
  <c r="BS727" i="1"/>
  <c r="CI727" i="1"/>
  <c r="BO726" i="1"/>
  <c r="BO728" i="1" s="1"/>
  <c r="CE726" i="1"/>
  <c r="CE728" i="1" s="1"/>
  <c r="CB734" i="1"/>
  <c r="CB727" i="1"/>
  <c r="BX726" i="1"/>
  <c r="BX728" i="1" s="1"/>
  <c r="CB733" i="1"/>
  <c r="CB735" i="1" s="1"/>
  <c r="BU734" i="1"/>
  <c r="CK734" i="1"/>
  <c r="BQ733" i="1"/>
  <c r="BQ735" i="1" s="1"/>
  <c r="CG733" i="1"/>
  <c r="CG735" i="1" s="1"/>
  <c r="BZ734" i="1"/>
  <c r="BV733" i="1"/>
  <c r="BV735" i="1" s="1"/>
  <c r="BL741" i="1"/>
  <c r="CC741" i="1"/>
  <c r="BX748" i="1"/>
  <c r="BL747" i="1"/>
  <c r="BL749" i="1" s="1"/>
  <c r="BS733" i="1"/>
  <c r="BS735" i="1" s="1"/>
  <c r="CI733" i="1"/>
  <c r="CI735" i="1" s="1"/>
  <c r="BY741" i="1"/>
  <c r="CK740" i="1"/>
  <c r="CK742" i="1" s="1"/>
  <c r="BW740" i="1"/>
  <c r="BW742" i="1" s="1"/>
  <c r="BP747" i="1"/>
  <c r="BP740" i="1"/>
  <c r="BP742" i="1" s="1"/>
  <c r="CF740" i="1"/>
  <c r="CF742" i="1" s="1"/>
  <c r="CJ747" i="1"/>
  <c r="CJ749" i="1" s="1"/>
  <c r="BN740" i="1"/>
  <c r="BN742" i="1" s="1"/>
  <c r="CD740" i="1"/>
  <c r="CD742" i="1" s="1"/>
  <c r="CK748" i="1"/>
  <c r="CG747" i="1"/>
  <c r="CG749" i="1" s="1"/>
  <c r="BV747" i="1"/>
  <c r="BV749" i="1" s="1"/>
  <c r="BO747" i="1"/>
  <c r="BO749" i="1" s="1"/>
  <c r="CE747" i="1"/>
  <c r="CE749" i="1" s="1"/>
  <c r="BW750" i="1"/>
  <c r="BW720" i="1"/>
  <c r="BS753" i="1"/>
  <c r="BS719" i="1"/>
  <c r="BS721" i="1" s="1"/>
  <c r="BP750" i="1"/>
  <c r="BP720" i="1"/>
  <c r="CF750" i="1"/>
  <c r="CF755" i="1" s="1"/>
  <c r="CF720" i="1"/>
  <c r="BL753" i="1"/>
  <c r="BL719" i="1"/>
  <c r="BL721" i="1" s="1"/>
  <c r="CC753" i="1"/>
  <c r="CC719" i="1"/>
  <c r="CC721" i="1" s="1"/>
  <c r="CC726" i="1"/>
  <c r="CC728" i="1" s="1"/>
  <c r="BM750" i="1"/>
  <c r="BM720" i="1"/>
  <c r="CC750" i="1"/>
  <c r="CC720" i="1"/>
  <c r="BQ751" i="1"/>
  <c r="CG751" i="1"/>
  <c r="BU752" i="1"/>
  <c r="CK752" i="1"/>
  <c r="BY753" i="1"/>
  <c r="BY719" i="1"/>
  <c r="BY721" i="1" s="1"/>
  <c r="BU727" i="1"/>
  <c r="BV750" i="1"/>
  <c r="BV720" i="1"/>
  <c r="BR753" i="1"/>
  <c r="BR719" i="1"/>
  <c r="BR721" i="1" s="1"/>
  <c r="CK753" i="1"/>
  <c r="CK719" i="1"/>
  <c r="CK721" i="1" s="1"/>
  <c r="CK726" i="1"/>
  <c r="CK728" i="1" s="1"/>
  <c r="BL734" i="1"/>
  <c r="CJ733" i="1"/>
  <c r="CJ735" i="1" s="1"/>
  <c r="BX733" i="1"/>
  <c r="BX735" i="1" s="1"/>
  <c r="BL726" i="1"/>
  <c r="BL728" i="1" s="1"/>
  <c r="BJ733" i="1"/>
  <c r="BJ735" i="1" s="1"/>
  <c r="BW733" i="1"/>
  <c r="BW735" i="1" s="1"/>
  <c r="BM741" i="1"/>
  <c r="BL748" i="1"/>
  <c r="BK740" i="1"/>
  <c r="BK742" i="1" s="1"/>
  <c r="CA740" i="1"/>
  <c r="CA742" i="1" s="1"/>
  <c r="BX747" i="1"/>
  <c r="BX749" i="1" s="1"/>
  <c r="BT740" i="1"/>
  <c r="CJ740" i="1"/>
  <c r="CJ742" i="1" s="1"/>
  <c r="CB747" i="1"/>
  <c r="CB749" i="1" s="1"/>
  <c r="BR740" i="1"/>
  <c r="BR742" i="1" s="1"/>
  <c r="CH740" i="1"/>
  <c r="CH742" i="1" s="1"/>
  <c r="BY748" i="1"/>
  <c r="BM747" i="1"/>
  <c r="BM749" i="1" s="1"/>
  <c r="CK747" i="1"/>
  <c r="CK749" i="1" s="1"/>
  <c r="BJ747" i="1"/>
  <c r="BJ749" i="1" s="1"/>
  <c r="BZ747" i="1"/>
  <c r="BZ749" i="1" s="1"/>
  <c r="BS747" i="1"/>
  <c r="BS749" i="1" s="1"/>
  <c r="CI747" i="1"/>
  <c r="CI749" i="1" s="1"/>
  <c r="M615" i="1"/>
  <c r="CQ685" i="1" l="1"/>
  <c r="CQ692" i="1"/>
  <c r="CI754" i="1"/>
  <c r="CI756" i="1" s="1"/>
  <c r="BK754" i="1"/>
  <c r="BK756" i="1" s="1"/>
  <c r="BO754" i="1"/>
  <c r="BO756" i="1" s="1"/>
  <c r="CD755" i="1"/>
  <c r="BM755" i="1"/>
  <c r="CE755" i="1"/>
  <c r="CJ754" i="1"/>
  <c r="CJ756" i="1" s="1"/>
  <c r="CA753" i="1"/>
  <c r="CA755" i="1" s="1"/>
  <c r="BV755" i="1"/>
  <c r="BW755" i="1"/>
  <c r="BN754" i="1"/>
  <c r="BN756" i="1" s="1"/>
  <c r="CK754" i="1"/>
  <c r="CK756" i="1" s="1"/>
  <c r="BP755" i="1"/>
  <c r="CH755" i="1"/>
  <c r="CA747" i="1"/>
  <c r="CA749" i="1" s="1"/>
  <c r="BX754" i="1"/>
  <c r="BX756" i="1" s="1"/>
  <c r="BR754" i="1"/>
  <c r="BR756" i="1" s="1"/>
  <c r="BS754" i="1"/>
  <c r="BS756" i="1" s="1"/>
  <c r="BT754" i="1"/>
  <c r="BT756" i="1" s="1"/>
  <c r="BZ754" i="1"/>
  <c r="BZ756" i="1" s="1"/>
  <c r="BY754" i="1"/>
  <c r="BY756" i="1" s="1"/>
  <c r="BL754" i="1"/>
  <c r="BL756" i="1" s="1"/>
  <c r="BJ754" i="1"/>
  <c r="BJ756" i="1" s="1"/>
  <c r="CC754" i="1"/>
  <c r="CC756" i="1" s="1"/>
  <c r="CO692" i="1"/>
  <c r="CO643" i="1"/>
  <c r="CS650" i="1"/>
  <c r="Y615" i="1"/>
  <c r="CB755" i="1"/>
  <c r="CP734" i="1"/>
  <c r="CL734" i="1"/>
  <c r="CR734" i="1"/>
  <c r="CN734" i="1"/>
  <c r="CC755" i="1"/>
  <c r="CG754" i="1"/>
  <c r="CG756" i="1" s="1"/>
  <c r="BS755" i="1"/>
  <c r="CS643" i="1"/>
  <c r="CP741" i="1"/>
  <c r="CL741" i="1"/>
  <c r="CR741" i="1"/>
  <c r="CN741" i="1"/>
  <c r="BN755" i="1"/>
  <c r="CK755" i="1"/>
  <c r="CM650" i="1"/>
  <c r="CT650" i="1"/>
  <c r="CU650" i="1" s="1"/>
  <c r="BZ755" i="1"/>
  <c r="BM754" i="1"/>
  <c r="BM756" i="1" s="1"/>
  <c r="BT755" i="1"/>
  <c r="BK755" i="1"/>
  <c r="CP748" i="1"/>
  <c r="CL748" i="1"/>
  <c r="CR748" i="1"/>
  <c r="CN748" i="1"/>
  <c r="CF754" i="1"/>
  <c r="CF756" i="1" s="1"/>
  <c r="BU754" i="1"/>
  <c r="BU756" i="1" s="1"/>
  <c r="CT643" i="1"/>
  <c r="CU643" i="1" s="1"/>
  <c r="CM643" i="1"/>
  <c r="BQ754" i="1"/>
  <c r="BQ756" i="1" s="1"/>
  <c r="CB754" i="1"/>
  <c r="CB756" i="1" s="1"/>
  <c r="BO755" i="1"/>
  <c r="CQ650" i="1"/>
  <c r="CG755" i="1"/>
  <c r="CH754" i="1"/>
  <c r="CH756" i="1" s="1"/>
  <c r="CT685" i="1"/>
  <c r="CU685" i="1" s="1"/>
  <c r="CM685" i="1"/>
  <c r="CI755" i="1"/>
  <c r="BL755" i="1"/>
  <c r="CQ643" i="1"/>
  <c r="CE754" i="1"/>
  <c r="CE756" i="1" s="1"/>
  <c r="BU755" i="1"/>
  <c r="CO650" i="1"/>
  <c r="BV754" i="1"/>
  <c r="BV756" i="1" s="1"/>
  <c r="BJ755" i="1"/>
  <c r="CD754" i="1"/>
  <c r="CD756" i="1" s="1"/>
  <c r="CJ755" i="1"/>
  <c r="BW754" i="1"/>
  <c r="BW756" i="1" s="1"/>
  <c r="CS692" i="1"/>
  <c r="CM692" i="1"/>
  <c r="BR755" i="1"/>
  <c r="BY755" i="1"/>
  <c r="CR720" i="1"/>
  <c r="CN720" i="1"/>
  <c r="CL720" i="1"/>
  <c r="CP720" i="1"/>
  <c r="BX755" i="1"/>
  <c r="CO685" i="1"/>
  <c r="CP727" i="1"/>
  <c r="CL727" i="1"/>
  <c r="CN727" i="1"/>
  <c r="CR727" i="1"/>
  <c r="BQ755" i="1"/>
  <c r="BP754" i="1"/>
  <c r="BP756" i="1" s="1"/>
  <c r="CS685" i="1"/>
  <c r="CT692" i="1"/>
  <c r="CU692" i="1" s="1"/>
  <c r="CA754" i="1" l="1"/>
  <c r="CA756" i="1" s="1"/>
  <c r="CP755" i="1" s="1"/>
  <c r="CO727" i="1"/>
  <c r="CO748" i="1"/>
  <c r="CO741" i="1"/>
  <c r="CO734" i="1"/>
  <c r="CQ727" i="1"/>
  <c r="CS720" i="1"/>
  <c r="CT727" i="1"/>
  <c r="CU727" i="1" s="1"/>
  <c r="CM727" i="1"/>
  <c r="CQ720" i="1"/>
  <c r="CS748" i="1"/>
  <c r="CN755" i="1"/>
  <c r="CS741" i="1"/>
  <c r="CS734" i="1"/>
  <c r="CM720" i="1"/>
  <c r="CT720" i="1"/>
  <c r="CU720" i="1" s="1"/>
  <c r="CM748" i="1"/>
  <c r="CT748" i="1"/>
  <c r="CU748" i="1" s="1"/>
  <c r="CL755" i="1"/>
  <c r="CT741" i="1"/>
  <c r="CU741" i="1" s="1"/>
  <c r="CM741" i="1"/>
  <c r="CM734" i="1"/>
  <c r="CT734" i="1"/>
  <c r="CU734" i="1" s="1"/>
  <c r="CS727" i="1"/>
  <c r="CO720" i="1"/>
  <c r="CQ748" i="1"/>
  <c r="CQ741" i="1"/>
  <c r="CQ734" i="1"/>
  <c r="CR755" i="1" l="1"/>
  <c r="CO755" i="1" s="1"/>
  <c r="CT755" i="1"/>
  <c r="CU755" i="1" s="1"/>
  <c r="CM755" i="1" l="1"/>
  <c r="CS755" i="1"/>
  <c r="CQ755" i="1"/>
</calcChain>
</file>

<file path=xl/sharedStrings.xml><?xml version="1.0" encoding="utf-8"?>
<sst xmlns="http://schemas.openxmlformats.org/spreadsheetml/2006/main" count="7018" uniqueCount="1440">
  <si>
    <t>Phân bổ vào chủ đề</t>
  </si>
  <si>
    <t>TT</t>
  </si>
  <si>
    <t xml:space="preserve">                                                                                                                                                                                                                 Mạng hoạt động 
chủ đề</t>
  </si>
  <si>
    <t>Tài nguyên học liệu</t>
  </si>
  <si>
    <t>Thuộc lĩnh vực</t>
  </si>
  <si>
    <t>Phân bổ nguyên bản
 theo sách CT.GDMN</t>
  </si>
  <si>
    <t>Phân bổ có điều chỉnh vào từng độ tuổi theo TTNT</t>
  </si>
  <si>
    <t>Nội dung trọng tâm của CT sau khi đã tinh giản</t>
  </si>
  <si>
    <t>PPCĐ</t>
  </si>
  <si>
    <t>Cộng</t>
  </si>
  <si>
    <t>Ghi chú về các điều chỉnh khác trong năm học (nếu có)</t>
  </si>
  <si>
    <t>1. CHỦ ĐỀ: 
"TRƯỜNG  
MẦM NON"</t>
  </si>
  <si>
    <t>2. CHỦ ĐỀ
"BẢN THÂN"</t>
  </si>
  <si>
    <t>3. CHỦ ĐỀ: 
" AN TOÀN"</t>
  </si>
  <si>
    <t>4. CHỦ ĐỀ: 
" GIA ĐÌNH"</t>
  </si>
  <si>
    <t>5. CHỦ ĐỀ: 
"  NGHỀ NGHIỆP"</t>
  </si>
  <si>
    <t>6. CHỦ ĐỀ: 
" ĐỘNG VẬT"</t>
  </si>
  <si>
    <t>7. CHỦ ĐỀ: 
"TẾT &amp; THỰC VẬT"</t>
  </si>
  <si>
    <t>8. CHỦ ĐỀ: 
 " PHƯƠNG TIỆN GIAO THÔNG"</t>
  </si>
  <si>
    <t>9. CHỦ ĐỀ
"BẢO VỆ MÔI TRƯỜNG - TÁI CHẾ"</t>
  </si>
  <si>
    <t>10. CHỦ ĐỀ: 
" TÀI NGUYÊN VÀ CÁC HTTN"</t>
  </si>
  <si>
    <t>11. CHỦ ĐỀ: 
" QUÊ HƯƠNG -BÁC HỒ-TTH"</t>
  </si>
  <si>
    <t>Kết quả đánh giá từng cá nhân trẻ</t>
  </si>
  <si>
    <t>Kết quả tổng hợp cả lớp</t>
  </si>
  <si>
    <t>Đánh giá chung</t>
  </si>
  <si>
    <t>TMN</t>
  </si>
  <si>
    <t>BT</t>
  </si>
  <si>
    <t>AT</t>
  </si>
  <si>
    <t>GĐ</t>
  </si>
  <si>
    <t>NN</t>
  </si>
  <si>
    <t>ĐV</t>
  </si>
  <si>
    <t>TV&amp;
TMX</t>
  </si>
  <si>
    <t>PTGT</t>
  </si>
  <si>
    <t>BVMT - TC</t>
  </si>
  <si>
    <t>TNTT -HTTN</t>
  </si>
  <si>
    <t>QH-BH-
TTH</t>
  </si>
  <si>
    <t>Nhánh 1</t>
  </si>
  <si>
    <t xml:space="preserve"> Nhánh 2</t>
  </si>
  <si>
    <t>Nhánh 2</t>
  </si>
  <si>
    <t xml:space="preserve"> Nhánh 3</t>
  </si>
  <si>
    <t>Nhánh 4</t>
  </si>
  <si>
    <t>Nhánh 3</t>
  </si>
  <si>
    <t>Nhánh3</t>
  </si>
  <si>
    <t>T.số trẻ 
"Đạt"</t>
  </si>
  <si>
    <t>T.số trẻ
"Cần cố gắng"</t>
  </si>
  <si>
    <t>T.số trẻ
"Chưa Đạt"</t>
  </si>
  <si>
    <t>T.số trẻ
"Không đánh giá"</t>
  </si>
  <si>
    <t>Đạt mức TB</t>
  </si>
  <si>
    <t>Kết luận</t>
  </si>
  <si>
    <t>2
tuần</t>
  </si>
  <si>
    <t>4
Tuần</t>
  </si>
  <si>
    <t>3
Tuần</t>
  </si>
  <si>
    <t>3
 Tuần</t>
  </si>
  <si>
    <t>3
 tuần</t>
  </si>
  <si>
    <t>Lớp học của bé</t>
  </si>
  <si>
    <t>Trường MN thân yêu</t>
  </si>
  <si>
    <t>Cơ thể của bé</t>
  </si>
  <si>
    <t>Dự án làm đèn lồng trung thu</t>
  </si>
  <si>
    <t>Sức khỏe bé yêu</t>
  </si>
  <si>
    <t>Cảm xúc của bé</t>
  </si>
  <si>
    <t>An toàn cho bé khi ở nhà</t>
  </si>
  <si>
    <t>An toàn cho bé khi ở trường</t>
  </si>
  <si>
    <t>An toàn cho bé khi đi chơi</t>
  </si>
  <si>
    <t>Dự án khung ảnh gia đình</t>
  </si>
  <si>
    <t>Đồ dùng trong gia đình</t>
  </si>
  <si>
    <t>Gia đình là nơi bé yêu thương</t>
  </si>
  <si>
    <t>Dự án máy lọc nước mini</t>
  </si>
  <si>
    <t>Một số nghề phổ biến</t>
  </si>
  <si>
    <t>Cháu yêu chú bộ đội</t>
  </si>
  <si>
    <t>Nghề nông quê bé</t>
  </si>
  <si>
    <t>Dự án làm tổ chim</t>
  </si>
  <si>
    <t>Một số con vật trong gia đình</t>
  </si>
  <si>
    <t>Một số con vật sống dưới nước</t>
  </si>
  <si>
    <t>Bé thích loại cây, rau, củ, quả nào?</t>
  </si>
  <si>
    <t>Sắc hoa mùa xuân</t>
  </si>
  <si>
    <t>Dự án làm lọ hoa</t>
  </si>
  <si>
    <t>Ngày Tết sum vầy</t>
  </si>
  <si>
    <t>Dự án làm thuyền nổi trên sông</t>
  </si>
  <si>
    <t>PTGT đường sắt - hàng không</t>
  </si>
  <si>
    <t>PTGT đường bộ - Luật lệ GT</t>
  </si>
  <si>
    <t>Bé giữ gìn VSMT</t>
  </si>
  <si>
    <t>Dự án làm túi giấy thay thế túi nilong</t>
  </si>
  <si>
    <t>Sáng tạo từ rác thải nhựa</t>
  </si>
  <si>
    <t>Tài nguyên biển đảo</t>
  </si>
  <si>
    <t>Dự án con diều tuổi thơ</t>
  </si>
  <si>
    <t>Mùa hè và một số HTTN</t>
  </si>
  <si>
    <t>Dự án ngôi làng nhỏ</t>
  </si>
  <si>
    <t>Bác Hồ với các cháu thiếu nhi</t>
  </si>
  <si>
    <t>Trường Tiểu học</t>
  </si>
  <si>
    <t>Bảo An</t>
  </si>
  <si>
    <t>Hồng Anh</t>
  </si>
  <si>
    <t xml:space="preserve"> Phương Anh</t>
  </si>
  <si>
    <t>Việt Anh</t>
  </si>
  <si>
    <t>Gia Bảo</t>
  </si>
  <si>
    <t xml:space="preserve"> Minh Châu</t>
  </si>
  <si>
    <t>Trung Đạt</t>
  </si>
  <si>
    <t>Thành Đạt</t>
  </si>
  <si>
    <t xml:space="preserve">Minh Đức </t>
  </si>
  <si>
    <t>Đức Hiếu</t>
  </si>
  <si>
    <t>Minh Hiếu</t>
  </si>
  <si>
    <t>Mỹ Hoa</t>
  </si>
  <si>
    <t>Gia Huy</t>
  </si>
  <si>
    <t>Khánh Huyền</t>
  </si>
  <si>
    <t>Bùi M.Khôi</t>
  </si>
  <si>
    <t>Ng. M.Khôi</t>
  </si>
  <si>
    <t>Đàm P.Lâm</t>
  </si>
  <si>
    <t>Đỗ P.Lâm</t>
  </si>
  <si>
    <t>Công Minh</t>
  </si>
  <si>
    <t>Duy Minh</t>
  </si>
  <si>
    <t>Hà My</t>
  </si>
  <si>
    <t>Hải Nam</t>
  </si>
  <si>
    <t>Ánh Ngọc</t>
  </si>
  <si>
    <t>Minh Nguyệt</t>
  </si>
  <si>
    <t>Khải Phong</t>
  </si>
  <si>
    <t>Đức Phú</t>
  </si>
  <si>
    <t>Hà Phương</t>
  </si>
  <si>
    <t>Diễm Quỳnh</t>
  </si>
  <si>
    <t>#</t>
  </si>
  <si>
    <t>22/9
17/10</t>
  </si>
  <si>
    <t>20/10
07/11</t>
  </si>
  <si>
    <t>10/11
28/11</t>
  </si>
  <si>
    <t>01/12
26/12</t>
  </si>
  <si>
    <t>29/12
16/01</t>
  </si>
  <si>
    <t>19/01
13/02</t>
  </si>
  <si>
    <t>23/02
13/3</t>
  </si>
  <si>
    <t>16/03
03/4</t>
  </si>
  <si>
    <t>06/4
24/4</t>
  </si>
  <si>
    <t>4/5
22/5</t>
  </si>
  <si>
    <t>08/9- 12/9</t>
  </si>
  <si>
    <t>15/9- 19/9</t>
  </si>
  <si>
    <t>22/9- 26/9</t>
  </si>
  <si>
    <t>29/9- 03/10</t>
  </si>
  <si>
    <t>06/10 - 10/10</t>
  </si>
  <si>
    <t>13/10- 17/10</t>
  </si>
  <si>
    <t>20/10-24/10</t>
  </si>
  <si>
    <t>27/10- 31/10</t>
  </si>
  <si>
    <t>03/11-07/11</t>
  </si>
  <si>
    <t>10/11 -14/11</t>
  </si>
  <si>
    <t>17/11  - 21/11</t>
  </si>
  <si>
    <t>24/11 - 28/11</t>
  </si>
  <si>
    <t>01/12-05/12</t>
  </si>
  <si>
    <t>08/12- 12/12</t>
  </si>
  <si>
    <t>15/12- 19/12</t>
  </si>
  <si>
    <t>22/12- 26/12</t>
  </si>
  <si>
    <t>29/12- 02/01</t>
  </si>
  <si>
    <t>15/01- 09/01</t>
  </si>
  <si>
    <t>12/01-16/01</t>
  </si>
  <si>
    <t>19/01-23/01</t>
  </si>
  <si>
    <t>26/01-30/01</t>
  </si>
  <si>
    <t>02/02- 06/02</t>
  </si>
  <si>
    <t>09/02- 13/02</t>
  </si>
  <si>
    <t>23/2 -27/2</t>
  </si>
  <si>
    <t>02/3 - 06/03</t>
  </si>
  <si>
    <t>9/3 - 13/03</t>
  </si>
  <si>
    <t>16/03- 20/03</t>
  </si>
  <si>
    <t>23/03-27/04</t>
  </si>
  <si>
    <t>30/03- 03/04</t>
  </si>
  <si>
    <t>06/4 - 10/4</t>
  </si>
  <si>
    <t>13/4 - 
17/4</t>
  </si>
  <si>
    <t>20/4 - 
24/4</t>
  </si>
  <si>
    <t>04/5- 08/5</t>
  </si>
  <si>
    <t>11/5-15/5</t>
  </si>
  <si>
    <t>18/5-22/5</t>
  </si>
  <si>
    <t>Mục tiêu</t>
  </si>
  <si>
    <t>Nguồn</t>
  </si>
  <si>
    <t>5T</t>
  </si>
  <si>
    <t>I. LĨNH VỰC GIÁO DỤC PHÁT TRIỂN THỂ CHẤT</t>
  </si>
  <si>
    <t>A. Phát triển vận động</t>
  </si>
  <si>
    <t>1. Thực hiện các động tác phát triển các nhóm cơ và hô hấp (Thể dục sáng)</t>
  </si>
  <si>
    <t>CĐ1</t>
  </si>
  <si>
    <t>Thực hiện đúng kỹ thuật và thuần thục các động tác trong bài tập thể dục theo hiệu lệnh, nhịp bản nhạc/bài hát. Bắt đầu và kết thúc động tác đúng nhịp.</t>
  </si>
  <si>
    <t>KQMĐ</t>
  </si>
  <si>
    <t>Tập kết hợp 5 động tác cơ bản trong bài tập thể dục</t>
  </si>
  <si>
    <t>TLHD</t>
  </si>
  <si>
    <t>Hô hấp, tay,  bụng -lườn, chân, bật</t>
  </si>
  <si>
    <t>Sân chơi</t>
  </si>
  <si>
    <t>Thể chất</t>
  </si>
  <si>
    <t>x</t>
  </si>
  <si>
    <t>TDS</t>
  </si>
  <si>
    <t>CĐ2</t>
  </si>
  <si>
    <t>CĐ3</t>
  </si>
  <si>
    <t>CĐ4</t>
  </si>
  <si>
    <t>CĐ5</t>
  </si>
  <si>
    <t>CĐ6</t>
  </si>
  <si>
    <t>CĐ7</t>
  </si>
  <si>
    <t>CĐ8</t>
  </si>
  <si>
    <t>CĐ9</t>
  </si>
  <si>
    <t>CĐ10</t>
  </si>
  <si>
    <t>CĐ11</t>
  </si>
  <si>
    <t>Tập nhịp nhàng, phối hợp với các động tác của bài thể dục theo hình thức dân vũ kết hợp với bài hát/bản nhạc</t>
  </si>
  <si>
    <t>ĐP</t>
  </si>
  <si>
    <t>Tập các động tác thể dục sáng dưới hình thức tập dân vũ</t>
  </si>
  <si>
    <t>Bài dân vũ rửa tay</t>
  </si>
  <si>
    <t>https://www.youtube.com/watch?v=-dVY4neQ6M0</t>
  </si>
  <si>
    <t>3+4+5T</t>
  </si>
  <si>
    <t>Bài dân vũ De yang gatal</t>
  </si>
  <si>
    <t>https://www.youtube.com/watch?v=qRNeLdvTAfw</t>
  </si>
  <si>
    <t>Nhày Baby shark</t>
  </si>
  <si>
    <t>https://www.youtube.com/watch?v=xQZvCLzz3Uw</t>
  </si>
  <si>
    <t>Nhảy: Không xả rác</t>
  </si>
  <si>
    <t>https://www.youtube.com/watch?v=obzneBwRekU</t>
  </si>
  <si>
    <t>Nhảy trời nắng trời mưa</t>
  </si>
  <si>
    <t>https://www.youtube.com/watch?v=0wtmdou_Cvk</t>
  </si>
  <si>
    <t>Tập các động tác mạnh mẽ, dứt khoát, phối hợp chuyển động nhịp nhàng  qua các động tác võ thuật đơn giản</t>
  </si>
  <si>
    <t>Tập các động tác thể dục sáng dưới hình thức tập võ thuật</t>
  </si>
  <si>
    <t>Bài võ tập dưới nền nhạc "Hào khí VN"</t>
  </si>
  <si>
    <t>4+5T</t>
  </si>
  <si>
    <t>Bài võ tập dưới nền nhạc: "Dòng máu lạc hồng"</t>
  </si>
  <si>
    <t>Rèn luyện khả năng tập trung, tăng cường chức năng tuần hoàn hô hấp và duy trì độ dẻo dai, linh hoạt, giảm căng thẳng, mệt mỏi cho trẻ thông qua các động tác tập Yoga đơn giản</t>
  </si>
  <si>
    <t>Tập các động tác  Yoga đơn giản</t>
  </si>
  <si>
    <t>Tập các động tác Yoga dành cho trẻ em</t>
  </si>
  <si>
    <t>https://www.youtube.com/watch?v=Dp4zvMeBMHw&amp;t=266s</t>
  </si>
  <si>
    <t>Lớp học</t>
  </si>
  <si>
    <t xml:space="preserve">Giúp trẻ tỉnh táo, phục hồi cơ thể qua các bài tập vận động phát triển các nhóm cơ hô hấp tại nơi trẻ nằm và ngay sau khi trẻ ngủ trưa dậy
</t>
  </si>
  <si>
    <t>Phút thể dục chống mệt mỏi sau giấc ngủ trưa.</t>
  </si>
  <si>
    <t>Tập các động tác nhẹ nhàng: hít thở, vặn mình, vươn vai, giơ chân, uốn lưng...tại chỗ sau khi trẻ ngủ dậy</t>
  </si>
  <si>
    <t>VS-AN</t>
  </si>
  <si>
    <t>2. Thể hiện kỹ năng vận động cơ bản và các tố chất trong vận động</t>
  </si>
  <si>
    <t>* Vận động: đi</t>
  </si>
  <si>
    <t>Giữ được thăng bằng cơ thể khi thực hiện vận động đứng một chân và giữ thẳng người trong 10 giây</t>
  </si>
  <si>
    <t>Đứng một chân, giữ thẳng người trong 10 giây</t>
  </si>
  <si>
    <t>Trò chơi "Siêu nhân đứng bằng 1 chân"</t>
  </si>
  <si>
    <t>HĐNT</t>
  </si>
  <si>
    <t>Giữ được thăng bằng cơ thể khi thực hiện vận động đi bằng mép ngoài bàn chân</t>
  </si>
  <si>
    <t>NDCT</t>
  </si>
  <si>
    <t>Đi bằng mép ngoài bàn chân</t>
  </si>
  <si>
    <t>HĐH: Đi bằng mép ngoài bàn chân</t>
  </si>
  <si>
    <t>HĐH</t>
  </si>
  <si>
    <t>Giữ được thăng bằng cơ thể khi thực hiện vận động đi bước chéo sang ngang</t>
  </si>
  <si>
    <t>Đi bước chéo sang ngang</t>
  </si>
  <si>
    <t>HĐH: Đi bước chéo sang ngang</t>
  </si>
  <si>
    <t>Giữ được thăng bằng cơ thể khi thực hiện vận động đi trên dây dài 3-4m đặt trên sàn</t>
  </si>
  <si>
    <t>Đi trên dây</t>
  </si>
  <si>
    <t>HĐH: Đi trên dây</t>
  </si>
  <si>
    <t>Giữ được thăng bằng cơ thể khi thực hiện vận động đi lên, xuống trên ván dốc dài 2,5m, rộng 0,3m, một đầu kê cao 0,3m</t>
  </si>
  <si>
    <t>Đi trên ván kê dốc (dài 2,5m, rộng 0,3m, một đầu kê cao 0,3m)</t>
  </si>
  <si>
    <t>Trò chơi: Ai đi giỏi</t>
  </si>
  <si>
    <t>Giữ được thăng bằng cơ thể, nhịp nhàng, khéo léo khi thực hiện vận động đi nối bàn chân tiến, lùi</t>
  </si>
  <si>
    <t>Đi nối bàn chân tiến, lùi</t>
  </si>
  <si>
    <t xml:space="preserve"> - HĐH: Đi nối gót bàn chân tiến, lùi</t>
  </si>
  <si>
    <t>Kiểm soát được vận động, phản xạ nhanh khi đi thay đổi tốc độ theo hiệu lệnh 4-5 lần</t>
  </si>
  <si>
    <t>Đi thay đổi tốc độ theo hiệu lệnh</t>
  </si>
  <si>
    <t>Chơi "Đi thay đổi tốc độ theo hiệu lệnh".</t>
  </si>
  <si>
    <t xml:space="preserve">Kiểm soát được vận động, phản xạ nhanh khi đi thay đổi hướng vận động ít nhất 3 lần theo đúng hiệu lệnh </t>
  </si>
  <si>
    <t>Đi thay đổi hướng theo hiệu lệnh</t>
  </si>
  <si>
    <r>
      <rPr>
        <sz val="12"/>
        <color rgb="FFFF0000"/>
        <rFont val="Times New Roman"/>
        <family val="1"/>
      </rPr>
      <t xml:space="preserve"> - HĐH: Đi thay đổi hướng theo hiệu lệnh
 </t>
    </r>
    <r>
      <rPr>
        <sz val="12"/>
        <color rgb="FF434343"/>
        <rFont val="Times New Roman"/>
        <family val="1"/>
      </rPr>
      <t>- HĐ Khởi động ở thể dục sáng</t>
    </r>
  </si>
  <si>
    <t>Giữ được thăng bằng cơ thể, không làm rơi vật đang đội trên đầu khi đi trên ghế thể dục</t>
  </si>
  <si>
    <t>Đi thăng bằng trên ghế thể dục (2m x 0,25m x 0,35m) đầu đội túi cát</t>
  </si>
  <si>
    <t>BC</t>
  </si>
  <si>
    <t xml:space="preserve"> HĐH: Đi trên ghế thể dục đầu đội túi cát.</t>
  </si>
  <si>
    <t>Dễ dàng tham gia hoạt động thể chất với nhóm bạn chơi mới, môi trường mới</t>
  </si>
  <si>
    <t>Đi theo đội hình, đội ngũ, đi đều bước</t>
  </si>
  <si>
    <t>Bé là chiến sĩ tí hon</t>
  </si>
  <si>
    <t>BC mới</t>
  </si>
  <si>
    <t>* Vận động: chạy</t>
  </si>
  <si>
    <t>Kiểm soát được vận động chạy thay đổi tốc độ, đổi hướng vận động ít nhất 3 lần theo đúng hiệu lệnh</t>
  </si>
  <si>
    <t>Chạy thay đổi tốc độ theo hiệu lệnh, dích dắc (đổi hướng) theo vật chuẩn</t>
  </si>
  <si>
    <t xml:space="preserve">HĐH: Chạy thay đổi tốc độ  theo hiệu lệnh </t>
  </si>
  <si>
    <t>Chạy hay đổi hướng (dích dắc) theo hiệu lệnh</t>
  </si>
  <si>
    <t>Chạy liên tục theo hướng thẳng trong 5-7 giây</t>
  </si>
  <si>
    <t>Chạy 20m liên tục theo hướng thẳng trong 5-6 giây</t>
  </si>
  <si>
    <t>HĐH: Chạy nhanh 20m</t>
  </si>
  <si>
    <t>Bền bỉ, dẻo dai, duy trì được vận động chạy chậm 100 - 120m</t>
  </si>
  <si>
    <t>Chạy chậm 100 - 120m</t>
  </si>
  <si>
    <r>
      <rPr>
        <sz val="12"/>
        <color rgb="FFFF0000"/>
        <rFont val="Times New Roman"/>
        <family val="1"/>
      </rPr>
      <t xml:space="preserve"> - HĐH: Chạy chậm 120m
</t>
    </r>
    <r>
      <rPr>
        <sz val="12"/>
        <color rgb="FF434343"/>
        <rFont val="Times New Roman"/>
        <family val="1"/>
      </rPr>
      <t xml:space="preserve"> </t>
    </r>
  </si>
  <si>
    <t>Duy trì thể lực khi tham gia hoạt động thể chất trong môi trường thay đổi.</t>
  </si>
  <si>
    <t>Chạy liên tục 150m không hạn chế thời gian</t>
  </si>
  <si>
    <t>Chạy tự do: liên tục 150m</t>
  </si>
  <si>
    <t>Nhanh nhẹn, dẻo dai, khéo léo khi phối hợp thực hiện vận động chạy và vượt qua 2-3 chướng ngại vật</t>
  </si>
  <si>
    <t>Chạy và vượt qua 2-3 chướng ngại vật</t>
  </si>
  <si>
    <t>HĐH: Chạy vượt qua chướng ngại vật.</t>
  </si>
  <si>
    <t>Đá trúng được một quả bóng đang lăn</t>
  </si>
  <si>
    <t>Đá bóng lăn</t>
  </si>
  <si>
    <t>Chơi  đá bóng lăn</t>
  </si>
  <si>
    <t>* Vận động: bò, trườn, trèo</t>
  </si>
  <si>
    <t>Thể hiện sự dẻo dai, khả năng phối hợp nhịp nhàng, khéo léo khi thực hiện vận động bò bằng bàn tay và bàn chân giữa 2 đường kẻ rộng 40cm, dài 4-5m không chệch ra ngoài</t>
  </si>
  <si>
    <t>Bò bằng bàn tay và bàn chân giữa 2 đường kẻ rộng 40cm, dài 4-5m</t>
  </si>
  <si>
    <t>HĐH:  Bò bằng bàn tay bàn chân 4-5m</t>
  </si>
  <si>
    <t>Thể hiện sự dẻo dai, khả năng phối hợp nhịp nhàng, khéo léo khi thực hiện vận động bò trong đường zic zăc (có 7 điểm zic zắc, mỗi điểm cách nhau 1,5m) đúng yêu cầu</t>
  </si>
  <si>
    <t>Bò trong đường zic zăc qua 7 điểm, mỗi điểm cách nhau 1,5m</t>
  </si>
  <si>
    <t>HĐH: Bò dích dắc qua 7 điểm</t>
  </si>
  <si>
    <t>Mạnh dạn, nhanh nhẹn, khéo léo khi bò chui qua ống dài 1,5 x 0,6m liên tục, không chạm</t>
  </si>
  <si>
    <t>Bò chui qua ống dài 1,5 x 0,6m</t>
  </si>
  <si>
    <t>HĐH: Bò chui qua ống dài 1,5 x 0,6m</t>
  </si>
  <si>
    <t>Biết phối hợp tay chân nhịp nhàng, khéo léo trườn kết hợp trèo qua ghế dài 1,5m x 30cm đúng kỹ thuật</t>
  </si>
  <si>
    <t>Trườn kết hợp trèo qua ghế dài 1,5m x 30cm</t>
  </si>
  <si>
    <t>HĐH: Trườn sấp kết hợp trèo qua ghế dài 1,5m x 30cm</t>
  </si>
  <si>
    <t>Mạnh dạn, tự tin, nhanh nhẹn, khéo léo trèo lên xuống 7 gióng thang liên tục ở độ cao 1,5 m so với mặt đất</t>
  </si>
  <si>
    <t>Trèo lên, xuống 7 gióng thang ở độ cao 1,5m</t>
  </si>
  <si>
    <t>HĐH: Trèo lên, xuống 7 gióng thang</t>
  </si>
  <si>
    <t>* Vận động: tung, ném, bắt</t>
  </si>
  <si>
    <t>Biết tung bóng lên cao và bắt bóng bằng 2 tay</t>
  </si>
  <si>
    <t>Tung bóng lên cao và bắt bóng bằng 2 tay</t>
  </si>
  <si>
    <r>
      <rPr>
        <sz val="12"/>
        <color rgb="FFFF0000"/>
        <rFont val="Times New Roman"/>
        <family val="1"/>
      </rPr>
      <t xml:space="preserve"> - HĐH: Tung bóng lên cao và bắt bóng bằng 2 tay
</t>
    </r>
    <r>
      <rPr>
        <sz val="12"/>
        <color rgb="FF434343"/>
        <rFont val="Times New Roman"/>
        <family val="1"/>
      </rPr>
      <t xml:space="preserve"> - Trò chơi: Ai tung bóng giỏi</t>
    </r>
  </si>
  <si>
    <t>Nhanh nhẹn, khéo léo vừa đi vừa đập bắt bóng nẩy từ 4-5 lần liên tiếp</t>
  </si>
  <si>
    <t>Đi, đập và bắt bóng nẩy</t>
  </si>
  <si>
    <t>HĐH: Đập bắt bóng tại chỗ</t>
  </si>
  <si>
    <t>HĐH: Đi và đập bắt bóng</t>
  </si>
  <si>
    <t>HĐH: Đi và đập bắt bóng + Chạy nhanh 20m</t>
  </si>
  <si>
    <t>Ném vật về phía trước bằng 1 tay đúng kỹ thuật ở khoảng cách xa ….m</t>
  </si>
  <si>
    <t>Ném xa bằng 1 tay</t>
  </si>
  <si>
    <t xml:space="preserve">HĐH: Ném xa bằng 1 tay. </t>
  </si>
  <si>
    <t>Ném vật về phía trước bằng 2 tay đúng kỹ thuật ở khoảng cách xa ….m</t>
  </si>
  <si>
    <t>Ném xa bằng 2 tay</t>
  </si>
  <si>
    <t xml:space="preserve">HĐH: Ném xa bằng 2 tay
</t>
  </si>
  <si>
    <t>Biết ném và bắt bóng bằng hai tay từ khoảng cách xa 4m</t>
  </si>
  <si>
    <t>Ném và bắt bóng bằng hai tay từ khoảng cách xa 4m</t>
  </si>
  <si>
    <t>Bé chơi ném bóng</t>
  </si>
  <si>
    <t>Phòng chức năng</t>
  </si>
  <si>
    <t>Ném được trúng đích đứng cao 1,5m ở khoảng cách xa 2m, đường kính 40cm bằng 1 tay/ 2 tay</t>
  </si>
  <si>
    <t xml:space="preserve">Ném trúng đích đứng ở khoảng cách xa 2m, cao 1,5m, đường kính 40cm bằng 1 tay/ 2 tay </t>
  </si>
  <si>
    <t xml:space="preserve">HĐH: Ném trúng đíc đứng bằng 1 tay </t>
  </si>
  <si>
    <t>HĐH: Ném trúng dích đứng bằng 2 tay</t>
  </si>
  <si>
    <t>Ném được trúng đích ngang ở khoảng cách xa 2m, đường kính 40cm bằng 1 tay/ 2 tay</t>
  </si>
  <si>
    <t>Ném trúng đích ngang ở khoảng cách xa 2m, đường kính 40cm bằng 1 tay/ 2 tay</t>
  </si>
  <si>
    <r>
      <rPr>
        <sz val="12"/>
        <color theme="1"/>
        <rFont val="Times New Roman"/>
        <family val="1"/>
      </rPr>
      <t xml:space="preserve"> 
 - Trò chơi: Ném trúng đích ngang
</t>
    </r>
    <r>
      <rPr>
        <sz val="12"/>
        <color rgb="FFFF0000"/>
        <rFont val="Times New Roman"/>
        <family val="1"/>
      </rPr>
      <t>- HĐH: Ném trúng đích ngang bằng 1 tay</t>
    </r>
  </si>
  <si>
    <t xml:space="preserve"> 
 HĐH: Ném trúng đích ngang bằng 2 tay</t>
  </si>
  <si>
    <t xml:space="preserve">Tập trung, khéo léo thực hiện vận động chuyền, bắt bóng qua đầu chuyển ra sau lưng hoặc ra phía trước </t>
  </si>
  <si>
    <t>Chuyền, bắt bóng qua đầu chuyển ra sau lưng hoặc ra phía trước</t>
  </si>
  <si>
    <t xml:space="preserve">  HĐH: Chuyền bắt bóng qua đầu qua chân</t>
  </si>
  <si>
    <t>Biết dùng một số bộ phận cơ thể để giữ bóng</t>
  </si>
  <si>
    <t>Giữ bóng bằng 2 chân, 2 cẳng tay kết hợp đi tiến về phía trước 2m</t>
  </si>
  <si>
    <t>Trò chơi: Thi ai giữ bóng khéo</t>
  </si>
  <si>
    <t>* Vận động: bật, nhảy</t>
  </si>
  <si>
    <t>Giữ được thăng bằng cơ thể khi thực hiện vận động bật xa 40 - 50 cm</t>
  </si>
  <si>
    <t>Bật xa 40 - 50cm</t>
  </si>
  <si>
    <r>
      <rPr>
        <sz val="12"/>
        <color theme="1"/>
        <rFont val="Times New Roman"/>
        <family val="1"/>
      </rPr>
      <t xml:space="preserve"> </t>
    </r>
    <r>
      <rPr>
        <sz val="12"/>
        <color rgb="FFFF0000"/>
        <rFont val="Times New Roman"/>
        <family val="1"/>
      </rPr>
      <t>- HĐH: Bật xa 50cm</t>
    </r>
    <r>
      <rPr>
        <sz val="12"/>
        <color theme="1"/>
        <rFont val="Times New Roman"/>
        <family val="1"/>
      </rPr>
      <t xml:space="preserve">
 -  Trò chơi: Những đôi chân khỏe</t>
    </r>
  </si>
  <si>
    <t>HĐH: Bật xa 50cm + Ném xa bằng 1 tay</t>
  </si>
  <si>
    <t>Giữ được thăng bằng khi bật nhảy từ độ cao 40-45cm xuống</t>
  </si>
  <si>
    <t>Bật nhảy từ trên cao xuống (cao 40-45cm)</t>
  </si>
  <si>
    <t>HĐH: Bật sâu 40-45cm</t>
  </si>
  <si>
    <t>Mạnh dạn, tự tin, dứt khoát khi thực hiện vận động bật liên tục vào 5-7 vòng</t>
  </si>
  <si>
    <t>Bật liên tục vào vòng</t>
  </si>
  <si>
    <t xml:space="preserve">HĐH: Bật liên tục vào vòng </t>
  </si>
  <si>
    <t>Bật tách chân, khép chân qua 7 ô liên tục, không dẫm vạch</t>
  </si>
  <si>
    <t>Bật tách chân, khép chân  liên tục qua 7 ô</t>
  </si>
  <si>
    <t>HĐH: Bật tách, khép  chân  liên tục qua 7 ô</t>
  </si>
  <si>
    <t>Giữ được thăng bằng khi bật qua vật cản cao 15-20cm</t>
  </si>
  <si>
    <t>Bật qua vật cản cao 15-20cm</t>
  </si>
  <si>
    <r>
      <rPr>
        <sz val="12"/>
        <color theme="1"/>
        <rFont val="Times New Roman"/>
        <family val="1"/>
      </rPr>
      <t xml:space="preserve"> - Trò chơi: Thi ai bật giỏi
</t>
    </r>
    <r>
      <rPr>
        <sz val="12"/>
        <color rgb="FFFF0000"/>
        <rFont val="Times New Roman"/>
        <family val="1"/>
      </rPr>
      <t xml:space="preserve"> - HĐH: Bật qua vật cản</t>
    </r>
  </si>
  <si>
    <t>Bền bỉ, dẻo dai và giữ được thăng bằng khi nhảy lò cò 5m</t>
  </si>
  <si>
    <t>Nhảy lò cò 5m</t>
  </si>
  <si>
    <r>
      <rPr>
        <sz val="12"/>
        <color rgb="FFFF0000"/>
        <rFont val="Times New Roman"/>
        <family val="1"/>
      </rPr>
      <t xml:space="preserve"> - HĐH: Nhảy lò cò 5m 
</t>
    </r>
    <r>
      <rPr>
        <sz val="12"/>
        <color theme="1"/>
        <rFont val="Times New Roman"/>
        <family val="1"/>
      </rPr>
      <t xml:space="preserve"> - HĐNT: Thi chân ai khỏe</t>
    </r>
  </si>
  <si>
    <t xml:space="preserve">
Trẻ có kĩ năng vận động sáng tạo linh hoạt </t>
  </si>
  <si>
    <t xml:space="preserve">
Trẻ tạo ra cách chơi vận động mới, nhảy theo nhạc, vượt chướng ngại vật tự nghĩ ra</t>
  </si>
  <si>
    <t>Trò chơi: Nhảy theo điệu nhạc, nhảy vượt qua chướng ngại vật...</t>
  </si>
  <si>
    <t>Trẻ biết cách chơi một số trò chơi vận động, vui vẻ thích thú khi tham gia trò chơi</t>
  </si>
  <si>
    <t>Trò chơi vận động</t>
  </si>
  <si>
    <t>Tổ chức chơi các trò chơi vận động phù hợp chủ đề, với hứng thú của trẻ: Bóng tròn to, cây cao cây thấp, tôi muốn thể hiện</t>
  </si>
  <si>
    <t>Tổ chức chơi các trò chơi vận động phù hợp chủ đề, với hứng thú của trẻ.:Bóng tròn to,Tôi muốn thể hiện</t>
  </si>
  <si>
    <t>Tổ chức chơi các trò chơi vận động phù hợp chủ đề, với hứng thú của trẻ: Bóng tròn to, cây cao cây thấp, tôi muốn thể hiện, lái xe</t>
  </si>
  <si>
    <t>Tổ chức chơi các trò chơi vận động phù hợp chủ đề, với hứng thú của trẻ: ngón tay nhúc nhích, cây cao cây thấp, tạo dáng người thân...</t>
  </si>
  <si>
    <t>Tổ chức chơi các trò chơi vận động phù hợp chủ đề, với hứng thú của trẻ: Đóng vai bác nông dân; hành quân giống chú bộ đội, đi như người mẫu...</t>
  </si>
  <si>
    <t>Tổ chức chơi các trò chơi vận động phù hợp chủ đề, với hứng thú của trẻ: con cá bơi, bắt chước tiếng kêu các con vật, tạo dáng con vật...</t>
  </si>
  <si>
    <t>Tổ chức chơi các trò chơi vận động phù hợp chủ đề, với hứng thú của trẻ: Kéo co, đá cầu, tung bóng...</t>
  </si>
  <si>
    <t>Tổ chức chơi các trò chơi vận động phù hợp chủ đề, với hứng thú của trẻ: bánh xe quay, ô tô và chim sẻ, bắt chước tiếng kêu các PTGT, chèo thuyền...</t>
  </si>
  <si>
    <t>Tổ chức chơi các trò chơi vận động phù hợp chủ đề, với hứng thú của trẻ: cây cao cây thấp, gieo hạt, trời nắng - trời mưa, tung bóng...</t>
  </si>
  <si>
    <t>Tổ chức chơi các trò chơi vận động phù hợp chủ đề, với hứng thú của trẻ: mưa to, mưa nhỏ; cây cao - cây thấp, gieo hạt..</t>
  </si>
  <si>
    <t>Tổ chức chơi các trò chơi vận động phù hợp chủ đề, với hứng thú của trẻ: Trời nắng, trời mưa; bóng tròn to, vắt nước cam...</t>
  </si>
  <si>
    <t>Trẻ biết cách chơi một số trò chơi dân gian, vui vẻ thích thú khi tham gia trò chơi</t>
  </si>
  <si>
    <t>Trò chơi dân gian</t>
  </si>
  <si>
    <t>Tổ chức chơi các trò chơi dân gian phù hợp chủ đề, với hứng thú của trẻ: Mèo đuổi chuột, xi bô khoai</t>
  </si>
  <si>
    <t>Tổ chức chơi các trò chơi dân gian phù hợp chủ đề, với hứng thú của trẻ. như rồng rắn lên mây, mèo đuuỏi chuột</t>
  </si>
  <si>
    <t>Tổ chức chơi các trò chơi dân gian phù hợp chủ đề, với hứng thú của trẻ: Rồng rắn lên mây, Mèo đuổi chuột, Xi bô khoai</t>
  </si>
  <si>
    <t>Tổ chức chơi các trò chơi dân gian phù hợp chủ đề, với hứng thú của trẻ: Mèo đuổi chuột, xi bô khoai, kéo co, cướp cờ...</t>
  </si>
  <si>
    <t>HĐG</t>
  </si>
  <si>
    <t>Tổ chức chơi các trò chơi dân gian phù hợp chủ đề, với hứng thú của trẻ: Rồng rắn lên mây, bỏ lá, sang sông</t>
  </si>
  <si>
    <t>Tổ chức chơi các trò chơi dân gian phù hợp chủ đề, với hứng thú của trẻ: mèo đuổi chuột,rồng rắn lên mây, cá sấu lên bờ...</t>
  </si>
  <si>
    <t>Tổ chức chơi các trò chơi dân gian phù hợp chủ đề, với hứng thú của trẻ: Bịt mắt bắt dê, sang sông, chồng nụ chồng hoa</t>
  </si>
  <si>
    <t>Tổ chức chơi các trò chơi dân gian phù hợp chủ đề, với hứng thú của trẻ.như rồng rắn lên mây, chi chi chành chành chành</t>
  </si>
  <si>
    <t>Tổ chức chơi các trò chơi dân gian phù hợp chủ đề, với hứng thú của trẻ: kéo co, sang sông, cá sấu lên bờ...</t>
  </si>
  <si>
    <t>Tổ chức chơi các trò chơi dân gian phù hợp chủ đề, với hứng thú của trẻ.mèo đuổi chuột,rồng rắn lên mây, biyj mắt bắt dê</t>
  </si>
  <si>
    <t>Tổ chức chơi các trò chơi dân gian phù hợp chủ đề, với hứng thú của trẻ: Mèo đuổi. kéo co, cá sấu lên bờ, cướp cờ..</t>
  </si>
  <si>
    <t>3. Thực hiện và phối hợp được các cử động của bàn tay, ngón tay, phối hợp tay - mắt</t>
  </si>
  <si>
    <t>Thực hiện được các loại cử động bàn tay, ngón tay và cổ tay</t>
  </si>
  <si>
    <t>Các loại cử động bàn tay, ngón tay và cổ tay</t>
  </si>
  <si>
    <t xml:space="preserve"> Trò chơi: Múa dẻo uốn ngón tay, bàn tay, cổ tay</t>
  </si>
  <si>
    <t xml:space="preserve"> Trò chơi vận động tinh: Xỏ dây giầy, bện tóc cho bạn</t>
  </si>
  <si>
    <r>
      <rPr>
        <sz val="12"/>
        <color rgb="FFFF0000"/>
        <rFont val="Times New Roman"/>
        <family val="1"/>
      </rPr>
      <t xml:space="preserve"> - HĐH: VĐ tinh: Gấp quạt giấy
</t>
    </r>
    <r>
      <rPr>
        <sz val="12"/>
        <color rgb="FF434343"/>
        <rFont val="Times New Roman"/>
        <family val="1"/>
      </rPr>
      <t>- Chơi: Gấp quạt giấy</t>
    </r>
  </si>
  <si>
    <t>Chơi trò chơi: Ngón tay nhúc nhích</t>
  </si>
  <si>
    <t xml:space="preserve"> - Trò chơi: Múa dẻo
 - Tô màu, cắt, xé giấy</t>
  </si>
  <si>
    <r>
      <t xml:space="preserve"> - HĐH: VĐ tinh: Gấp thuyền 
 </t>
    </r>
    <r>
      <rPr>
        <sz val="12"/>
        <color rgb="FF434343"/>
        <rFont val="Times New Roman"/>
        <family val="1"/>
      </rPr>
      <t xml:space="preserve">- Trẻ cử động các bàn tay, ngón tay trước khi cầm bút vẽ trong các hoạt động: HĐG, HĐC
</t>
    </r>
    <r>
      <rPr>
        <sz val="12"/>
        <color rgb="FFFF0000"/>
        <rFont val="Times New Roman"/>
        <family val="1"/>
      </rPr>
      <t xml:space="preserve"> </t>
    </r>
  </si>
  <si>
    <t xml:space="preserve"> - Trò chơi: Ngón tay nhúc nhích</t>
  </si>
  <si>
    <t>Cử động bàn tay, ngón tay và cổ tay qua các trò chơi, múa dẻo, cắp cua</t>
  </si>
  <si>
    <t>Thực hiện được vận động véo, vuốt, miết, búng ngón tay, chạm các đầu ngón tay với nhau, ấn bàn tay, bẻ nắn</t>
  </si>
  <si>
    <t xml:space="preserve"> Bẻ, nắn</t>
  </si>
  <si>
    <t>Bé chơi với đất nặn: Nặn vòng, nặn kính...</t>
  </si>
  <si>
    <t>Bé khéo tay: Làm cây hoa mùa xuân từ dây thép mềm.</t>
  </si>
  <si>
    <t>Chơi trò chơi bàn tay cử động</t>
  </si>
  <si>
    <t>Tô màu kín, không chờm ra ngoài đường viền các hình vẽ</t>
  </si>
  <si>
    <t>Tô màu hình vẽ</t>
  </si>
  <si>
    <t>Tô tranh ảnh trường mầm non, đồ chơi trường bé</t>
  </si>
  <si>
    <t>Tô tranh ảnh bạn trai, bạn gái, trang phục của bé...</t>
  </si>
  <si>
    <t>HĐC</t>
  </si>
  <si>
    <t>Biết vẽ hình và sao chép các chữ cái, chữ số</t>
  </si>
  <si>
    <t>Vẽ hình và sao chép các chữ cái, chữ số</t>
  </si>
  <si>
    <t>Trò chơi sao chép chữ cái đã học</t>
  </si>
  <si>
    <t>Biết cắt, xé được theo đường viền thẳng và cong của các hình đơn giản</t>
  </si>
  <si>
    <t>Cắt, xé theo đường viền thẳng và cong của các hình đơn giản</t>
  </si>
  <si>
    <t>Cho trẻ chơi cắt giấy: cắt các hình hình học</t>
  </si>
  <si>
    <t>Cắt dán các PTGT: ô tô, tàu hỏa, đèn tín hiệu giao thông...</t>
  </si>
  <si>
    <t>Xếp chồng được 12-15 khối, lắp ráp theo mẫu</t>
  </si>
  <si>
    <t xml:space="preserve">Xây dựng, lắp ráp với 12-15 khối </t>
  </si>
  <si>
    <t>Trò chơi: Lắp ghép</t>
  </si>
  <si>
    <t>Biết tự mặc - cởi quần áo, xâu dây giày, cài quai dép, kéo khóa (phéc mơ tuya)</t>
  </si>
  <si>
    <t xml:space="preserve">Cài - cởi cúc, kéo khóa phéc mơ tuya, </t>
  </si>
  <si>
    <t>Trẻ thực hiện các kỹ năng: cài, cởi cúc, kéo khóa...</t>
  </si>
  <si>
    <t>Xâu - luồn - buộc dây</t>
  </si>
  <si>
    <t>Trò chơi:  Xâu luồn, buộc dây</t>
  </si>
  <si>
    <t>Ghép và dán được các hình vào đúng vị trí cho trước, không bị nhăn</t>
  </si>
  <si>
    <t>Ghép và dán các hình vào vị trí cho sẵn</t>
  </si>
  <si>
    <t>Trò chơi: Ghép dán hình đồ dùng gia đình</t>
  </si>
  <si>
    <t>Biết sử dụng đúng cách một số văn phòng phẩm thông thường</t>
  </si>
  <si>
    <t>Sử dụng một số thiết bị văn phòng phẩm: băng keo 1 mặt, ghim vòng, gim bấm, dập lỗ,…</t>
  </si>
  <si>
    <t>Trẻ sử dụng một số văn phòng phẩm: Ghim, kẹp, keo trong một số  hoạt động, dự án Steam</t>
  </si>
  <si>
    <t>HĐ Steam</t>
  </si>
  <si>
    <t>B. Giáo dục dinh dưỡng và sức khỏe</t>
  </si>
  <si>
    <t>1. Nhận biết một số món ăn, thực phẩm thông thường và ích lợi của chúng đối với sức khỏe</t>
  </si>
  <si>
    <t>Nhận biết được 4 nhóm thực phẩm và lựa chọn được một số thực phẩm khi gọi tên nhóm</t>
  </si>
  <si>
    <t>Nhận biết thực phẩm theo 4 nhóm</t>
  </si>
  <si>
    <t>Trò chuyện về 4 nhóm thực phẩm</t>
  </si>
  <si>
    <t>Biết cơ cấu các bữa ăn trong 1 ngày, các món ăn trong 1 bữa ăn</t>
  </si>
  <si>
    <t>Cơ cấu các bữa ăn trong 1 ngày, thức ăn trong bữa ăn</t>
  </si>
  <si>
    <t>Trò chuyện về Cơ cấu các bữa ăn trong 1 ngày, thức ăn trong bữa ăn</t>
  </si>
  <si>
    <t>Biết mỗi thực phẩm có nhiều dạng chế biến và cách ăn khác nhau. Có khả năng thực hành một số thao tác cơ bản trong chế biến một số món ăn, thức uống đơn giản</t>
  </si>
  <si>
    <t>Thao tác cơ bản trong chế biến một số món ăn, thức uống đơn giản</t>
  </si>
  <si>
    <t>Trò chơi nấu ăn</t>
  </si>
  <si>
    <t xml:space="preserve">
Trẻ biết giữ gìn sức khỏe, hiểu được khái niệm dinh dưỡng cơ bản
</t>
  </si>
  <si>
    <t xml:space="preserve">
Phân biệt món ăn có lợi, hại, biết tại sao nên uống nước, ăn, ngủ đủ</t>
  </si>
  <si>
    <t>Trò chuyện về Thức ăn có lợi/ có hại cho sức khỏe con người</t>
  </si>
  <si>
    <t>Biết một số thói quen ăn uống tốt (ăn chậm, nhai kỹ, không kén chọn thức ăn, không vừa nhai vừa nói,…)</t>
  </si>
  <si>
    <t>Thói quen ăn uống tốt/không tốt</t>
  </si>
  <si>
    <t>Trò chuyện, xem clipvề các hành vi, thói quen ăn uống tốt/không tốt trong cuộc sống hàng ngày.</t>
  </si>
  <si>
    <t>Trẻ được chăm sóc sức khỏe, dinh dưỡng theo khoa học</t>
  </si>
  <si>
    <t>- Hướng dẫn cách chế biến một số món ăn dành cho trẻ
- Một số chế độ ăn khi trẻ bị bệnh (táo bón, tiêu chảy, sốt, suy dinh dưỡng, thừa cân béo phì,…)
- Hướng dẫn kỹ thuật sơ cứu thông thường</t>
  </si>
  <si>
    <t xml:space="preserve"> - Gợi ý trẻ một số cách chế biến món ăn trong góc chơi nấu ăn, các chất dinh dưỡng trong món ăn.
 - Khám sức khỏe đầu năm.</t>
  </si>
  <si>
    <t xml:space="preserve">  Hướng dẫn trẻ một số kỹ thuật sơ cứu thông thường: chảy máu cam, ngã chảy máu...trong góc chơi bác sĩ</t>
  </si>
  <si>
    <t>2. Tập làm một số việc tự phục vụ trong sinh hoạt</t>
  </si>
  <si>
    <t>Có kỹ năng rửa tay bằng xà phòng đúng quy trình. Có thói quen tự rửa tay bằng xà phòng trước khi ăn, sau khi đi vệ sinh và khi tay bẩn</t>
  </si>
  <si>
    <t xml:space="preserve">Rèn luyện kỹ năng rửa tay bằng xà phòng </t>
  </si>
  <si>
    <t>Thực hành thao tác rửa tay, rửa mặt phòng tránh dịch bệnh .</t>
  </si>
  <si>
    <t>Có kỹ năng lau mặt đúng thao tác. Có thói quen tự lau mặt</t>
  </si>
  <si>
    <t>Rèn luyện kỹ năng lau mặt</t>
  </si>
  <si>
    <t>Thực hành các bước lau mặt</t>
  </si>
  <si>
    <t>Có kỹ năng đánh răng đúng thao tác. Có thói quen tự đánh răng hàng ngày</t>
  </si>
  <si>
    <t>Rèn luyện kỹ năng đánh răng</t>
  </si>
  <si>
    <t xml:space="preserve"> - Xem video hướng dẫn cách chải răng đúng cách.
 - Dạy trẻ cách đánh răng.
 - Trẻ thực hành cách đánh răng tại nhà. Quay video gửi lên nhóm lớp.</t>
  </si>
  <si>
    <t>ĐTT</t>
  </si>
  <si>
    <t>Biết tự thay quần áo khi bị ướt/bẩn và để vào nơi quy định</t>
  </si>
  <si>
    <t>Thay quần áo và để vào nơi quy định</t>
  </si>
  <si>
    <t>Thực hành :Cất dọn đồ dùng cá nhân</t>
  </si>
  <si>
    <t>Có ý thức giữ đầu tóc, quần áo gọn gàng, sạch sẽ</t>
  </si>
  <si>
    <t>Ý thức vệ sinh cá nhân</t>
  </si>
  <si>
    <t>Rèn nề nếp cho trẻ: Cất đồ đúng ngăn tủ..</t>
  </si>
  <si>
    <t>Có kỹ năng sử dụng đồ dùng phục vụ ăn uống thành thạo, khéo léo</t>
  </si>
  <si>
    <t>Cách sử dụng đồ dùng ăn uống</t>
  </si>
  <si>
    <t>Thực hiện sử dụng đồ dùng ăn uống: ca cốc, bát, thìa..bảo quản đồ ăn</t>
  </si>
  <si>
    <t xml:space="preserve">Biết sử dụng thiết bị vệ sinh đúng cách </t>
  </si>
  <si>
    <t>Nội quy khu vực vệ sinh</t>
  </si>
  <si>
    <t>Quan sát các khu vực vệ sinh, thực hành sử dụng thiết bị vệ sinh theo đúng nội quy đề ra.</t>
  </si>
  <si>
    <t>3. Hành vi và thói quen tốt trong sinh hoạt, giữ gìn sức khỏe</t>
  </si>
  <si>
    <t>Có một số hành vi văn minh, thói quen tốt trong ăn uống và chủ động thực hiện hàng ngày</t>
  </si>
  <si>
    <t>Mời cô, mời bạn khi ăn</t>
  </si>
  <si>
    <t>Rèn luyện một số hành vi thói quen, Mời cô, mời bạn khi ăn, biết mời chào khi có khách đến lớp.</t>
  </si>
  <si>
    <t>Ăn từ tốn, nhai kỹ, không đùa nghịch trong lúc ăn, không vừa nhai vừa nói, biết nhặt cơm rơi vào đĩa</t>
  </si>
  <si>
    <t>Trò chuyện: Giờ ăn</t>
  </si>
  <si>
    <t>Không kén chọn thức ăn, ăn hết suất</t>
  </si>
  <si>
    <t>Động viên trẻ ăn hết suất, không kén chọn thức ăn.</t>
  </si>
  <si>
    <t>Không uống nước lã, ăn quà vặt ngoài đường</t>
  </si>
  <si>
    <t>Giáo dục trẻ uống nước đun sôi, không ăn quà vặt ngoài đường</t>
  </si>
  <si>
    <t>Biết lựa chọn ăn/không ăn những thức ăn có lợi/có hại cho sức khỏe</t>
  </si>
  <si>
    <t>Phân biệt thức ăn có lợi/ có hại cho sức khỏe con người</t>
  </si>
  <si>
    <t>Trò chuyện, xem video về thực phẩm bẩn/ sạch</t>
  </si>
  <si>
    <t>Biết cách phân biệt thực phẩm/ thức ăn sạch, an toàn</t>
  </si>
  <si>
    <t>Phân biệt thực phẩm/ thức ăn sạch, an toàn</t>
  </si>
  <si>
    <t>Dạy trẻ nhận biết thực phẩm sạch/bẩn</t>
  </si>
  <si>
    <t>Làm quen một số cách bảo quản thực phẩm/ thức ăn đơn giản.</t>
  </si>
  <si>
    <t>Một số cách bảo quản thực phẩm/ thức ăn đơn giản</t>
  </si>
  <si>
    <t xml:space="preserve"> - Xem video một số cách bảo quản thực phẩm.
 -Thực hành cách bọc thực phẩm.</t>
  </si>
  <si>
    <t>Có một số thói quen tốt trong vệ sinh, phòng bệnh</t>
  </si>
  <si>
    <t>Vệ sinh răng miệng sau khi ăn, trước khi ngủ, sáng ngủ dậy.</t>
  </si>
  <si>
    <t>Giáo dục trẻ đánh răng tại nhà.</t>
  </si>
  <si>
    <t>Đi vệ sinh đúng nơi quy định</t>
  </si>
  <si>
    <t>Rèn kỹ năng đi vệ sinh đúng nơi quy định</t>
  </si>
  <si>
    <t>Che miệng khi hắt hơi, ho</t>
  </si>
  <si>
    <t>Rèn kỹ năng khi ăn uống.</t>
  </si>
  <si>
    <t>Biết một số loại bệnh tật liên quan đến ăn uống (Tiêu chảy, sâu răng, suy dinh dưỡng, béo phì,…)</t>
  </si>
  <si>
    <t>Một số bệnh liên quan đến ăn uống</t>
  </si>
  <si>
    <t>Trò chuyện giáo dục trẻ về  bệnh liên quan ăn uống vệ sinh..</t>
  </si>
  <si>
    <t xml:space="preserve">
Trẻ biết ứng phó với thay đổi môi trường, thời tiết
</t>
  </si>
  <si>
    <t xml:space="preserve">
Biết điều chỉnh vận động khi trời mưa nắng, biết giữ ấm cơ thể không chơi ở nơi trơn, trượt nguy hiểm </t>
  </si>
  <si>
    <t xml:space="preserve"> - Trò chuyện trang phục các mùa, ích lợi và cách sử dụng phù hợp.
 - HĐG: Phân loại trang phục theo mùa</t>
  </si>
  <si>
    <t>Có khả năng nhận biết một số biểu hiện đặc trưng khi ốm và bước đầu biết cách phòng tránh. Biết nói với người lớn khi bị đau, chảy máu, sốt.</t>
  </si>
  <si>
    <t>Nhận biết một số biểu hiện khi ốm và cách phòng tránh đơn giản</t>
  </si>
  <si>
    <t>Trò chuyện nhận biết 1 số biểu hiện khi ốm biết, nói với người lớn khi bị đau, chảy máu hoặc sốt</t>
  </si>
  <si>
    <t>4. Nhận biết một số nguy cơ không an toàn và phòng tránh</t>
  </si>
  <si>
    <t>Linh hoạt khi sử dụng các đồ vật nguy hiểm như: Kéo, hột hạt, que kem một cách an toàn trong các hoạt động.</t>
  </si>
  <si>
    <t>Sử dụng các đồ vật có thể gây nguy hiểm.</t>
  </si>
  <si>
    <t>Trẻ thực hành sử dụng an toàn kéo, hột hạt, que kem...trong góc chơi tạo hình, góc STEAM</t>
  </si>
  <si>
    <t>Nhận biết và phát hiện ra những chiếc ghế sắp gãy, thìa bát quá cũ....không an toàn và báo cho người lớn</t>
  </si>
  <si>
    <t>Nhận biết một số đồ dùng hỏng, gãy nguy hiểm và báo cho người lớn</t>
  </si>
  <si>
    <t>Dạy trẻ nhận biết một số đồ dùng hỏng, gãy nguy hiểm và báo cho người lớn</t>
  </si>
  <si>
    <t>Nhận ra và phòng tránh những hành động nguy biểm, những nơi không an toàn, những vật dụng có thể gây nguy hiểm đến tính mạng. Nói được mối nguy hiểm khi đến gần.</t>
  </si>
  <si>
    <t>Nhận ra bàn là, bếp lò, bếp điện đang đun, phích nước nóng là những vật dụng nguy hiểm và nói được mối nguy hiểm khi đến gần, không nghịch các vật sắc nhọn.</t>
  </si>
  <si>
    <t>Xem video, thực hành thực tế, giáo dục trẻ phòng tránh những hành động nguy hiểm, những nơi không an toàn.</t>
  </si>
  <si>
    <t>Không chơi ở những nơi mất vệ sinh, nguy hiểm. Nói được mối nguy hiểm nếu đến gần</t>
  </si>
  <si>
    <t>Một số khu vực nguy hiểm</t>
  </si>
  <si>
    <t>Trò chuyện về một số nơi mất vệ sinh, nơi nguy hiểm: ao hồ, cột điện, rãnh nước...</t>
  </si>
  <si>
    <t>Biết tránh và không làm một số hành động nguy hiểm khi được nhắc nhở phù hợp độ tuổi</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</si>
  <si>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</si>
  <si>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Trò chuyện giáo dục trẻ không cười đùa khi ăn uống dễ gây sặc, ngậm hột hạt, tự ý uống thuốc/ ăn thức ăn lạ, không leo trèo bàn ghế , lan can, không theo người lạ...</t>
  </si>
  <si>
    <t>Không đi theo, không nhận quà của người lạ khi chưa được người thân cho phép.</t>
  </si>
  <si>
    <t>BC+ĐP</t>
  </si>
  <si>
    <t xml:space="preserve">ứng xử với người lạ </t>
  </si>
  <si>
    <t>Giáo dục trẻ không đi theo hay nhận quà của người lạ</t>
  </si>
  <si>
    <t>Nhận biết 1 sô trường hợp không an toàn, trường hợp khẩn cấp và biết cách phòng tránh.</t>
  </si>
  <si>
    <t>Một số trường hợp khẩn cấp (cháy, có người rơi xuống nước, ngã chảy máu,..)</t>
  </si>
  <si>
    <t>Cho trẻ xem video, hình ảnh, đàm thoại về một số trường hợp khẩn cấp (cháy, có người rơi xuống nước, ngã chảy máu,..)</t>
  </si>
  <si>
    <t>Biết tránh một số trường hợp không an toàn</t>
  </si>
  <si>
    <t>Một số trường hợp không an toàn:
- Người lạ bế ẫm, rủ đi chơi, cho đồ ăn.
- Tự ý đi ra khỏi nhà/trường/lớp một mình khi chưa được người lớn cho phép</t>
  </si>
  <si>
    <t>Trò chuyện tạo tình huống giáo dục trẻ an toàn. (Khi gặp người lạ, đi một mình, khi ăn bị hóc sặc...)</t>
  </si>
  <si>
    <t>Biết kêu cứu, gọi người giúp đỡ khi gặp nguy hiểm</t>
  </si>
  <si>
    <t>Địa chỉ, số điện thoại của người thân và các số điện thoại trợ giúp: 111,113,114,115</t>
  </si>
  <si>
    <t>Dạy trẻ đọc thuộc, nhớ các số điện thoại khẩn cấp: 111, 113,114,115</t>
  </si>
  <si>
    <t>Tự giác thực hiện được một số quy định về an toàn tại trường/lớp</t>
  </si>
  <si>
    <t xml:space="preserve">Quy định an toàn của trường/lớp </t>
  </si>
  <si>
    <t>TC: Những hành vi đúng - sai</t>
  </si>
  <si>
    <t>Trò chuyện với trẻ về một số nội quy, quy định  khi bé bước vào lớp 1.</t>
  </si>
  <si>
    <t xml:space="preserve">Biết sự nguy hiểm/ hậu quả khi không tuân thủ luật giao thông </t>
  </si>
  <si>
    <t>Những nguy hiểm/Hậu quả của việc không tuân thủ luật giao thông/ Bị thương tích, hỏng các phương tiện giao thông, thiệt mạng tính mạng, chi phí chăm sóc tại bệnh viện.</t>
  </si>
  <si>
    <t>Xem video một số tình huống nguy hiểm khi tham gia giao thông</t>
  </si>
  <si>
    <t>Tự giác thực hiện được một số quy định về an toàn tại nơi công cộng</t>
  </si>
  <si>
    <t>Quy định đảm bảo an toàn nơi công cộng</t>
  </si>
  <si>
    <t>Một số quy định an toàn nơi công cộng khi tham gia giao thông</t>
  </si>
  <si>
    <t>Trẻ có khả năng nhận biết được một số hành vi an toàn và không an toàn với bản thân từ đó trẻ có một số kỹ năng đơn giản để phòng tránh, tự bảo vệ bản thân tránh bị xâm hại và bạo hành</t>
  </si>
  <si>
    <t>Dạy trẻ nhận biết được một số hành vi an toàn và không an toàn với bản thân từ đó trẻ có một số kỹ năng đơn giản để phòng tránh, tự bảo vệ bản thân tránh bị xâm hại cơ thể</t>
  </si>
  <si>
    <t>Cho trẻ xem hình ảnh, video một số hành vi an toàn và không an toàn.</t>
  </si>
  <si>
    <t>Dạy trẻ nhận biết các vùng riêng tư trên cơ thể, nhận biết dấu hiệu khi bị xâm hại trong một số tình huống.</t>
  </si>
  <si>
    <t>Dạy trẻ nhận biết vùng riêng tư trên cơ thể.</t>
  </si>
  <si>
    <t>II. LĨNH VỰC GIÁO DỤC PHÁT TRIỂN NHẬN THỨC</t>
  </si>
  <si>
    <t>A. Khám phá khoa học</t>
  </si>
  <si>
    <t>1. Các bộ phận cơ thể con người</t>
  </si>
  <si>
    <t>Biết sử dụng đúng giác quan, phối hợp các giác quan để xem xét, tìm hiểu đặc điểm của đối tượng (nhìn, nghe, ngửi, sờ…để nhận ra đặc điểm nổi bật của đối tượng)</t>
  </si>
  <si>
    <t>Các giác quan và chức năng của các giác quan</t>
  </si>
  <si>
    <t xml:space="preserve">Tạo tình huống sử dụng các giác quan, phối hợp các giác quan để xem xét, tìm hiểu đặc điểm của đối tượng (nhìn, nghe, ngửi, sờ…để nhận ra đặc điểm nổi bật của đối tượng)
</t>
  </si>
  <si>
    <t>Nhận thức</t>
  </si>
  <si>
    <t xml:space="preserve">Trẻ có khả năng nhận biết được những vùng riêng tư, những vùng cần đề phòng trên cơ thể của bản thân và của người khác
</t>
  </si>
  <si>
    <t>Nhận biết được những vùng riêng tư, những vùng cần đề phòng trên cơ thể của bản thân và của người khác</t>
  </si>
  <si>
    <t>Xem video "Vùng riêng tư của bé". Giáo dục trẻ cách bảo vệ bản thân phòng tránh xâm hại.</t>
  </si>
  <si>
    <t xml:space="preserve">Trẻ nhớ được " quy tắc 5 ngón tay" để tự bảo vệ an toàn của bản thân và của người khác </t>
  </si>
  <si>
    <t>Quy tắc " 5 ngón tay"</t>
  </si>
  <si>
    <t>Dạy trẻ quy tắc "5 ngón tay"</t>
  </si>
  <si>
    <t>Nhận biết được sự giống và khác nhau giữa mình và bạn về một số bộ phận trên cơ thể, chiều cao, cân nặng</t>
  </si>
  <si>
    <t>Biết so sánh một số bộ phận trên cơ thể của mình, của bạn về độ cao thấp, sự thay đổi của bản thân về chiều cao cân nặng</t>
  </si>
  <si>
    <r>
      <rPr>
        <sz val="12"/>
        <color rgb="FFFF0000"/>
        <rFont val="Times New Roman"/>
        <family val="1"/>
      </rPr>
      <t xml:space="preserve"> - HĐH: Sự lớn lên của bé
</t>
    </r>
    <r>
      <rPr>
        <sz val="12"/>
        <color theme="1"/>
        <rFont val="Times New Roman"/>
        <family val="1"/>
      </rPr>
      <t xml:space="preserve"> - Nhận biết, so sánh một số bộ phận trên cơ thể của mình, của bạn.</t>
    </r>
  </si>
  <si>
    <t>2. Đồ vật</t>
  </si>
  <si>
    <t>* Đồ dùng, đồ chơi</t>
  </si>
  <si>
    <t>Biết một số đặc điểm nổi bật và cách sử dụng đồ dùng, đồ chơi quen thuộc</t>
  </si>
  <si>
    <t>Đặc điểm nổi bật, công dụng, cách sử dụng đồ dùng, đồ chơi</t>
  </si>
  <si>
    <t>Trò chuyện về đặc điểm nổi bật, công dụng, cách sử dụng đồ dùng, đồ chơi ở trường MN</t>
  </si>
  <si>
    <t>HĐH: Tìm hiểu cấu tạo của máy lọc nước (5E)</t>
  </si>
  <si>
    <t>HĐH: Khám phá một số loại khung ảnh (5E)</t>
  </si>
  <si>
    <t>HĐH: Khám phá "con diều" (5E)</t>
  </si>
  <si>
    <t>Biết được mối liên hệ đơn giản giữa đặc điểm cấu tạo với cách sử dụng của đồ dùng/ đồ chơi quen thuộc</t>
  </si>
  <si>
    <t>Mối liên hệ đơn giản giữa đặc điểm cấu tạo với cách sử dụng của đồ chơi/đồ dùng quen thuộc</t>
  </si>
  <si>
    <t xml:space="preserve"> HĐH: Khám phá nguyên liệu làm đèn lồng (5E)</t>
  </si>
  <si>
    <t xml:space="preserve"> HĐ Steam</t>
  </si>
  <si>
    <t>Biết cách sử dụng công cụ đơn giản để quan sát, so sánh, dự đoán</t>
  </si>
  <si>
    <t>Thử nghiệm, thí nghiệm</t>
  </si>
  <si>
    <t>Thí nghiệm: Chọc que vào bóng bay không nổ</t>
  </si>
  <si>
    <t>Thí nghiệm: Trứng nổi - trứng chìm</t>
  </si>
  <si>
    <t>Thí nghiệm: Núi lửa phun trào</t>
  </si>
  <si>
    <t xml:space="preserve">Thí nghiệm: chất tan - không tan </t>
  </si>
  <si>
    <t>Biết so sánh sự khác nhau và giống nhau của 2-3 đồ dùng, đồ chơi</t>
  </si>
  <si>
    <t>So sánh sự khác nhau và giống nhau của 2-3 đồ dùng, đồ chơi.</t>
  </si>
  <si>
    <t>Trẻ quan sát, so sánh sự giống và khác nhau của 2-3 đồ dùng trong gia đình</t>
  </si>
  <si>
    <t>Quan sát trò chuyện đồ dùng trường tiểu học.</t>
  </si>
  <si>
    <t>Biết phân loại đồ dùng, đồ chơi theo 2-3 dấu hiệu về chất liệu và công dụng</t>
  </si>
  <si>
    <t>Phân loại đồ dùng, đồ chơi theo 2-3 dấu hiệu về chất liệu và công dụng</t>
  </si>
  <si>
    <t>Trò chơi phân loại đồ dùng đồ chơi theo chất liệu, công dụng.</t>
  </si>
  <si>
    <t>* Phương tiện giao thông</t>
  </si>
  <si>
    <t>Biết và tìm hiểu đặc điểm, công dụng của một số PTGT và phân loại theo 2 - 3 dấu hiệu.</t>
  </si>
  <si>
    <t>Đặc điểm, công dụng của một số PTGT và phân loại theo 2 - 3 dấu hiệu</t>
  </si>
  <si>
    <t xml:space="preserve"> - Khám phá một số PTGT qua việc trò chuyện, xem hình ảnh, xem thực tế.
 - Trò chơi phân loại các PTGT</t>
  </si>
  <si>
    <t>Biết một số quy định và một số biển báo đảm bảo ATGT  khi tham gia GT</t>
  </si>
  <si>
    <t>ATGT</t>
  </si>
  <si>
    <t xml:space="preserve"> Một số quy định đảm bảo ATGT khi tham gia GT/Ngồi trên xe đạp, xe máy, ô tô, tàu, thuyền, phà, máy bay, nơi có vạch kẻ đường, cầu vượt hoặc hầm qua đường dành cho người đi bộ, chấp hành theo một số biển báo giao thông.</t>
  </si>
  <si>
    <r>
      <rPr>
        <sz val="12"/>
        <color rgb="FFFF0000"/>
        <rFont val="Times New Roman"/>
        <family val="1"/>
      </rPr>
      <t xml:space="preserve"> - HĐH: Một số luật giao thông đường bộ
</t>
    </r>
    <r>
      <rPr>
        <sz val="12"/>
        <color theme="1"/>
        <rFont val="Times New Roman"/>
        <family val="1"/>
      </rPr>
      <t xml:space="preserve"> - Trò chuyện, cho trẻ xem hình ảnh, video về một số quy định an toàn khi tham gia giao thông.</t>
    </r>
  </si>
  <si>
    <t>Biết một số dịch vụ giao thông: Nơi bán vé, bến ô tô, ga tàu, sân bay, nơi bán xăng, dầu</t>
  </si>
  <si>
    <t>Một số dịch vụ giao thông: Nơi bán vé, bến ô tô, ga tàu, sân bay, nơi bán xăng, dầu</t>
  </si>
  <si>
    <t>Xem hình ảnh, video một số dịch vụ giao thông: Nơi bán vé, bến ô tô, ga tàu, sân bay, nơi bán xăng, dầu</t>
  </si>
  <si>
    <t>3. Động vật và thực vật</t>
  </si>
  <si>
    <t>Biết đặc điểm, ích lợi , tác hại, quá trình phát triển và điều kiện sống của một số loại cây, hoa ,quả</t>
  </si>
  <si>
    <t>Đặc điểm , ích lợi , tác hại, quá trình phát triển và điều kiện sống của một số loại  cây, hoa ,quả</t>
  </si>
  <si>
    <r>
      <rPr>
        <sz val="12"/>
        <color rgb="FFFF0000"/>
        <rFont val="Times New Roman"/>
        <family val="1"/>
      </rPr>
      <t xml:space="preserve"> - HĐH: Khám phá một số loại rau củ
 </t>
    </r>
    <r>
      <rPr>
        <sz val="12"/>
        <color theme="1"/>
        <rFont val="Times New Roman"/>
        <family val="1"/>
      </rPr>
      <t>- Tham quan vườn rau của trường.</t>
    </r>
  </si>
  <si>
    <t xml:space="preserve"> Biết so sánh, phân loại  cây, hoa, quả theo 2 - 3 dấu hiệu</t>
  </si>
  <si>
    <t>So sánh, phân loại  cây, hoa, quả theo 2 - 3 dấu hiệu</t>
  </si>
  <si>
    <t>Quan sát cây, hoa, quả và so sánh</t>
  </si>
  <si>
    <t>Biết đặc điểm, ích lợi , tác hại, quá trình phát triển và điều kiện sống của một số loại con vật</t>
  </si>
  <si>
    <t>Đặc điểm , ích lợi , tác hại, quá trình phát triển và điều kiện sống của một số loại con vật</t>
  </si>
  <si>
    <r>
      <rPr>
        <sz val="12"/>
        <color theme="1"/>
        <rFont val="Times New Roman"/>
        <family val="1"/>
      </rPr>
      <t xml:space="preserve"> - Trò chuyện, xem hình ảnh, video về các con vật
 </t>
    </r>
    <r>
      <rPr>
        <sz val="12"/>
        <color rgb="FFFF0000"/>
        <rFont val="Times New Roman"/>
        <family val="1"/>
      </rPr>
      <t xml:space="preserve">- HĐH: Một số con vật sống dưới nước 
</t>
    </r>
  </si>
  <si>
    <t xml:space="preserve">HĐ Steam </t>
  </si>
  <si>
    <t xml:space="preserve"> Biết so sánh, phân loại con vật theo 2 - 3 dấu hiệu</t>
  </si>
  <si>
    <t>So sánh, phân loại con vật theo 2 - 3 dấu hiệu</t>
  </si>
  <si>
    <t>Trò chơi : Phân loại con vật.</t>
  </si>
  <si>
    <t>Có khả năng tự quan sát, phán đoán để phát hiện được mối liên hệ đơn giản giữa con vật, cây với môi trường sống và cách chăm sóc bảo vệ</t>
  </si>
  <si>
    <t>Quan sát, phán đoán mối liên hệ đơn giản giữa con vật, cây với môi trường sống và cách chăm sóc bảo vệ</t>
  </si>
  <si>
    <t xml:space="preserve"> Tổ chức cho trẻ quan sát, phán đoán mối liên hệ đơn giản giữa con vật với môi trường sống và cách chăm sóc bảo vệ.</t>
  </si>
  <si>
    <t xml:space="preserve"> Tổ chức cho trẻ quan sát, phán đoán mối liên hệ đơn giản giữa cây với môi trường sống và cách chăm sóc bảo vệ.</t>
  </si>
  <si>
    <t>Biết làm thử nghiệm và sử dụng công cụ đơn giản để quan sát, so sánh, dự đoán, nhận xét và thảo luận.</t>
  </si>
  <si>
    <t>Thử nghiệm gieo hạt; trồng cây được tưới và không tưới; theo dõi và so sánh sự phát triển.</t>
  </si>
  <si>
    <t>Hướng dẫn trẻ thử nghiệm gieo hạt; trồng cây được tưới và không tưới; theo dõi và so sánh sự phát triển tại khu vực vườn rau.</t>
  </si>
  <si>
    <t>Ngoài nhà trường</t>
  </si>
  <si>
    <t>Thu thập thông tin về đối tượng bằng nhiều cách khác nhau: xem sách, tranh ảnh, băng hình, trò chuyện và thảo luận.</t>
  </si>
  <si>
    <t>Trẻ xem sách tranh chủ đề, trò chuyện, thảo luận về đối tượng trong góc đọc sách</t>
  </si>
  <si>
    <t>Biết thói quen và nhu cầu của một số con vật gần gũi</t>
  </si>
  <si>
    <t>Thói quen và nhu cầu của một số con vật</t>
  </si>
  <si>
    <t>Xem video và đàm thoại về thói quen, nhu cầu của về một số con vật.</t>
  </si>
  <si>
    <t>4. Một số hiện tượng tự nhiên</t>
  </si>
  <si>
    <t>* Thời tiết, mùa</t>
  </si>
  <si>
    <t>Nói được một số đặc điểm nổi bật của các mùa trong năm nơi trẻ sống</t>
  </si>
  <si>
    <t>Đặc điểm nổi bật của các mùa trong năm nơi trẻ sống</t>
  </si>
  <si>
    <t xml:space="preserve"> Tìm hiểu về các mùa trong năm</t>
  </si>
  <si>
    <t>Biết thời tiết thay đổi theo mùa và thứ tự các mùa trong năm</t>
  </si>
  <si>
    <t>Thời tiết thay đổi theo mùa và thứ tự các mùa trong năm</t>
  </si>
  <si>
    <t xml:space="preserve"> - HĐNT: Quan sát thời tiết
 - Chơi: Dự báo thời tiết</t>
  </si>
  <si>
    <t>Biết được ảnh hưởng của thời tiết đến sinh hoạt của con người và sự thay đổi của con vật và cây theo mùa</t>
  </si>
  <si>
    <t>Sự thay đổi trong sinh hoạt của con người, con vật và cây theo mùa</t>
  </si>
  <si>
    <t xml:space="preserve"> - Trò chuyện, xem tranh ảnh, tìm hiểu về sự thay đổi trong sinh hoạt của con người, con vật và cây theo mùa.
 - HĐNT: Quan sát cây</t>
  </si>
  <si>
    <t>Kích thích sự tò mò, tìm tòi, khám phá các sự vật, hiện tượng xung quanh như đặt câu hỏi về sự vật hiện tượng: "Tại sao có mưa?..."</t>
  </si>
  <si>
    <t>Tự tò mò, tìm tòi, khám phá các sự vật, hiện tượng xung quanh như đặt câu hỏi về sự vật hiện tượng: "Tại sao có mưa?..."</t>
  </si>
  <si>
    <t xml:space="preserve"> Trò chuyện giáo dục trẻ cách ăn mặc theo mùa.</t>
  </si>
  <si>
    <t>Dự đoán được một số hiện tượng tự nhiên đơn giản sắp xảy ra</t>
  </si>
  <si>
    <t xml:space="preserve">Dấu hiệu dự báo về sự xuất hiện của một số hiện tượng tự nhiên </t>
  </si>
  <si>
    <t xml:space="preserve"> Cho trẻ xem video, hình ảnh về dấu hiệu dự báo của một số hiện tượng tự nhiện: bầu trời nhiều mây đen, gió lốc, sóng biển dâng cao.....</t>
  </si>
  <si>
    <t>* Ngày và đêm, mặt trời, mặt trăng</t>
  </si>
  <si>
    <t>Nhận ra sự khác nhau giữa ngày và đêm, mặt trời, mặt trăng</t>
  </si>
  <si>
    <t>Sự khác nhau giữa ngày và đêm, mặt trời, mặt trăng</t>
  </si>
  <si>
    <t>Trò chuyện khám phá ngày và đêm</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</si>
  <si>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</si>
  <si>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</si>
  <si>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Các nguồn nước trong môi trường sống</t>
  </si>
  <si>
    <t>Tìm hiểu một số nguồn nước trong môi trường sống: nước mưa, nước máy, nước giếng, nước ao, hồ...</t>
  </si>
  <si>
    <t>Ích lợi của nước với đời sống con người, con vật và cây</t>
  </si>
  <si>
    <t>Trò chuyện với trẻ về ích lợi của nước.</t>
  </si>
  <si>
    <t>Một số đặc điểm, tính chất của nước</t>
  </si>
  <si>
    <t>Quan sát khám phá tìm hiểu...một số đặc điểm, tính chất của nước.</t>
  </si>
  <si>
    <t>Biết các nguồn nước trong môi trường sống. Ích lợi của nước với đời sống con người con vật và cây.Một số đặc điểm, tính chất của nước và hiểu được nguyên nhân gây ô nhiễm nguồn nước và cách bảo vệ nguồn nước</t>
  </si>
  <si>
    <t>Nguyên nhân gây ô nhiễm nguồn nước và cách bảo vệ nguồn nước</t>
  </si>
  <si>
    <t>Tuyên truyền giáo dục trẻ</t>
  </si>
  <si>
    <t>Nhận biết mối quan hệ đơn giản của sự vật, hiện tượng và giải quyết vấn đề đơn giản.</t>
  </si>
  <si>
    <t>Làm thí nghiệm: Nắp cốc có những giọt nước do nước nóng bốc hơi.</t>
  </si>
  <si>
    <t>Thí nghiệm: sự bay hơi của nước</t>
  </si>
  <si>
    <t>Giải quyết vấn đề đơn giản bằng các cách khác nhau.</t>
  </si>
  <si>
    <t>Cho trẻ thảo luận, hoạt động nhóm, chia sẻ ý kiến trong giờ học, giờ chơi.</t>
  </si>
  <si>
    <t>* Không khí, ánh sáng</t>
  </si>
  <si>
    <t>Có một số hiểu biết về các nguồn ánh sáng và cách sử dụng hợp lý</t>
  </si>
  <si>
    <t>Các nguồn ánh sáng và cách sử dụng tiết kiệm, hiệu quả</t>
  </si>
  <si>
    <t xml:space="preserve">Trò chuyện, khám phá các nguồn ánh sáng và cách sử dụng tiết kiệm, hiệu quả. </t>
  </si>
  <si>
    <t>Có một số hiểu biết về không khí và sự cần thiết của nó với cuộc sống con người, con vật, cây</t>
  </si>
  <si>
    <t>Không khí và sự cần thiết của nó với cuộc sống con người, con vật, cây</t>
  </si>
  <si>
    <t>Tổ chức trẻ chơi thí nghiệm: nhốt không khí vào túi bóng, úp cốc vào nến đang cháy...</t>
  </si>
  <si>
    <t>Dạy qua thí nghiệm</t>
  </si>
  <si>
    <t>* Đất, đá, cát, sỏi</t>
  </si>
  <si>
    <t>Biết một vài đặc điểm, tính chất của đất,đá, cát, sỏi</t>
  </si>
  <si>
    <t>Đặc điểm, tính chất của cát, đá, sỏi</t>
  </si>
  <si>
    <t>Trò chơi với cát, đá, sỏi để tìm ra đặc điểm.</t>
  </si>
  <si>
    <t>Biết phân loại rác: Khó phân hủy, dễ phân hủy. Biết được một số nguyên học liệu có thể tái chế được.</t>
  </si>
  <si>
    <t>Phân loại rác thải khó phân hủy, dễ phân hủy. Nhận biết một số nguyên học liệu có thể tái chế được.</t>
  </si>
  <si>
    <t>Xem video hướng dẫn cách phân loại rác, thực hành phân loại rác vô cơ - hữu cơ.</t>
  </si>
  <si>
    <t>5. Công nghệ</t>
  </si>
  <si>
    <t>Thực hiện được một số thao tác cơ bản với máy tính</t>
  </si>
  <si>
    <t>Một số thao tác cơ bản với máy tính: tắt, mở, di chuyển chuột, kích chuột , mở thư mục</t>
  </si>
  <si>
    <t>Sử dụng con chuột. Trò chơi kidsmart</t>
  </si>
  <si>
    <t xml:space="preserve"> Phân biệt được thiết bị được sử dụng và thiết bị không được sử dụng: Màn hình led, ti vi màn hình lớn.</t>
  </si>
  <si>
    <t xml:space="preserve"> Phân biệt thiết bị được sử dụng và thiết bị không được sử dụng: Màn hình led, ti vi màn hình lớn.</t>
  </si>
  <si>
    <t>Trò chuyện, dạy trẻ phân biệt thiết bị được sử dụng và thiết bị không được sử dụng: Màn hình led, ti vi màn hình lớn.</t>
  </si>
  <si>
    <t>Biết cách giữ gìn bảo quản điện thoại, Ipad, máy tính</t>
  </si>
  <si>
    <t>Cách giữ gìn bảo quản điện thoại, Ipad, máy tính</t>
  </si>
  <si>
    <t>Dạy trẻ cách giữ gìn bảo quản điện thoại, Ipad, máy tính</t>
  </si>
  <si>
    <t>Trẻ biết được nguyên tắc đảm bảo an toàn khi sử dụng máy tính, Ipad, điện thoại.</t>
  </si>
  <si>
    <t>Một số nguyên tắc đảm bảo an toàn khi sử dụng máy tính, Ipad, điện thoại: an toàn về điện, khoảng cách, tư thế ngồi, thời gian sử dụng.</t>
  </si>
  <si>
    <r>
      <rPr>
        <sz val="12"/>
        <color theme="1"/>
        <rFont val="Times New Roman"/>
        <family val="1"/>
      </rPr>
      <t xml:space="preserve"> - Trò chuyện, xem hình ảnh, video, đàm thoại về một số nguyên tắc đảm bảo an toàn khi sử dụng máy tính, Ipad, điện thoại: an toàn về điện, khoảng cách, tư thế ngồi, thời gian sử dụng.
 </t>
    </r>
    <r>
      <rPr>
        <sz val="12"/>
        <color rgb="FFFF0000"/>
        <rFont val="Times New Roman"/>
        <family val="1"/>
      </rPr>
      <t>- HĐH: Cách sử dụng điện an toàn</t>
    </r>
  </si>
  <si>
    <t>Nhận biết được mã QR, có kỹ năng sử dụng điện thoại để quét mã QR.</t>
  </si>
  <si>
    <t>Nhận biết mã QR, kỹ năng sử dụng điện thoại để quét mã QR.</t>
  </si>
  <si>
    <t xml:space="preserve">Hướng dẫn trẻ quét mã QR bài thơ, bài hát, câu chuyện tuyên truyền gửi tới phụ huynh. </t>
  </si>
  <si>
    <t>Biết một số cách bảo quản, vệ sinh các thiết bị công nghệ ( Lau bằng khăn khô, sử dụng đúng cách)</t>
  </si>
  <si>
    <t>Một số cách bảo quản, vệ sinh các thiết bị công nghệ ( Lau bằng khăn khô, sử dụng đúng cách)</t>
  </si>
  <si>
    <t>Cô làm mẫu, cho trẻ thực hành cách bảo quản, vệ sinh các thiết bị công nghệ ( Lau bằng khăn khô, sử dụng đúng cách)</t>
  </si>
  <si>
    <t>Chủ động tương tác với các bài giảng trong kho học liệu dùng chung/ phần mềm trò chơi trên máy tính</t>
  </si>
  <si>
    <t>Kỹ năng tương tác với trò chơi: gắp, thả, nhấn chọn.</t>
  </si>
  <si>
    <t>Trẻ thực hành chơi trò chơi trên máy tính</t>
  </si>
  <si>
    <t>301A</t>
  </si>
  <si>
    <t>Trẻ làm quen với tu duy khoa học, công nghệ</t>
  </si>
  <si>
    <t>Quan sát thử nghiệm dơn giản: đo độ dài, so sánh khối lượng, làm thí nghiệm nhỏ,…</t>
  </si>
  <si>
    <t>Trẻ thực hành đo độ dài các vật, so sánh khối lượng, làm thí nghiệm: vật chìm nổi, tan- không tan, nặng - nhẹ...trong giờ HĐNT, góc khoa học...</t>
  </si>
  <si>
    <t>6. Nguyên liệu tái chế</t>
  </si>
  <si>
    <t>Biết đặc điểm, công dụng và cách sử dụng nguyên vật liệu tái chế.</t>
  </si>
  <si>
    <t xml:space="preserve"> Đặc điểm, công dụng và cách sử dụng nguyên vật liệu tái chế.</t>
  </si>
  <si>
    <t>HĐH: Khám phá nguyên liệu làm tổ chim (5E)</t>
  </si>
  <si>
    <t>HĐH: Một số nguyên  liệu làm lọ hoa (5E)</t>
  </si>
  <si>
    <t>HĐH: Khám phá nguyên liệu làm thuyền nổi (5E)</t>
  </si>
  <si>
    <t>HĐH: Điều kỳ diệu từ giấy (5E)</t>
  </si>
  <si>
    <t xml:space="preserve">Phân loại rác thải khó phân hủy, dễ phân hủy. Nhận biết một số nguyên học liệu có thể tái chế được </t>
  </si>
  <si>
    <t xml:space="preserve"> HĐH: Tìm hiểu rác hữu cơ, vô cơ</t>
  </si>
  <si>
    <t>B. Làm quen với một số khái niệm sơ đẳng về toán</t>
  </si>
  <si>
    <t>1. Nhận biết tập hợp, số lượng, số thứ tự, đếm</t>
  </si>
  <si>
    <t>Biết đếm trong phạm vi 10 và đếm theo khả năng</t>
  </si>
  <si>
    <t>Đếm trong phạm vi 10, đếm xuôi, đếm ngược theo khả năng</t>
  </si>
  <si>
    <t>Nhận biết được chữ số 6 và sử dụng các số đó để chỉ số lượng, số thứ tự</t>
  </si>
  <si>
    <t>Nhận biết chữ số 6 và sử dụng các số đó để chỉ số lượng, số thứ tự</t>
  </si>
  <si>
    <r>
      <rPr>
        <sz val="12"/>
        <color rgb="FFFF0000"/>
        <rFont val="Times New Roman"/>
        <family val="1"/>
      </rPr>
      <t xml:space="preserve"> - HĐH: Số 6 tiết 1
</t>
    </r>
    <r>
      <rPr>
        <sz val="12"/>
        <color theme="1"/>
        <rFont val="Times New Roman"/>
        <family val="1"/>
      </rPr>
      <t>-  Chơi các bảng chơi số lượng trong góc chơi</t>
    </r>
  </si>
  <si>
    <t>Nhận biết được chữ số 7 và sử dụng các số đó để chỉ số lượng, số thứ tự</t>
  </si>
  <si>
    <t>Nhận biết chữ số 7 và sử dụng các số đó để chỉ số lượng, số thứ tự</t>
  </si>
  <si>
    <r>
      <t xml:space="preserve"> -  Chơi các bảng chơi số lượng trong góc chơi.
 </t>
    </r>
    <r>
      <rPr>
        <sz val="12"/>
        <color rgb="FFFF0000"/>
        <rFont val="Times New Roman"/>
        <family val="1"/>
      </rPr>
      <t xml:space="preserve"> - HĐH: Số 7 tiết 1</t>
    </r>
  </si>
  <si>
    <t>Nhận biết được chữ số 8 và sử dụng các số đó để chỉ số lượng, số thứ tự</t>
  </si>
  <si>
    <t>Nhận biết chữ số 8 và sử dụng các số đó để chỉ số lượng, số thứ tự</t>
  </si>
  <si>
    <r>
      <rPr>
        <sz val="12"/>
        <color rgb="FFFF0000"/>
        <rFont val="Times New Roman"/>
        <family val="1"/>
      </rPr>
      <t xml:space="preserve"> - HĐH: Số 8 tiết 1
</t>
    </r>
    <r>
      <rPr>
        <sz val="12"/>
        <color theme="1"/>
        <rFont val="Times New Roman"/>
        <family val="1"/>
      </rPr>
      <t xml:space="preserve"> - Chơi các bảng chơi số lượng trong góc chơi</t>
    </r>
  </si>
  <si>
    <t>Nhận biết được chữ số 9 và sử dụng các số đó để chỉ số lượng, số thứ tự</t>
  </si>
  <si>
    <t>Nhận biết chữ số 9 và sử dụng các số đó để chỉ số lượng, số thứ tự</t>
  </si>
  <si>
    <r>
      <rPr>
        <sz val="12"/>
        <color theme="1"/>
        <rFont val="Times New Roman"/>
        <family val="1"/>
      </rPr>
      <t xml:space="preserve"> </t>
    </r>
    <r>
      <rPr>
        <sz val="12"/>
        <color rgb="FFFF0000"/>
        <rFont val="Times New Roman"/>
        <family val="1"/>
      </rPr>
      <t xml:space="preserve">- HĐH: Số 9 tiết 1
 </t>
    </r>
    <r>
      <rPr>
        <sz val="12"/>
        <color theme="1"/>
        <rFont val="Times New Roman"/>
        <family val="1"/>
      </rPr>
      <t>-  Chơi các bảng chơi số lượng trong góc chơi</t>
    </r>
  </si>
  <si>
    <t>Nhận biết được chữ số 10 và sử dụng các số đó để chỉ số lượng, số thứ tự</t>
  </si>
  <si>
    <t>Nhận biết chữ số 10 và sử dụng các số đó để chỉ số lượng, số thứ tự</t>
  </si>
  <si>
    <r>
      <t xml:space="preserve">  -  Chơi các bảng chơi số lượng trong góc chơi
</t>
    </r>
    <r>
      <rPr>
        <sz val="12"/>
        <color rgb="FFFF0000"/>
        <rFont val="Times New Roman"/>
        <family val="1"/>
      </rPr>
      <t xml:space="preserve"> - HĐH:  Số 10 tiết 1</t>
    </r>
  </si>
  <si>
    <t>Có khả năng so sánh số lượng hai nhóm đối tượng trong phạm vi 6 bằng các cách khác nhau và nói được các từ: bằng nhau, nhiều hơn, ít hơn</t>
  </si>
  <si>
    <t>So sánh số lượng hai nhóm đối tượng trong phạm vi 6 bằng các cách khác nhau và nói được các từ: bằng nhau, nhiều hơn, ít hơn</t>
  </si>
  <si>
    <r>
      <t xml:space="preserve"> </t>
    </r>
    <r>
      <rPr>
        <sz val="12"/>
        <color rgb="FFFF0000"/>
        <rFont val="Times New Roman"/>
        <family val="1"/>
      </rPr>
      <t>- HĐH: Số 6 (T2). 
 - HĐH: Số 7 (T2)</t>
    </r>
    <r>
      <rPr>
        <sz val="12"/>
        <color theme="1"/>
        <rFont val="Times New Roman"/>
        <family val="1"/>
      </rPr>
      <t xml:space="preserve">
 - Trò chơi thêm bớt.</t>
    </r>
  </si>
  <si>
    <t>Có khả năng so sánh số lượng hai nhóm đối tượng trong phạm vi 7 bằng các cách khác nhau và nói được các từ: bằng nhau, nhiều hơn, ít hơn</t>
  </si>
  <si>
    <t>So sánh số lượng hai nhóm đối tượng trong phạm vi 7 bằng các cách khác nhau và nói được các từ: bằng nhau, nhiều hơn, ít hơn</t>
  </si>
  <si>
    <t xml:space="preserve"> Trò chơi so sánh thêm bớt hai nhóm đối tượng trong phạm vi 7 bằng các cách khác nhau và nói được các từ: bằng nhau, nhiều hơn, ít hơn</t>
  </si>
  <si>
    <t>Có khả năng so sánh số lượng của ba nhóm đối tượng trong phạm vi 8 bằng các cách khác nhau và nói được kết quả: bằng nhau, nhiều nhất, ít hơn, ít nhất</t>
  </si>
  <si>
    <t xml:space="preserve">So sánh số lượng của ba nhóm đối tượng trong phạm vi 8 bằng các cách khác nhau </t>
  </si>
  <si>
    <r>
      <rPr>
        <sz val="12"/>
        <color rgb="FFFF0000"/>
        <rFont val="Times New Roman"/>
        <family val="1"/>
      </rPr>
      <t xml:space="preserve"> - HĐH:  Số 8 (T2) .
 - </t>
    </r>
    <r>
      <rPr>
        <sz val="12"/>
        <color theme="1"/>
        <rFont val="Times New Roman"/>
        <family val="1"/>
      </rPr>
      <t>Chơi bảng chơi thêm bớt số lượng.</t>
    </r>
  </si>
  <si>
    <t>Có khả năng so sánh số lượng của ba nhóm đối tượng trong phạm vi 9 bằng các cách khác nhau và nói được kết quả: bằng nhau, nhiều nhất, ít hơn, ít nhất</t>
  </si>
  <si>
    <t xml:space="preserve">So sánh số lượng của ba nhóm đối tượng trong phạm vi 9 bằng các cách khác nhau </t>
  </si>
  <si>
    <r>
      <rPr>
        <sz val="12"/>
        <color theme="1"/>
        <rFont val="Times New Roman"/>
        <family val="1"/>
      </rPr>
      <t xml:space="preserve"> </t>
    </r>
    <r>
      <rPr>
        <sz val="12"/>
        <color rgb="FFFF0000"/>
        <rFont val="Times New Roman"/>
        <family val="1"/>
      </rPr>
      <t>- HĐH: Số 9 (T2)</t>
    </r>
    <r>
      <rPr>
        <sz val="12"/>
        <color theme="1"/>
        <rFont val="Times New Roman"/>
        <family val="1"/>
      </rPr>
      <t xml:space="preserve">
 - Trò chơi so sánh, thêm bớt tạo sự bằng nhau giữa 2 nhóm.</t>
    </r>
  </si>
  <si>
    <t>Có khả năng so sánh số lượng của ba nhóm đối tượng trong phạm vi 10 bằng các cách khác nhau và nói được kết quả: bằng nhau, nhiều nhất, ít hơn, ít nhất</t>
  </si>
  <si>
    <t xml:space="preserve">So sánh số lượng của ba nhóm đối tượng trong phạm vi 10 bằng các cách khác nhau </t>
  </si>
  <si>
    <r>
      <rPr>
        <sz val="12"/>
        <color rgb="FFFF0000"/>
        <rFont val="Times New Roman"/>
        <family val="1"/>
      </rPr>
      <t xml:space="preserve">  - HĐH: Số 10 (T2)</t>
    </r>
    <r>
      <rPr>
        <sz val="12"/>
        <color theme="1"/>
        <rFont val="Times New Roman"/>
        <family val="1"/>
      </rPr>
      <t xml:space="preserve">
 - Bảng chơi so sánh, thêm bớt trong phạm vi 10</t>
    </r>
  </si>
  <si>
    <t>Biết gộp các nhóm đối tượng trong phạm vi 6, đếm và nói kết quả. Biết tách một nhóm đối tượng trong phạm vi 6 thành hai nhóm bằng ít nhất 2 cách và so sánh số lượng của các nhóm</t>
  </si>
  <si>
    <t>Gộp các nhóm đối tượng trong phạm vi 6, đếm và nói kết quả. Tách một nhóm đối tượng trong phạm vi 6 thành hai nhóm bằng ít nhất 2 cách và so sánh số lượng của các nhóm</t>
  </si>
  <si>
    <t xml:space="preserve"> HĐC: Tách gộp trong phạm vi 6</t>
  </si>
  <si>
    <t>Biết gộp các nhóm đối tượng trong phạm vi 7, đếm và nói kết quả. Biết tách một nhóm đối tượng trong phạm vi 7 thành hai nhóm bằng ít nhất 2 cách và so sánh số lượng của các nhóm</t>
  </si>
  <si>
    <t>Gộp các nhóm đối tượng trong phạm vi 7, đếm và nói kết quả. Tách một nhóm đối tượng trong phạm vi 7 thành hai nhóm bằng ít nhất 2 cách và so sánh số lượng của các nhóm</t>
  </si>
  <si>
    <r>
      <rPr>
        <sz val="12"/>
        <color rgb="FFFF0000"/>
        <rFont val="Times New Roman"/>
        <family val="1"/>
      </rPr>
      <t xml:space="preserve"> - HĐH: Số 7(T3)</t>
    </r>
    <r>
      <rPr>
        <sz val="12"/>
        <color theme="1"/>
        <rFont val="Times New Roman"/>
        <family val="1"/>
      </rPr>
      <t xml:space="preserve">
 - Trò chơi tách gộp trong phạm vi 7</t>
    </r>
  </si>
  <si>
    <t>Biết gộp các nhóm đối tượng trong phạm vi 8, đếm và nói kết quả. Biết tách một nhóm đối tượng trong phạm vi 8 thành hai nhóm bằng ít nhất 2 cách và so sánh số lượng của các nhóm</t>
  </si>
  <si>
    <t>Gộp các nhóm đối tượng trong phạm vi 8, đếm và nói kết quả. Tách một nhóm đối tượng trong phạm vi 8 thành hai nhóm bằng ít nhất 2 cách và so sánh số lượng của các nhóm</t>
  </si>
  <si>
    <t>HĐC, HĐG: Trò chơi tách gộp trong phạm vi 8</t>
  </si>
  <si>
    <t>Biết gộp các nhóm đối tượng trong phạm vi 9, đếm và nói kết quả. Biết tách một nhóm đối tượng trong phạm vi 9 thành hai nhóm bằng ít nhất 2 cách và so sánh số lượng của các nhóm</t>
  </si>
  <si>
    <t>Gộp các nhóm đối tượng trong phạm vi 9, đếm và nói kết quả. Tách một nhóm đối tượng trong phạm vi 9 thành hai nhóm bằng ít nhất 2 cách và so sánh số lượng của các nhóm</t>
  </si>
  <si>
    <r>
      <rPr>
        <sz val="12"/>
        <color rgb="FFFF0000"/>
        <rFont val="Times New Roman"/>
        <family val="1"/>
      </rPr>
      <t xml:space="preserve"> - HĐH: Số 9 (tiết 3)
</t>
    </r>
    <r>
      <rPr>
        <sz val="12"/>
        <color rgb="FF434343"/>
        <rFont val="Times New Roman"/>
        <family val="1"/>
      </rPr>
      <t xml:space="preserve"> - Trò chơi tách gộp</t>
    </r>
  </si>
  <si>
    <t>Biết gộp các nhóm đối tượng trong phạm vi 10, đếm và nói kết quả. Biết tách một nhóm đối tượng trong phạm vi 10 thành hai nhóm bằng ít nhất 2 cách và so sánh số lượng của các nhóm</t>
  </si>
  <si>
    <t>Gộp các nhóm đối tượng trong phạm vi 10, đếm và nói kết quả. Tách một nhóm đối tượng trong phạm vi 10 thành hai nhóm bằng ít nhất 2 cách và so sánh số lượng của các nhóm</t>
  </si>
  <si>
    <t>Trò chơi tách gộp trong phạm vi 10</t>
  </si>
  <si>
    <t>Có khả năng nhận biết ý nghĩa các con số được sử dụng trong cuộc sống hằng ngày</t>
  </si>
  <si>
    <t>Nhận biết ý nghĩa các con số được sử dụng trong cuộc sống hằng ngày (số tuổi, số nhà, biển số xe, số điện thoại,…)</t>
  </si>
  <si>
    <t>Đàm thoại hỏi trẻ vè số điện thoại của người thân, số nhà, biển số xe…</t>
  </si>
  <si>
    <t>Nhận biết được mục đích của tiền trong cuộc sống (để mua thức ăn, đồ chơi,…)</t>
  </si>
  <si>
    <t>Tìm hiểu về đồng tiền Việt Nam (họa tiết, mệnh giá, cách sử dụng)</t>
  </si>
  <si>
    <t>Sử tiền để mua bán trong chơi HĐG.</t>
  </si>
  <si>
    <t>2. Xếp tương ứng</t>
  </si>
  <si>
    <t>Biết ghép thành cặp những đối tượng có mối liên quan</t>
  </si>
  <si>
    <t>Ghép thành cặp những đối tượng có mối liên quan</t>
  </si>
  <si>
    <t>Trò chơi ghép đôi.</t>
  </si>
  <si>
    <t>3. Sắp xếp theo quy tắc</t>
  </si>
  <si>
    <t xml:space="preserve">Nhận ra được quy tắc sắp xếp của 4 đối tượng (ABCD, AABB, ABBA) và tiếp tục thực hiện sao chép lại </t>
  </si>
  <si>
    <t>So sánh, phát hiện quy tắc sắp xếp và sắp xếp theo quy tắc  (ABCD, AABB, ABBA)</t>
  </si>
  <si>
    <t>Trò chơi: Sắp xếp theo quy tắc.</t>
  </si>
  <si>
    <t>Trò chơi sắp xếp theo quy tắc</t>
  </si>
  <si>
    <r>
      <rPr>
        <sz val="12"/>
        <color theme="1"/>
        <rFont val="Times New Roman"/>
        <family val="1"/>
      </rPr>
      <t xml:space="preserve"> </t>
    </r>
    <r>
      <rPr>
        <sz val="12"/>
        <color rgb="FFFF0000"/>
        <rFont val="Times New Roman"/>
        <family val="1"/>
      </rPr>
      <t>- HĐH: Sắp xếp theo quy tắc</t>
    </r>
    <r>
      <rPr>
        <sz val="12"/>
        <color theme="1"/>
        <rFont val="Times New Roman"/>
        <family val="1"/>
      </rPr>
      <t xml:space="preserve">
 - Trò chơi sắp xếp theo quy tắc trong góc chơi.</t>
    </r>
  </si>
  <si>
    <t>Biết tự sáng tạo ra mẫu sắp xếp và tiếp tục sắp xếp</t>
  </si>
  <si>
    <t>Tạo ra quy tắc sắp xếp theo ý thích</t>
  </si>
  <si>
    <t>Trò chơi sắp xếp theo quy tắc.</t>
  </si>
  <si>
    <t>4. So sánh , đo lường</t>
  </si>
  <si>
    <t>Đo độ dài, dung tích của đối tượng bằng đơn vị đo ước lệ</t>
  </si>
  <si>
    <t>Đo độ dài một vật bằng các đơn vị đo khác nhau</t>
  </si>
  <si>
    <t xml:space="preserve"> HĐH: Đo độ dài một vật bằng các đơn vị đo khác nhau</t>
  </si>
  <si>
    <t>Đo độ dài các vật, so sánh và diễn đạt kết quả đo</t>
  </si>
  <si>
    <t>Trải nghiệm đo độ dài các vật, so sánh và diễn đạt kết quả đo</t>
  </si>
  <si>
    <t>Đo dung tích các vật, so sánh và diễn đạt kết quả đo</t>
  </si>
  <si>
    <t xml:space="preserve"> - HĐH:  Đo dung tích nước</t>
  </si>
  <si>
    <t>Biết thu thập thông tin và tạo ra biểu đồ, đồ thị đơn giản (VD: biểu đồ về thời tiết, chiều cao cây,…)</t>
  </si>
  <si>
    <t>Tạo biểu đồ, đồ thị đơn giản</t>
  </si>
  <si>
    <t>Hoạt động ngoài trời: Đo chiều cao cây, tạo biểu đồ thời tiết...</t>
  </si>
  <si>
    <t>5. Hình dạng</t>
  </si>
  <si>
    <t>Gọi tên và chỉ ra được các điểm giống, khác nhau giữa hai khối cầu và khối trụ</t>
  </si>
  <si>
    <t>Nhận biết, gọi tên khối cầu, khối trụ và nhận dạng các khối hình đó trong thực tế</t>
  </si>
  <si>
    <t>HĐH: Nhận biết, phân biệt khối cầu khối tru.</t>
  </si>
  <si>
    <t>Gọi tên và chỉ ra được các điểm giống, khác nhau giữa hai  khối vuông và khối chữ nhật</t>
  </si>
  <si>
    <t>Nhận biết, gọi tên khối vuông, khối chữ nhật và nhận dạng các khối hình đó trong thực tế</t>
  </si>
  <si>
    <t>HĐH: Nhận biết, phận biệt khối vuông, khối chữ nhật</t>
  </si>
  <si>
    <t>Có khả năng chắp ghép các hình hình học để tạo thành các hình mới theo ý thích và theo yêu cầu</t>
  </si>
  <si>
    <t>Chắp ghép các hình hình học để tạo thành các hình mới theo ý thích và theo yêu cầu</t>
  </si>
  <si>
    <t>Chắp ghép các hình hình học để tạo thành hình các PTGT</t>
  </si>
  <si>
    <t>Biết tạo ra một số hình học bằng các cách khác nhau</t>
  </si>
  <si>
    <t>Tạo ra một số hình học bằng các cách khác nhau</t>
  </si>
  <si>
    <t>Trò chơi ghép hình.</t>
  </si>
  <si>
    <t>6. Nhận biết vị trí trong không gian và định hướng thời gian</t>
  </si>
  <si>
    <t>Xác định được vị trí của đồ vật (phía trước- phía sau, phía trên - phía dưới, phía phải - phía trái) so với bản thân trẻ, với bạn khác, với một vật nào đó làm chuẩn</t>
  </si>
  <si>
    <t>Xác định vị trí của đồ vật (phía trước- phía sau, phía trên - phía dưới, phía phải - phía trái) so với bản thân trẻ, với bạn khác, với một vật nào đó làm chuẩn</t>
  </si>
  <si>
    <t>HĐH: Xác định phía trên-dưới;trước-sau của đối tượng khác</t>
  </si>
  <si>
    <r>
      <rPr>
        <sz val="12"/>
        <color rgb="FFFF0000"/>
        <rFont val="Times New Roman"/>
        <family val="1"/>
      </rPr>
      <t xml:space="preserve"> - HĐH: Xác định phía phải - trái của bạn khác
 </t>
    </r>
    <r>
      <rPr>
        <sz val="12"/>
        <color rgb="FF434343"/>
        <rFont val="Times New Roman"/>
        <family val="1"/>
      </rPr>
      <t>- Trò chơi: Thi ai nói nhanh (phía phải, phía trái của bạn có gì)</t>
    </r>
  </si>
  <si>
    <t>Phân biệt  được hôm qua, hôm nay, ngày mai qua các sự kiện hàng ngày</t>
  </si>
  <si>
    <t>Nhận biết hôm qua, hôm nay, ngày mai</t>
  </si>
  <si>
    <t>Trò chuyện về hôm qua, hôm nay, ngày mai.</t>
  </si>
  <si>
    <t>Gọi được tên các ngày trong tuần theo thứ tự</t>
  </si>
  <si>
    <t>Gọi tên các ngày trong tuần</t>
  </si>
  <si>
    <t>HĐH: Gọi tên các ngày (thứ) trong tuần.</t>
  </si>
  <si>
    <t>Nói được ngày trên đốc lịch và giờ đúng trên đồng hồ/điện thoại</t>
  </si>
  <si>
    <t>Nhận biết ngày trên đốc lịch và giờ trên đồng hồ/điện thoại</t>
  </si>
  <si>
    <t>HĐH: Xem giờ đúng</t>
  </si>
  <si>
    <t>Gọi được tên các tháng trong năm theo thứ tự</t>
  </si>
  <si>
    <t>Nhận biết các tháng trong năm theo thứ tự</t>
  </si>
  <si>
    <t>Trò chuyện về các tháng trong năm.</t>
  </si>
  <si>
    <t>Gọi được tên các mùa trong năm theo thứ tự</t>
  </si>
  <si>
    <t>Nhận biết các mùa trong năm theo thứ tự</t>
  </si>
  <si>
    <t>Trò chuyện, xem video khám phá về các mùa..</t>
  </si>
  <si>
    <t>C. Khám phá xã hội</t>
  </si>
  <si>
    <t>1. Nhận biết bản thân, gia đình, trường lớp mầm non và cộng đồng</t>
  </si>
  <si>
    <t>Nói đầy đủ được họ và tên, ngày sinh, giới tính, đặc điểm bên ngoài, sở thích của bản thân và vị trí của trẻ trong gia đình</t>
  </si>
  <si>
    <t>Bé tự giới thiệu về bản thân</t>
  </si>
  <si>
    <t>Trò chuyện, giới thiệu về tên, tuổi, , ngày sinh, giới tính, đặc điểm bên ngoài, sở thích của bản thân và vị trí của trẻ trong gia đình</t>
  </si>
  <si>
    <t>Nói được tên, tuổi, giới tính, công việc hàng ngày của các thành viên trong gia đình; số điện thoại của gia đình, quy mô gia đình, nhu cầu gia đình khi được hỏi, trò chuyện, xem tranh ảnh về gia đình</t>
  </si>
  <si>
    <t>Thông tin về gia đình và các thành viên trong gia đình (tên, tuổi, sở thích, nghề nghiệp, địa chỉ, nhu cầu, số điện thoại…)</t>
  </si>
  <si>
    <t>Trò chuyện về : Gia đình thân yêu</t>
  </si>
  <si>
    <t>Biết được những đặc điểm nổi bật của trường/lớp mầm non; công việc của các cô bác trong trường khi được hỏi, trò chuyện</t>
  </si>
  <si>
    <t>Đặc điểm nổi bật của trường/lớp mầm non; công việc của các cô bác trong trường</t>
  </si>
  <si>
    <t>Nói được họ tên, đặc điểm, sở thích của các bạn, các hoạt động của trẻ ở trường khi được hỏi, trò chuyện</t>
  </si>
  <si>
    <t>Họ tên, đặc điểm, sở thích của các bạn, các hoạt động của trẻ ở trường</t>
  </si>
  <si>
    <t>HĐH: Trường mầm non thân yêu</t>
  </si>
  <si>
    <t>Kể tên và biết được 1 số chức năng của một số địa điểm công cộng gần gũi nơi trẻ sống (Trạm y tế, bưu điện, nhà văn hoá...)</t>
  </si>
  <si>
    <t>Một số địa điểm công cộng gần gũi (Trạm y tế, bưu điện, nhà văn hoá...)</t>
  </si>
  <si>
    <t>HĐ theo hướng trải nghiệm: Tham quan trường tiểu học</t>
  </si>
  <si>
    <t>TQDN</t>
  </si>
  <si>
    <t>2. Nhận biết một số nghề phổ biến và nghề truyền thống ở địa phương</t>
  </si>
  <si>
    <t xml:space="preserve">Biết được một số nghề phổ biến và nghề truyền thống của địa phương. Nói được đặc điểm và sự khác nhau của một số nghề. </t>
  </si>
  <si>
    <t xml:space="preserve">Nghề phổ biến và nghề truyền thống của địa phương. Đặc điểm và sự khác nhau của một số nghề. </t>
  </si>
  <si>
    <t xml:space="preserve"> - HĐH: Tìm hiểu một số nghề phổ biến
 - HĐH theo hướng trải nghiệm: Tham quan cánh đồng rau</t>
  </si>
  <si>
    <t>- Lớp học
 - Ngoài nhà trường</t>
  </si>
  <si>
    <t>3. Nhận biết một số lễ hội và danh lam, thắng cảnh</t>
  </si>
  <si>
    <t>Kể được tên và hoạt động nổi bật của một số lễ hội, sự kiện văn hóa tại địa phương</t>
  </si>
  <si>
    <t>Tên và hoạt động nổi bật của một số lễ hội, sự kiện văn hóa địa phương</t>
  </si>
  <si>
    <t xml:space="preserve">Trò chuyện, xem hình ảnh, video về ngày Quốc khánh 2/9; ngày hội đến trường; các hoạt động trong ngày lễ </t>
  </si>
  <si>
    <t>Trò chuyện, xem hình ảnh, video về lễ hội trung thu</t>
  </si>
  <si>
    <t>LH</t>
  </si>
  <si>
    <t>Trò chuyện, xem hình ảnh các hoạt động kỷ niệm ngày Phụ nữ VN 20/10</t>
  </si>
  <si>
    <t>Trò chuyện, xem hình ảnh, video về các hoạt động kỷ niệm Ngày Nhà giáo Việt Nam 20/11</t>
  </si>
  <si>
    <t>Trò chuyện, xem hình ảnh, video về các hoạt động kỷ niệm Ngày Thành lập Quân đội Nhân dân VN 22/12</t>
  </si>
  <si>
    <t>Trò chuyện, xem hình ảnh, video về các hoạt động kỷ niệm Ngày Quốc tế phụ nữ 8/3</t>
  </si>
  <si>
    <r>
      <rPr>
        <sz val="12"/>
        <color theme="1"/>
        <rFont val="Times New Roman"/>
        <family val="1"/>
      </rPr>
      <t xml:space="preserve"> </t>
    </r>
    <r>
      <rPr>
        <sz val="12"/>
        <color rgb="FFFF0000"/>
        <rFont val="Times New Roman"/>
        <family val="1"/>
      </rPr>
      <t xml:space="preserve"> - HĐH: Ngôi làng nhỏ của em (SEL - quy trình 5E)</t>
    </r>
    <r>
      <rPr>
        <sz val="12"/>
        <color theme="1"/>
        <rFont val="Times New Roman"/>
        <family val="1"/>
      </rPr>
      <t xml:space="preserve">
 -Tìm hiểu một số lễ hội của quê hương, của thành phố Hải Phòng</t>
    </r>
    <r>
      <rPr>
        <sz val="12"/>
        <color rgb="FFFF0000"/>
        <rFont val="Times New Roman"/>
        <family val="1"/>
      </rPr>
      <t xml:space="preserve">
</t>
    </r>
    <r>
      <rPr>
        <sz val="12"/>
        <color rgb="FF434343"/>
        <rFont val="Times New Roman"/>
        <family val="1"/>
      </rPr>
      <t xml:space="preserve"> - Tìm hiểu ngày sinh nhật Bác 19/5</t>
    </r>
  </si>
  <si>
    <t>Biết được đặc điểm nguyên liệu của 1 số món ăn truyền thống ngày tết cổ truyền</t>
  </si>
  <si>
    <t>Đặc điểm, nguyên liệu của 1 số món ăn truyền thống ngày tết cổ truyền</t>
  </si>
  <si>
    <r>
      <rPr>
        <sz val="12"/>
        <color rgb="FFFF0000"/>
        <rFont val="Times New Roman"/>
        <family val="1"/>
      </rPr>
      <t xml:space="preserve"> </t>
    </r>
    <r>
      <rPr>
        <sz val="12"/>
        <color theme="1"/>
        <rFont val="Times New Roman"/>
        <family val="1"/>
      </rPr>
      <t>- Trò chuyện, xem hình ảnh, khám phá,chơi trong góc chơi nấu ăn...để tìm hiểu đặc điểm nguyên liệu của 1 số món ăn truyền thống ngày tết cổ truyền như: bánh chưng, giò, dưa hành...</t>
    </r>
    <r>
      <rPr>
        <sz val="12"/>
        <color rgb="FFFF0000"/>
        <rFont val="Times New Roman"/>
        <family val="1"/>
      </rPr>
      <t xml:space="preserve">
  - HĐH: Khám phá bánh chưng</t>
    </r>
  </si>
  <si>
    <t>Kể được tên và nêu được một vài nét đặc trưng của danh lam, thắng cảnh, di tích lịch sử của quê hương, đất nước</t>
  </si>
  <si>
    <t>Tên và nét đặc trưng của danh lam, thắng cảnh, di tích lịch sử của quê hương, đất nước:</t>
  </si>
  <si>
    <t xml:space="preserve"> - Trò chuyện tham quan, xem tranh về ngày hội làng, di tích chùa, đình làng văn hóa một số thôn tại địa phương.</t>
  </si>
  <si>
    <t>Nhận biết, phân biệt được Lá Cờ của 3-4 quốc gia</t>
  </si>
  <si>
    <t>Lá Cờ của 3-4  quốc gia</t>
  </si>
  <si>
    <t>Lá cờ của 3 - 4 quốc gia</t>
  </si>
  <si>
    <t>III. LĨNH VỰC GIÁO DỤC PHÁT TRIỂN NGÔN NGỮ</t>
  </si>
  <si>
    <t>A. Nghe hiểu lời nói</t>
  </si>
  <si>
    <t>Có khả năng nghe hiểu các từ khái quát, từ trái nghĩa</t>
  </si>
  <si>
    <t>Nghe hiểu các từ khái quát (đồ dùng, đồ chơi,...), từ trái nghĩa (cao - thấp, ngắn - dài)</t>
  </si>
  <si>
    <t xml:space="preserve"> Trò chuyện sử dụng các từ khái quát (đồ dùng, đồ chơi,...), từ trái nghĩa (cao - thấp, ngắn - dài)</t>
  </si>
  <si>
    <t>Ngôn ngữ</t>
  </si>
  <si>
    <t xml:space="preserve">
Trẻ có khả năng diễn đạt suy nghĩ, cảm xúc cá nhân rõ ràng </t>
  </si>
  <si>
    <t>Trẻ tự nói lên ý kiến cảm xúc thay vì chỉ nghe và lặp lại</t>
  </si>
  <si>
    <t>Trò chuyện cùng trẻ để trẻ bày tỏ suy nghĩ, cảm xúc của cá nhân</t>
  </si>
  <si>
    <t>Có khả năng nghe hiểu, sử dụng các câu đơn, câu mở rộng, câu phức trong giao tiếp</t>
  </si>
  <si>
    <t>Nghe hiểu, sử dụng các câu đơn, câu mở rộng, câu phức trong giao tiếp</t>
  </si>
  <si>
    <t>Trò chuyện, sử dụng các câu đơn, câu mở rộng, câu phức trong giao tiếp</t>
  </si>
  <si>
    <t>Có khả năng nghe hiểu nội dung truyện kể, truyện đọc phù hợp với độ tuổi và chủ đề thực hiện</t>
  </si>
  <si>
    <t>Nghe hiểu nội dung truyện kể, truyện đọc phù hợp với độ tuổi và chủ đề thực hiện</t>
  </si>
  <si>
    <r>
      <rPr>
        <sz val="12"/>
        <color rgb="FFFF0000"/>
        <rFont val="Times New Roman"/>
        <family val="1"/>
      </rPr>
      <t xml:space="preserve">  </t>
    </r>
    <r>
      <rPr>
        <sz val="12"/>
        <color theme="1"/>
        <rFont val="Times New Roman"/>
        <family val="1"/>
      </rPr>
      <t xml:space="preserve">- Nghe các câu chuyện: Mèo con và quyển sách, bạn mới... 
 </t>
    </r>
    <r>
      <rPr>
        <sz val="12"/>
        <color rgb="FFFF0000"/>
        <rFont val="Times New Roman"/>
        <family val="1"/>
      </rPr>
      <t>- HĐH: Truyện: Gà Tơ đi học</t>
    </r>
  </si>
  <si>
    <t>Đọc sách truyện cùng con</t>
  </si>
  <si>
    <r>
      <t xml:space="preserve"> </t>
    </r>
    <r>
      <rPr>
        <sz val="12"/>
        <color theme="1"/>
        <rFont val="Times New Roman"/>
        <family val="1"/>
      </rPr>
      <t xml:space="preserve">- HĐC: Nghe truyện: Cậu bé mũi dài, lão miệng.
 </t>
    </r>
    <r>
      <rPr>
        <sz val="12"/>
        <color rgb="FFFF0000"/>
        <rFont val="Times New Roman"/>
        <family val="1"/>
      </rPr>
      <t xml:space="preserve">- HĐH: Truyện Sự tích chú cuội cung trăng; 
 - HĐH: Truyện Tay phải tay trái </t>
    </r>
    <r>
      <rPr>
        <sz val="12"/>
        <color rgb="FFFF0000"/>
        <rFont val="Times New Roman"/>
        <family val="1"/>
      </rPr>
      <t xml:space="preserve">
</t>
    </r>
  </si>
  <si>
    <r>
      <rPr>
        <sz val="12"/>
        <color rgb="FFFF0000"/>
        <rFont val="Times New Roman"/>
        <family val="1"/>
      </rPr>
      <t xml:space="preserve"> - HĐH: Truyện: Gấu con bị sâu răng
</t>
    </r>
    <r>
      <rPr>
        <sz val="12"/>
        <color rgb="FF434343"/>
        <rFont val="Times New Roman"/>
        <family val="1"/>
      </rPr>
      <t xml:space="preserve"> - Nghe truyện: Thỏ con đi học</t>
    </r>
  </si>
  <si>
    <r>
      <rPr>
        <sz val="12"/>
        <color rgb="FFFF0000"/>
        <rFont val="Times New Roman"/>
        <family val="1"/>
      </rPr>
      <t xml:space="preserve"> - HĐH: Truyện: Bông hoa cúc trắng
</t>
    </r>
    <r>
      <rPr>
        <sz val="12"/>
        <color theme="1"/>
        <rFont val="Times New Roman"/>
        <family val="1"/>
      </rPr>
      <t xml:space="preserve"> - HĐC: Nghe truyện: Ba cô gái, Cô bé quàng khăn đỏ...</t>
    </r>
  </si>
  <si>
    <r>
      <rPr>
        <sz val="12"/>
        <color rgb="FF000000"/>
        <rFont val="Times New Roman"/>
        <family val="1"/>
      </rPr>
      <t xml:space="preserve"> </t>
    </r>
    <r>
      <rPr>
        <sz val="12"/>
        <color rgb="FFFF0000"/>
        <rFont val="Times New Roman"/>
        <family val="1"/>
      </rPr>
      <t xml:space="preserve">- HĐH: Truyện: Ba chú lợn nhỏ"
</t>
    </r>
    <r>
      <rPr>
        <sz val="12"/>
        <color theme="1"/>
        <rFont val="Times New Roman"/>
        <family val="1"/>
      </rPr>
      <t xml:space="preserve"> - HĐC: Truyện Thần sắt; Ba anh em</t>
    </r>
  </si>
  <si>
    <r>
      <t xml:space="preserve"> </t>
    </r>
    <r>
      <rPr>
        <sz val="12"/>
        <color rgb="FFFF0000"/>
        <rFont val="Times New Roman"/>
        <family val="1"/>
      </rPr>
      <t>HĐH: Truyện: Nòng nọc tìm mẹ</t>
    </r>
    <r>
      <rPr>
        <sz val="12"/>
        <color rgb="FF000000"/>
        <rFont val="Times New Roman"/>
        <family val="1"/>
      </rPr>
      <t xml:space="preserve">
 - HĐC: Nghe truyện: Cáo thỏ và gà trống,  Dê con nhanh trí.</t>
    </r>
  </si>
  <si>
    <r>
      <t xml:space="preserve"> - HĐC: Nghe truyện: Chú đỗ con, Quả bầu tiên...
 </t>
    </r>
    <r>
      <rPr>
        <sz val="12"/>
        <color rgb="FFFF0000"/>
        <rFont val="Times New Roman"/>
        <family val="1"/>
      </rPr>
      <t xml:space="preserve"> - HĐH: Truyện: Sự tích hoa hồng</t>
    </r>
  </si>
  <si>
    <t xml:space="preserve"> Nghe truyện: Qua đường; Kiến con đi xe ô tô, Thỏ con đi học</t>
  </si>
  <si>
    <r>
      <t xml:space="preserve"> - HĐC: Nghe truyện Mái tóc của rừng...
  </t>
    </r>
    <r>
      <rPr>
        <sz val="12"/>
        <color rgb="FFFF0000"/>
        <rFont val="Times New Roman"/>
        <family val="1"/>
      </rPr>
      <t>- HĐH: Truyện: Câu chuyện vương quốc rác</t>
    </r>
  </si>
  <si>
    <r>
      <t xml:space="preserve"> </t>
    </r>
    <r>
      <rPr>
        <sz val="12"/>
        <color theme="1"/>
        <rFont val="Times New Roman"/>
        <family val="1"/>
      </rPr>
      <t>- HĐC: Nghe truyện Sự tích ngày và đêm; Nàng tiên mưa...</t>
    </r>
    <r>
      <rPr>
        <sz val="12"/>
        <color rgb="FFFF0000"/>
        <rFont val="Times New Roman"/>
        <family val="1"/>
      </rPr>
      <t xml:space="preserve">
 - HĐH: Truyện: Giọt nước tí xíu
 </t>
    </r>
  </si>
  <si>
    <r>
      <t xml:space="preserve"> - HĐC: Nghe truyện:  Sự tích hồ gươm, Ai ngoan sẽ được thưởng
 </t>
    </r>
    <r>
      <rPr>
        <sz val="12"/>
        <color rgb="FFFF0000"/>
        <rFont val="Times New Roman"/>
        <family val="1"/>
      </rPr>
      <t>- HĐH: Truyện "Lan đến trường Tiểu học"</t>
    </r>
  </si>
  <si>
    <t>Có khả năng nghe các bài hát, bài thơ, ca dao, đồng dao, tục ngữ, câu đố, hò, vè phù hợp với độ tuổi và chủ đề thực hiện</t>
  </si>
  <si>
    <t>Nghe các bài hát, bài thơ, ca dao, đồng dao, tục ngữ, câu đố, hò, vè phù hợp với độ tuổi và chủ đề thực hiện</t>
  </si>
  <si>
    <t>Mở nhạc: Nghe các bài hát, bài thơ, đồng dao, hò vè về chủ đề: trường mầm non</t>
  </si>
  <si>
    <t>Đọc cho trẻ nghe các bài hát, bài thơ, ca dao, đồng dao, tục ngữ, câu đố, hò, vè chủ đề Bản thân</t>
  </si>
  <si>
    <t>Đọc cho trẻ nghe các bài hát, bài thơ, ca dao, đồng dao, tục ngữ, câu đố, hò, vè chủ đề An toàn</t>
  </si>
  <si>
    <t>Nghe các bài hát, bài thơ, ca dao, đồng dao, tục ngữ, câu đố, hò, vè chủ đề Gia đình</t>
  </si>
  <si>
    <t>Nghe các bài hát, bài thơ, ca dao, đồng dao, tục ngữ, câu đố, hò, vè chủ đề nghề nghiệp</t>
  </si>
  <si>
    <t>Nghe các bài hát, bài thơ, ca dao, đồng dao, tục ngữ, câu đố, hò, vè chủ đề Thế giới động vật.</t>
  </si>
  <si>
    <t>Nghe các bài hát, bài thơ, ca dao, đồng dao, tục ngữ, câu đố, hò, vè chủ đề thực vật, TMX.</t>
  </si>
  <si>
    <t>Cho trẻ nghe các bài hát, bài thơ, ca dao, đồng dao, tục ngữ, câu đố, hò, vè chủ đề PTGT: Đèn xanh - đèn đỏ, em đi chơi thuyền, anh phi công ơi, bạn ơi có biết...</t>
  </si>
  <si>
    <t>Cho trẻ nghe các bài hát, bài thơ, ca dao, đồng dao, tục ngữ, câu đố, hò, vè chủ đề Bảo vệ MT - Tái chế: Không xả rác, em vẽ môi trường màu xanh,...</t>
  </si>
  <si>
    <t>Cho trẻ nghe bài hát, bài thơ, ca dao, đồng dao, tục ngữ, câu đố, hò, vè chủ đề Tài nguyên thiên nhiên - HTTN: mưa rơi, cho tôi đi làm mưa với, sau mưa, giọt mưa và em bé...</t>
  </si>
  <si>
    <t xml:space="preserve"> Cho trẻ nghe các bài hát, bài thơ, ca dao, đồng dao, tục ngữ, câu đố, hò, vè chủ đề QH- ĐN- BH, TTH: Quê hương; mẹ là quê hương, về quê, ai yêu Bác Hồ Chí Minh hơn thiếu niên nhi đồng....</t>
  </si>
  <si>
    <t>Nghe hiểu và phản hồi thông tin đơn giản</t>
  </si>
  <si>
    <t>Một số sắc thái biểu cảm của lời nói (vui, buồn, sợ hãi, tức giận, ngạc nhiên) và sử dụng phù hợp</t>
  </si>
  <si>
    <t>Trò chơi: Cảm xúc của bé</t>
  </si>
  <si>
    <t>Biết lắng nghe và trao đổi với người đối thoại</t>
  </si>
  <si>
    <t>Lắng nghe và trao đổi với người đối thoại</t>
  </si>
  <si>
    <t>Trò chuyện lắng nghe trẻ nói</t>
  </si>
  <si>
    <t>B. Sử dụng lời nói trong cuộc sống hằng ngày</t>
  </si>
  <si>
    <t>Kể rõ ràng, có trình tự về sự việc, hiện tượng nào đó để người nghe có thể hiểu được</t>
  </si>
  <si>
    <t>Phát âm các tiếng có phụ âm đầu, phụ âm cuối gần giống nhau và các thanh điệu</t>
  </si>
  <si>
    <t xml:space="preserve">Giao tiếp trò chuyện, cho trẻ phát âm các tiếng có phụ âm đầu, phụ âm cuối gần giống nhau như: ban- bàn; sát - sáp; bát - bách; mắt - mác... </t>
  </si>
  <si>
    <t>Sử dụng được các từ chỉ sự vật, hoạt động, đặc điểm phù hợp với ngữ cảnh</t>
  </si>
  <si>
    <t>Sử dụng các từ chỉ sự vật, hoạt động, đặc điểm phù hợp với ngữ cảnh</t>
  </si>
  <si>
    <t>Kẻ chuyện theo tranh, sáng tạo</t>
  </si>
  <si>
    <t>Biết bày tỏ tình cảm, nhu cầu và hiểu biết của bản thân một cách rõ ràng, dễ hiểu bằng các câu đơn, câu ghép khác nhau</t>
  </si>
  <si>
    <t>Bày tỏ tình cảm, nhu cầu và hiểu biết của bản thân một cách rõ ràng, dễ hiểu bằng các câu đơn, câu ghép khác nhau</t>
  </si>
  <si>
    <t>Trò chuyện cùng trẻ để trẻ bày tỏ suy nghĩ, cảm xúc của cá nhân bằng các câu đơn, câu ghép khác nhau.</t>
  </si>
  <si>
    <t>Biết miêu tả sự việc có nhiều tình tiết theo trình tự với một số thông tin về hành động, tính cách, trạng thái,.. của nhân vật</t>
  </si>
  <si>
    <t>Miêu tả sự việc có nhiều tình tiết theo trình tự với một số thông tin về hành động, tính cách, trạng thái,.. của nhân vật</t>
  </si>
  <si>
    <t>Hướng dẫn trẻ kể chuyện về một sự việc, sự kiện xảy ra.</t>
  </si>
  <si>
    <t>Có khả năng đọc thuộc bài thơ, ca dao, đồng dao phù hợp độ tuổi và chủ đề thực hiện. Có khả năng đọc biểu cảm bài thơ, ca dao, đồng dao phù hợp độ tuổi</t>
  </si>
  <si>
    <t xml:space="preserve">Đọc bài thơ, ca dao, đồng dao phù hợp độ tuổi và chủ đề </t>
  </si>
  <si>
    <t>Đọc thơ: Tình bạn, Bạn mới</t>
  </si>
  <si>
    <r>
      <rPr>
        <sz val="12"/>
        <color rgb="FFFF0000"/>
        <rFont val="Times New Roman"/>
        <family val="1"/>
      </rPr>
      <t xml:space="preserve"> - HĐH: Thơ: Thỏ bông bị ốm .          </t>
    </r>
    <r>
      <rPr>
        <sz val="12"/>
        <color theme="1"/>
        <rFont val="Times New Roman"/>
        <family val="1"/>
      </rPr>
      <t xml:space="preserve">                                  
 - Đọc thơ HĐC: Cô dạy, Đôi mắt của em, đồng dao: Tay đẹp, rềnh rềnh ràng ràng,..</t>
    </r>
  </si>
  <si>
    <t xml:space="preserve"> - HĐH: Thơ: An toàn với bé</t>
  </si>
  <si>
    <r>
      <t xml:space="preserve"> - HĐC: Đọc thơ: Giữa vòng  gió thơm, em yêu nhà em. Đồng dao: Đi cầu đi quán...
 </t>
    </r>
    <r>
      <rPr>
        <sz val="12"/>
        <color rgb="FFFF0000"/>
        <rFont val="Times New Roman"/>
        <family val="1"/>
      </rPr>
      <t xml:space="preserve"> - HĐH: Thơ: Làm anh</t>
    </r>
  </si>
  <si>
    <r>
      <t xml:space="preserve"> - </t>
    </r>
    <r>
      <rPr>
        <sz val="12"/>
        <color rgb="FFFF0000"/>
        <rFont val="Times New Roman"/>
        <family val="1"/>
      </rPr>
      <t>HĐH: Thơ: Bé làm bao nhiêu nghề
 - HĐH: Thơ: Đi bừa</t>
    </r>
    <r>
      <rPr>
        <sz val="12"/>
        <color rgb="FF000000"/>
        <rFont val="Times New Roman"/>
        <family val="1"/>
      </rPr>
      <t xml:space="preserve">
 - HĐC: Đọc thơ: Chú giải phóng quân. Đồng dao: Rềnh rềnh ràng ràng
</t>
    </r>
  </si>
  <si>
    <t xml:space="preserve"> - HĐC: Đọc thơ:Mèo đi câu cá,  Kiến tha mồi, Rong và cá. Đồng dao: Con cua mà có 2 càng
</t>
  </si>
  <si>
    <r>
      <rPr>
        <sz val="12"/>
        <color rgb="FFFF0000"/>
        <rFont val="Times New Roman"/>
        <family val="1"/>
      </rPr>
      <t xml:space="preserve">  - HĐH: Thơ Ăn quả
 - HĐH: Thơ: Cây đào</t>
    </r>
    <r>
      <rPr>
        <sz val="12"/>
        <color theme="1"/>
        <rFont val="Times New Roman"/>
        <family val="1"/>
      </rPr>
      <t xml:space="preserve">
 - HĐC: Đọc thơ: Hoa đào. Mùa xuân...</t>
    </r>
  </si>
  <si>
    <r>
      <rPr>
        <sz val="12"/>
        <color theme="1"/>
        <rFont val="Times New Roman"/>
        <family val="1"/>
      </rPr>
      <t xml:space="preserve"> </t>
    </r>
    <r>
      <rPr>
        <sz val="12"/>
        <color rgb="FFFF0000"/>
        <rFont val="Times New Roman"/>
        <family val="1"/>
      </rPr>
      <t>- HĐH: Thơ Cô dạy con</t>
    </r>
    <r>
      <rPr>
        <sz val="12"/>
        <color theme="1"/>
        <rFont val="Times New Roman"/>
        <family val="1"/>
      </rPr>
      <t xml:space="preserve">
 - HĐC: Đọc thơ: Giúp bà; Đèn xanh đèn đỏ...
</t>
    </r>
  </si>
  <si>
    <r>
      <rPr>
        <sz val="12"/>
        <color theme="1"/>
        <rFont val="Times New Roman"/>
        <family val="1"/>
      </rPr>
      <t>- HĐC: Đọc thơ: Bé tiết kiệm nước, giữ vệ sinh môi trường; Tôi là vòi nước...</t>
    </r>
    <r>
      <rPr>
        <sz val="12"/>
        <color rgb="FFFF0000"/>
        <rFont val="Times New Roman"/>
        <family val="1"/>
      </rPr>
      <t xml:space="preserve">
</t>
    </r>
  </si>
  <si>
    <t xml:space="preserve"> - Đọc một số bài thơ trong chủ đề: Mưa rơi, nắng, cầu vồng, che mưa cho bạn ...
 </t>
  </si>
  <si>
    <r>
      <t xml:space="preserve"> </t>
    </r>
    <r>
      <rPr>
        <sz val="12"/>
        <color rgb="FFFF0000"/>
        <rFont val="Times New Roman"/>
        <family val="1"/>
      </rPr>
      <t>- HĐH: Thơ: Về quê</t>
    </r>
    <r>
      <rPr>
        <sz val="12"/>
        <color theme="1"/>
        <rFont val="Times New Roman"/>
        <family val="1"/>
      </rPr>
      <t xml:space="preserve">
  - HĐC: Thơ Ảnh Bác; Quê em vùng biển... 
</t>
    </r>
  </si>
  <si>
    <t>Nói để người khác hiểu</t>
  </si>
  <si>
    <t>Kể lại chuyện/ sự việc đã được nghe theo trình tự</t>
  </si>
  <si>
    <t>HĐH: Kể lại truyện: Qua đường</t>
  </si>
  <si>
    <t>Đóng được vai của nhân vật trong truyện</t>
  </si>
  <si>
    <t>Đóng kịch</t>
  </si>
  <si>
    <t xml:space="preserve"> HĐC: Vở kịch: Qua đường</t>
  </si>
  <si>
    <t>HĐC đóng kịch: Cáo thỏ gà trống.</t>
  </si>
  <si>
    <t>Biết sử dụng các từ biểu thị sự lễ phép trong giao tiếp</t>
  </si>
  <si>
    <t>Sử dụng các từ biểu thị sự lễ phép "Vâng ạ"; "Dạ"; "Thưa", … trong giao tiếp</t>
  </si>
  <si>
    <t>Giới thiệu các câu chào hỏi lễ phép, lịch sự  "Cảm ơn", "Xin lỗi", "Xin phép", "Thưa", "Dạ", "Vâng"… phù hợp với từng người</t>
  </si>
  <si>
    <t>Biết sử dụng các từ biểu thị sự lễ phép, lịch sự  phù hợp với tình huống trong giao tiếp</t>
  </si>
  <si>
    <t>Sử dụng các từ biểu thị sự lễ phép, lịch sự  "Cảm ơn", "Xin lỗi"; "Xin phép"; "Thưa"; "Dạ"; "Vâng"… phù hợp với tình huống trong giao tiếp</t>
  </si>
  <si>
    <t>Rèn trẻ sử dụng các câu chào hỏi lễ phép, lịch sự  "Cảm ơn", "Xin lỗi", "Xin phép", "Thưa", "Dạ", "Vâng"… phù hợp tình huống</t>
  </si>
  <si>
    <t>Biết nói và thể hiện cử chỉ, điệu bộ, nét mặt phù hợp với yêu cầu hoàn cảnh giao tiếp</t>
  </si>
  <si>
    <t>Nói và thể hiện cử chỉ, điệu bộ, nét mặt phù hợp với yêu cầu hoàn cảnh giao tiếp</t>
  </si>
  <si>
    <t>Trò chơi: Khi tôi vui. Người tôi yêu</t>
  </si>
  <si>
    <t>Biết tự điều chỉnh giọng nói phù hợp với ngữ cảnh</t>
  </si>
  <si>
    <t>Điều chỉnh giọng nói phù hợp với ngữ cảnh</t>
  </si>
  <si>
    <t>Chơi kể chuyện trong góc chơi điều chỉnh phù hợp giọng điệu phù hợp với nhân vật.</t>
  </si>
  <si>
    <t>Biết trả lời các câu hỏi về nguyên nhân, so sánh: "Tại sao?"; "Có gì giống nhau?"; "Có gì khác nhau?"; "Do đâu mà có?"; Biết hỏi lại khi không hiểu người khác nói: "tại sao?", "như thế nào?"</t>
  </si>
  <si>
    <t>Trả lời các câu hỏi về nguyên nhân, so sánh: "Tại sao?"; "Có gì giống nhau?"; "Có gì khác nhau?"; "Do đâu mà có?"; Biết hỏi lại khi không hiểu người khác nói: "tại sao?", "như thế nào?"</t>
  </si>
  <si>
    <t>Trò chuyện mô tả về đặc điểm một số PTGT</t>
  </si>
  <si>
    <t>Quan sát trò chuyện về một số con vật</t>
  </si>
  <si>
    <t xml:space="preserve">Trẻ thể hiện ngôn ngữ đa địa phương tiện: bằng hình ảnh, giọng nói, kĩ thuật số </t>
  </si>
  <si>
    <t xml:space="preserve">Biết kể chuyện qua hình ảnh, video, sử dụng bảng tương tác, bút ghi âm trong hoạt động học tập </t>
  </si>
  <si>
    <t>Thực hành kể chuyện qua hình ảnh trong truyện; kể chuyện sáng tạo qua sản phẩm thiết kế phần mềm AI</t>
  </si>
  <si>
    <t>C. Làm quen với việc đọc - viết</t>
  </si>
  <si>
    <t>Biết tự chọn sách để "đọc" và xem</t>
  </si>
  <si>
    <t>Tự chọn sách để "đọc" và xem</t>
  </si>
  <si>
    <t>Lựa chọn sách, tranh ảnh về chủ đề trường mầm non để xem.</t>
  </si>
  <si>
    <t>Biết kể chuyện theo tranh minh họa và kinh nghiệm của bản thân</t>
  </si>
  <si>
    <t>Kể chuyện theo tranh minh họa và kinh nghiệm của bản thân</t>
  </si>
  <si>
    <t>Trẻ kể chuyện theo tranh: Giọt nước tí xíu, Sự tích ngày và đêm...</t>
  </si>
  <si>
    <t>Biết cách "đọc sách" từ trái sang phải, từ trên xuống dưới, từ đầu sách đến cuối sách</t>
  </si>
  <si>
    <t>Làm quen với cách đọc và viết tiếng Việt:
+ Hướng đọc, viết: từ trái sang phải, từ dòng trên xuống dòng dưới, từ trang đầu đến trang cuối, cách ngắt nghỉ sau các dấu câu
+ Hướng viết của các nét chữ</t>
  </si>
  <si>
    <t xml:space="preserve"> - Trẻ xem sách trong góc kể chuyện.
 - Trẻ đọc thơ chữ to trong chủ đề trường MN: bạn mới...</t>
  </si>
  <si>
    <t xml:space="preserve"> - Trẻ xem sách trong góc kể chuyện.
 - Trẻ đọc thơ chữ to trong chủ đề Gia đình: Làm anh, Em yêu nhà em...</t>
  </si>
  <si>
    <t>Biết phân biệt phần mở đầu, kết thúc của sách. "Đọc" truyện qua các tranh vẽ. Biết giữ gìn và bảo vệ sách</t>
  </si>
  <si>
    <t>Phân biệt phần mở đầu, kết thúc của sách. "Đọc" truyện qua các tranh vẽ. Giữ gìn và bảo vệ sách</t>
  </si>
  <si>
    <t>Bé với sách: xem sách, mở cất sách theo quy định.</t>
  </si>
  <si>
    <t>Nhận ra và thực hiện đúng kí hiệu thông thường trong cuộc sống</t>
  </si>
  <si>
    <t>Làm quen, thực hiện theo chỉ dẫn của một số kí hiệu thông thường ở gia đình, trường lớp, nơi công cộng</t>
  </si>
  <si>
    <t>Trò chuyện, quan sát: Làm quen với biển báo cấm lửa, cầu thang, lối ra, khu vực nguy hiểm ở trường cần có người lớn đi cùng ( hồ nước)</t>
  </si>
  <si>
    <t>Biết chữ viết có thể đọc và thay cho lời nói</t>
  </si>
  <si>
    <t>"Viết thư"</t>
  </si>
  <si>
    <t>Trò chơi viết thư</t>
  </si>
  <si>
    <t>Có khả năng nhận dạng các chữ trong bảng chữ cái Tiếng Việt, chữ in thường, in hoa</t>
  </si>
  <si>
    <t>Nhận dạng các chữ cái O - Ô- Ơ trong bảng chữ cái Tiếng Việt, chữ in thường, in hoa</t>
  </si>
  <si>
    <t>Nhận dạng các chữ cái A-Ă-Â trong bảng chữ cái Tiếng Việt, chữ in thường, in hoa</t>
  </si>
  <si>
    <r>
      <rPr>
        <sz val="12"/>
        <color rgb="FFFF0000"/>
        <rFont val="Times New Roman"/>
        <family val="1"/>
      </rPr>
      <t xml:space="preserve"> - HĐH" Làm quen chữ a,ă,â 
 - HĐH :Trò chơi vớí chữ a, ă,â.
 </t>
    </r>
    <r>
      <rPr>
        <sz val="12"/>
        <color rgb="FF000000"/>
        <rFont val="Times New Roman"/>
        <family val="1"/>
      </rPr>
      <t xml:space="preserve">- Chơi các bảng chơi chữ cái trong góc học tập.
 </t>
    </r>
  </si>
  <si>
    <t>Nhận dạng các chữ cái E- Ê trong bảng chữ cái Tiếng Việt, chữ in thường, in hoa</t>
  </si>
  <si>
    <r>
      <rPr>
        <sz val="12"/>
        <color rgb="FFFF0000"/>
        <rFont val="Times New Roman"/>
        <family val="1"/>
      </rPr>
      <t xml:space="preserve"> - HĐH: Làm quen chữ e, ê 
 - HĐH: Trò chơi vớí chữ e, ê.
</t>
    </r>
    <r>
      <rPr>
        <sz val="12"/>
        <color theme="1"/>
        <rFont val="Times New Roman"/>
        <family val="1"/>
      </rPr>
      <t xml:space="preserve"> - Chơi các bảng chơi chữ cái trong góc học tập.</t>
    </r>
    <r>
      <rPr>
        <sz val="12"/>
        <color rgb="FFFF0000"/>
        <rFont val="Times New Roman"/>
        <family val="1"/>
      </rPr>
      <t xml:space="preserve">
 </t>
    </r>
  </si>
  <si>
    <t>Nhận dạng các chữ cái U-Ư trong bảng chữ cái Tiếng Việt, chữ in thường, in hoa</t>
  </si>
  <si>
    <r>
      <rPr>
        <sz val="12"/>
        <color rgb="FFFF0000"/>
        <rFont val="Times New Roman"/>
        <family val="1"/>
      </rPr>
      <t xml:space="preserve"> - HĐH: Làm quen chữ u,ư
 - HĐH: Trò chơi vớí chữ u.ư..
 </t>
    </r>
    <r>
      <rPr>
        <sz val="12"/>
        <color theme="1"/>
        <rFont val="Times New Roman"/>
        <family val="1"/>
      </rPr>
      <t>- Chơi các bảng chơi chữ cái trong góc học tập.</t>
    </r>
    <r>
      <rPr>
        <sz val="12"/>
        <color rgb="FFFF0000"/>
        <rFont val="Times New Roman"/>
        <family val="1"/>
      </rPr>
      <t xml:space="preserve">
 </t>
    </r>
  </si>
  <si>
    <t>Nhận dạng các chữ cái B-D -Đ trong bảng chữ cái Tiếng Việt, chữ in thường, in hoa</t>
  </si>
  <si>
    <r>
      <rPr>
        <sz val="12"/>
        <color theme="1"/>
        <rFont val="Times New Roman"/>
        <family val="1"/>
      </rPr>
      <t xml:space="preserve"> - Chơi các bảng chơi chữ cái trong góc học tập.
</t>
    </r>
    <r>
      <rPr>
        <sz val="12"/>
        <color rgb="FFFF0000"/>
        <rFont val="Times New Roman"/>
        <family val="1"/>
      </rPr>
      <t xml:space="preserve"> - HĐH:  Làm quen chữ b,d,đ </t>
    </r>
    <r>
      <rPr>
        <sz val="12"/>
        <color theme="1"/>
        <rFont val="Times New Roman"/>
        <family val="1"/>
      </rPr>
      <t xml:space="preserve">
</t>
    </r>
    <r>
      <rPr>
        <sz val="12"/>
        <color rgb="FFFF0000"/>
        <rFont val="Times New Roman"/>
        <family val="1"/>
      </rPr>
      <t xml:space="preserve"> - HĐH: Trò chơi vớí chữ b,d,đ</t>
    </r>
  </si>
  <si>
    <t>Nhận dạng các chữ cái I - T - C trong bảng chữ cái Tiếng Việt, chữ in thường, in hoa</t>
  </si>
  <si>
    <r>
      <t xml:space="preserve"> </t>
    </r>
    <r>
      <rPr>
        <sz val="12"/>
        <rFont val="Times New Roman"/>
        <family val="1"/>
      </rPr>
      <t xml:space="preserve">- Chơi các bảng chơi chữ cái trong góc học tập. </t>
    </r>
    <r>
      <rPr>
        <sz val="12"/>
        <color theme="1"/>
        <rFont val="Times New Roman"/>
        <family val="1"/>
      </rPr>
      <t xml:space="preserve">
</t>
    </r>
    <r>
      <rPr>
        <sz val="12"/>
        <color rgb="FFFF0000"/>
        <rFont val="Times New Roman"/>
        <family val="1"/>
      </rPr>
      <t xml:space="preserve"> - HĐH: Làm quen chữ  i, t, c</t>
    </r>
    <r>
      <rPr>
        <sz val="12"/>
        <color theme="1"/>
        <rFont val="Times New Roman"/>
        <family val="1"/>
      </rPr>
      <t xml:space="preserve">
 - HĐC: Trò chơi vớí chữ i, t, c</t>
    </r>
    <r>
      <rPr>
        <sz val="12"/>
        <color rgb="FFFF0000"/>
        <rFont val="Times New Roman"/>
        <family val="1"/>
      </rPr>
      <t xml:space="preserve">
</t>
    </r>
    <r>
      <rPr>
        <sz val="12"/>
        <color theme="1"/>
        <rFont val="Times New Roman"/>
        <family val="1"/>
      </rPr>
      <t xml:space="preserve"> </t>
    </r>
  </si>
  <si>
    <t>Nhận dạng các chữ cái G- Y trong bảng chữ cái Tiếng Việt, chữ in thường, in hoa</t>
  </si>
  <si>
    <r>
      <rPr>
        <sz val="12"/>
        <color rgb="FFFF0000"/>
        <rFont val="Times New Roman"/>
        <family val="1"/>
      </rPr>
      <t xml:space="preserve"> - HĐH:  LQ chữ g, y;</t>
    </r>
    <r>
      <rPr>
        <sz val="12"/>
        <color theme="1"/>
        <rFont val="Times New Roman"/>
        <family val="1"/>
      </rPr>
      <t xml:space="preserve">
 - Chơi các bảng chơi chữ cái trong góc học tập.
 </t>
    </r>
  </si>
  <si>
    <t>Nhận dạng các chữ cái H- K trong bảng chữ cái Tiếng Việt, chữ in thường, in hoa</t>
  </si>
  <si>
    <r>
      <rPr>
        <sz val="12"/>
        <color rgb="FFFF0000"/>
        <rFont val="Times New Roman"/>
        <family val="1"/>
      </rPr>
      <t xml:space="preserve"> - HĐH: Làm quen chữ cái h, k
 - HĐH: Trò chơi vớí chữ h, k</t>
    </r>
    <r>
      <rPr>
        <sz val="12"/>
        <color theme="1"/>
        <rFont val="Times New Roman"/>
        <family val="1"/>
      </rPr>
      <t xml:space="preserve">
 - Chơi các bảng chơi chữ cái trong góc học tập.
 </t>
    </r>
  </si>
  <si>
    <t>Nhận dạng các chữ cái M- L- N trong bảng chữ cái Tiếng Việt, chữ in thường, in hoa</t>
  </si>
  <si>
    <r>
      <rPr>
        <sz val="12"/>
        <color rgb="FFFF0000"/>
        <rFont val="Times New Roman"/>
        <family val="1"/>
      </rPr>
      <t xml:space="preserve"> - HĐH: Làm quen chữ m,l,n.
 - HĐH: Trò chơi vớí chữ m,l,n</t>
    </r>
    <r>
      <rPr>
        <sz val="12"/>
        <color theme="1"/>
        <rFont val="Times New Roman"/>
        <family val="1"/>
      </rPr>
      <t xml:space="preserve">
 - Chơi các bảng chơi chữ cái trong góc học tập.
 </t>
    </r>
  </si>
  <si>
    <t>Nhận dạng các chữ cái S- X trong bảng chữ cái Tiếng Việt, chữ in thường, in hoa</t>
  </si>
  <si>
    <r>
      <rPr>
        <sz val="12"/>
        <color rgb="FFFF0000"/>
        <rFont val="Times New Roman"/>
        <family val="1"/>
      </rPr>
      <t xml:space="preserve">  
 - HĐH:  Làm quen chữ s,x
 </t>
    </r>
    <r>
      <rPr>
        <sz val="12"/>
        <color rgb="FF434343"/>
        <rFont val="Times New Roman"/>
        <family val="1"/>
      </rPr>
      <t>-  HĐC: Trò chơi vớí chữ s,x</t>
    </r>
    <r>
      <rPr>
        <sz val="12"/>
        <color rgb="FFFF0000"/>
        <rFont val="Times New Roman"/>
        <family val="1"/>
      </rPr>
      <t xml:space="preserve">
 </t>
    </r>
    <r>
      <rPr>
        <sz val="12"/>
        <color theme="1"/>
        <rFont val="Times New Roman"/>
        <family val="1"/>
      </rPr>
      <t xml:space="preserve"> - Chơi các bảng chơi chữ cái trong góc học tập.</t>
    </r>
    <r>
      <rPr>
        <sz val="12"/>
        <color rgb="FFFF0000"/>
        <rFont val="Times New Roman"/>
        <family val="1"/>
      </rPr>
      <t xml:space="preserve">
</t>
    </r>
    <r>
      <rPr>
        <sz val="12"/>
        <color theme="1"/>
        <rFont val="Times New Roman"/>
        <family val="1"/>
      </rPr>
      <t xml:space="preserve"> </t>
    </r>
  </si>
  <si>
    <t>Nhận dạng các chữ cái  P-Q trong bảng chữ cái Tiếng Việt, chữ in thường, in hoa</t>
  </si>
  <si>
    <r>
      <rPr>
        <sz val="12"/>
        <color theme="1"/>
        <rFont val="Times New Roman"/>
        <family val="1"/>
      </rPr>
      <t xml:space="preserve"> - Chơi các bảng chơi chữ cái trong góc học tập.
  </t>
    </r>
    <r>
      <rPr>
        <sz val="12"/>
        <color rgb="FFFF0000"/>
        <rFont val="Times New Roman"/>
        <family val="1"/>
      </rPr>
      <t>- HĐH: Làm quen với chữ cái p,q</t>
    </r>
    <r>
      <rPr>
        <sz val="12"/>
        <color theme="1"/>
        <rFont val="Times New Roman"/>
        <family val="1"/>
      </rPr>
      <t xml:space="preserve">
 </t>
    </r>
    <r>
      <rPr>
        <sz val="12"/>
        <color rgb="FFFF0000"/>
        <rFont val="Times New Roman"/>
        <family val="1"/>
      </rPr>
      <t xml:space="preserve">
</t>
    </r>
    <r>
      <rPr>
        <sz val="12"/>
        <color theme="1"/>
        <rFont val="Times New Roman"/>
        <family val="1"/>
      </rPr>
      <t xml:space="preserve"> </t>
    </r>
  </si>
  <si>
    <t>Có khả năng nhận dạng các chữ trong bảng chữ cái tiếng việt in thường, in hoa</t>
  </si>
  <si>
    <t>Nhận dạng các chữ cái V- R trong bảng chữ cái Tiếng Việt, chữ in thường, in hoa</t>
  </si>
  <si>
    <r>
      <rPr>
        <sz val="12"/>
        <color rgb="FFFF0000"/>
        <rFont val="Times New Roman"/>
        <family val="1"/>
      </rPr>
      <t xml:space="preserve"> - HĐH: Làm quen với chữ cái v, r</t>
    </r>
    <r>
      <rPr>
        <sz val="12"/>
        <color theme="1"/>
        <rFont val="Times New Roman"/>
        <family val="1"/>
      </rPr>
      <t xml:space="preserve">
 - HĐC: Trò chơi vớí chữ v,r
 - Chơi các bảng chơi chữ cái trong góc học tập.
 </t>
    </r>
  </si>
  <si>
    <t>Nhận dạng các chữ cái   trong bảng chữ cái Tiếng Việt, chữ in thường, in hoa</t>
  </si>
  <si>
    <t>HĐH: Trò chơi với các chữ cái</t>
  </si>
  <si>
    <t>Mở rộng sang đa dạng biểu đạt: kể chuyện tranh, sử dụng công nghệ số</t>
  </si>
  <si>
    <t>Trẻ thực hành các trò chơi được thiết kế để nhận dạng các chữ cái.</t>
  </si>
  <si>
    <t>Ngồi đúng tư thế và biết cầm bút đúng cách</t>
  </si>
  <si>
    <t>Tư thế ngồi và cách cầm bút</t>
  </si>
  <si>
    <t>Rèn trẻ cách ngồi đúng tư thế và cầm bút đúng cách</t>
  </si>
  <si>
    <t>Rèn trẻ cách ngồi đúng tư thế và cầm bút đúng cách, chuẩn bị sẵn sàng tâm thế lên  lớp 1. (tô, đồ chữ cái; tô vở tạo hình...)</t>
  </si>
  <si>
    <t>Biết hỏi bằng những câu hỏi tái hiện, câu hỏi truy vấn, phân tích và giải thích vấn đề bằng lời nói.</t>
  </si>
  <si>
    <t>Khuyến khích, gợi mở trẻ đặt những câu hỏi truy vấn và giải thích vấn đề bằng lời nói qua các tiết học Steam, góc steam</t>
  </si>
  <si>
    <t>Biết tô, đồ các nét chữ theo nét chấm mờ, sao chép một số kí hiệu, chữ cái, tên của mình theo mẫu cho sẵn</t>
  </si>
  <si>
    <t>Sao chép một số kí hiệu, chữ cái, tên của mình theo mẫu cho sẵn</t>
  </si>
  <si>
    <t>Trò chơi sao chép từ, tô đồ nét chữ.</t>
  </si>
  <si>
    <t>Sao chép một số kí hiệu, chữ cái, tên của mình cho sẵn</t>
  </si>
  <si>
    <t>Bé sao chép tên theo mẫu.
Làm quen cách viết tên của mình.</t>
  </si>
  <si>
    <t>Khả năng nghe hiểu một số từ Tiếng Anh đơn giản</t>
  </si>
  <si>
    <t>Làm quen một số từ Tiếng anh đơn giản</t>
  </si>
  <si>
    <t>Giờ học tiếng anh, củng cố làm quen tiếng anh qua trò chơi, xem video…</t>
  </si>
  <si>
    <t xml:space="preserve">Biết nói một số từ Tiếng Anh đơn giản </t>
  </si>
  <si>
    <t>Nói được tên một số con vật, đồ vật, Hoa, quả, PTGT, câu chào hỏi….</t>
  </si>
  <si>
    <t>Trẻ nói một số từ tiếng anh tên một số câu chào hỏi</t>
  </si>
  <si>
    <t>Trẻ nói một số từ tiếng anh tên một số đồ dùng gia đình</t>
  </si>
  <si>
    <t>Trẻ nói một số từ tiếng anh tên một số con vật.</t>
  </si>
  <si>
    <t>Trẻ nói một số từ tiếng anh tên một số loại hoa, quả</t>
  </si>
  <si>
    <t>Trẻ nói một số từ tiếng anh tên một số loại PTGT</t>
  </si>
  <si>
    <t>Biết "viết" tên của bản thân theo cách của mình</t>
  </si>
  <si>
    <t>"Viết" tên của bản thân theo cách của mình</t>
  </si>
  <si>
    <t>Trò chơi sao chép chữ cái, tên</t>
  </si>
  <si>
    <t>IV. LĨNH VỰC TÌNH CẢM - KỸ NĂNG XÃ HỘI</t>
  </si>
  <si>
    <t>A. Phát triển tình cảm</t>
  </si>
  <si>
    <t>1. Thể hiện ý thức về bản thân</t>
  </si>
  <si>
    <t>Nói được họ tên, tuổi, giới tính của bản thân, tên bố, mẹ, địa chỉ nhà hoặc điện thoại</t>
  </si>
  <si>
    <t>Một số thông tin quan trọng về bản thân và gia đình</t>
  </si>
  <si>
    <t>Trò chuyện về họ tên, tuổi, giới tính của bản thân trẻ. Cho trẻ tự giới thiệu về mình.</t>
  </si>
  <si>
    <t>TCKNXH</t>
  </si>
  <si>
    <t>Trò chuyện với trẻ về tên bố mẹ, địa chỉ gia đình, số điện thoại bố mẹ.</t>
  </si>
  <si>
    <r>
      <t xml:space="preserve">Nói được điều bé thích, không thích, những việc bé làm được và việc gì bé không làm dược
</t>
    </r>
    <r>
      <rPr>
        <sz val="12"/>
        <color rgb="FFFF0000"/>
        <rFont val="Times New Roman"/>
        <family val="1"/>
      </rPr>
      <t>SEL: Tăng lòng tự trọng, sự tự tin, cảm giác an toàn khi được yêu thương</t>
    </r>
  </si>
  <si>
    <r>
      <rPr>
        <sz val="12"/>
        <rFont val="Times New Roman"/>
        <family val="1"/>
      </rPr>
      <t>Hiểu được mạnh, sở thích, khả năng của bản thân</t>
    </r>
    <r>
      <rPr>
        <sz val="12"/>
        <color rgb="FFFF0000"/>
        <rFont val="Times New Roman"/>
        <family val="1"/>
      </rPr>
      <t xml:space="preserve">
SEL: Trẻ biết tự đánh giá cảm xúc hành vi của mình, có thái độ tích cực tự tin vào bản thân, nhận ra điểm mạnh điểm cần cải thiện</t>
    </r>
  </si>
  <si>
    <r>
      <t xml:space="preserve"> - Trò chuyện về sở thích, khả năng của bản thân (việc làm được- không làm được).
</t>
    </r>
    <r>
      <rPr>
        <sz val="12"/>
        <color rgb="FFFF0000"/>
        <rFont val="Times New Roman"/>
        <family val="1"/>
      </rPr>
      <t xml:space="preserve"> - HĐH: Cảm xúc của bé (SEL)</t>
    </r>
  </si>
  <si>
    <t>PTCT năm 2025-2026</t>
  </si>
  <si>
    <t>Nói được mình có điểm gì giống và khác bạn (dáng vẻ bên ngoài, giới tính, sở thích và khả năng)</t>
  </si>
  <si>
    <t>Điểm giống và khác nhau của mình với người khác</t>
  </si>
  <si>
    <t>Khám phá điểm giống và khác nhau của mình với người khác, của bạn trai - bạn gái.</t>
  </si>
  <si>
    <t>Biết mình là con/cháu/anh/chị/em trong gia đình</t>
  </si>
  <si>
    <t xml:space="preserve">Vị trí và trách nhiệm của bản thân trong gia đình và lớp học </t>
  </si>
  <si>
    <t xml:space="preserve">Kể và giới thiệu về vị trí và trách nhiệm của bản thân trong gia đình và lớp học </t>
  </si>
  <si>
    <t>Biết vâng lời, giúp đỡ bố mẹ, cô giáo những việc vừa sức</t>
  </si>
  <si>
    <t>Thực hiện công việc được giao ( trực nhật, xếp dọn đồ chơi )</t>
  </si>
  <si>
    <t>Thực hiện công việc được giao (trực nhật, xếp dọn đồ chơi)</t>
  </si>
  <si>
    <t>Biết chủ động làm một số công việc đơn giản hàng ngày</t>
  </si>
  <si>
    <t>Chủ động và độc lập trong một số hoạt động</t>
  </si>
  <si>
    <t>Khuyến khích, động viên trẻ chủ động và độc lập trong một số hoạt động: Chơi góc, HĐ steam.</t>
  </si>
  <si>
    <t>Mạnh dạn bày tỏ ý kiến của bản thân</t>
  </si>
  <si>
    <t>Mạnh dạn, tự tin bày tỏ ý kiến</t>
  </si>
  <si>
    <t>Trò chuyện với trẻ. Khuyến khích trẻ phát biểu ý kiến trong HĐ học và HĐ chơi.</t>
  </si>
  <si>
    <t>Biết ứng xử phù hợp với giới tính của bản thân</t>
  </si>
  <si>
    <t>Úng xử phù hợp với giới tính của bản thân</t>
  </si>
  <si>
    <t xml:space="preserve"> Giáo dục trẻ tôn trọng quyền riêng tư của bạn khác giới</t>
  </si>
  <si>
    <t>Biết không tự ý động chạm vào vùng kín của người khác và có kỹ năng tự bảo vệ cơ thể khi bị xâm hại</t>
  </si>
  <si>
    <t>Phòng tránh, bảo vệ bản thân khi bị xâm hại</t>
  </si>
  <si>
    <t>HĐH: Vùng riêng tư của bé</t>
  </si>
  <si>
    <t>Có khả năng đề xuất trò chơi và hoạt động thể hiện sở thích của bản thân</t>
  </si>
  <si>
    <t xml:space="preserve">Tự lựa chọn trò chơi, phân vai chơi, lựa chọn vật liệu chơi, thực hiện vai trò trong nhóm chơi. </t>
  </si>
  <si>
    <t>Rèn trẻ: Sử dụng nguyên vật liệu để tạo ra sản phẩm.</t>
  </si>
  <si>
    <t>2. Thể hiện sự tự tin, tự lực</t>
  </si>
  <si>
    <t>Có khả năng tự làm được một số việc đơn giản trong sinh hoạt hàng ngày</t>
  </si>
  <si>
    <t>SEL:Thể hiện sự tự tin khi làm việc đơn giản: chào hỏi, trả lời, cất đồ chơi,…</t>
  </si>
  <si>
    <t xml:space="preserve">SEL: Cho trẻ thực hành chào hỏi, tự cất đồ chơi, tự kê bàn ghế, chuẩn bị chỗ ngủ...
</t>
  </si>
  <si>
    <t>PTCT năm 2025-2026 (tự nhận thức/nhận diện CX của bản thân)</t>
  </si>
  <si>
    <t>SEL: Thực hành thể hiện sự tự tin khi gặp cô giáo, bạn bè qua việc chào hỏi, trả lời câu hỏi của cô, xung phong...qua các hoạt động trong ngày.</t>
  </si>
  <si>
    <t>Giặt khăn, phơi khăn</t>
  </si>
  <si>
    <t>Thực hành kỹ năng giặt khăn, phơi khăn</t>
  </si>
  <si>
    <t>Vắt nước cam</t>
  </si>
  <si>
    <t>Thực hành vắt nước cam trong góc chơi nấu ăn</t>
  </si>
  <si>
    <t>Rót nước mời khách</t>
  </si>
  <si>
    <t>Chơi trò chơi: Rót nước mời khách</t>
  </si>
  <si>
    <t>Gọt củ quả, nhặt rau</t>
  </si>
  <si>
    <r>
      <rPr>
        <sz val="12"/>
        <color rgb="FFFF0000"/>
        <rFont val="Times New Roman"/>
        <family val="1"/>
      </rPr>
      <t xml:space="preserve"> - HĐH: Kỹ năng nhặt rau
 </t>
    </r>
    <r>
      <rPr>
        <sz val="12"/>
        <color theme="1"/>
        <rFont val="Times New Roman"/>
        <family val="1"/>
      </rPr>
      <t>- Thực hành gọt củ quả trong góc chơi nấu ăn</t>
    </r>
  </si>
  <si>
    <t>Sắp, dọn bàn ăn</t>
  </si>
  <si>
    <t>Trải nghiệm: Sắp, dọn bàn ăn trong góc chơi nấu ăn</t>
  </si>
  <si>
    <t>Trộn salat</t>
  </si>
  <si>
    <t>HĐH: Kỹ năng Trộn salat</t>
  </si>
  <si>
    <t>Làm phở cuốn</t>
  </si>
  <si>
    <t>Làm phở cuốn trong góc chơi.</t>
  </si>
  <si>
    <t>Phơi quần áo</t>
  </si>
  <si>
    <t xml:space="preserve"> Hướng dẫn trẻ cách phơi quần áo, trẻ thực hành tại nhà cùng bố mẹ</t>
  </si>
  <si>
    <t>Cố gắng tự hoàn thành đến cùng công việc được giao có sự giám sát của giáo viên. Tự nhận xét được mức độ hoàn thành công việc. Biết thể hiện sự vui thích khi hoàn thành công việc</t>
  </si>
  <si>
    <t>Thực hiện công việc theo sự phân công và giám sát của cô giáo</t>
  </si>
  <si>
    <r>
      <t xml:space="preserve">Thực hiện công việc theo sự phân công và giám sát của cô giáo: cất dọn đồ dùng đồ chơi; kê bàn, lấy - xếp ghế ngay ngắn, chuẩn bị chỗ ngủ, trực nhật...
 </t>
    </r>
    <r>
      <rPr>
        <sz val="12"/>
        <color rgb="FFFF0000"/>
        <rFont val="Times New Roman"/>
        <family val="1"/>
      </rPr>
      <t>- HĐH: Kĩ năng cất gọn đồ dùng đồ chơi đúng nơi quy định</t>
    </r>
  </si>
  <si>
    <t>3. Nhận biết và thể hiện cảm xúc, tình cảm với con người, sự vật, hiện tượng xung quanh</t>
  </si>
  <si>
    <r>
      <t xml:space="preserve">Nhận biết và gọi tên được một số trạng thái cảm xúc: vui, buồn, sợ hãi, tức giận, ngạc nhiên, xấu hổ qua tranh; qua nét mặt, cử chỉ, giọng nói của người khác
</t>
    </r>
    <r>
      <rPr>
        <sz val="12"/>
        <color rgb="FFFF0000"/>
        <rFont val="Times New Roman"/>
        <family val="1"/>
      </rPr>
      <t>SEL: Biết gọi tên cảm xúc của mình và của người khác</t>
    </r>
    <r>
      <rPr>
        <sz val="12"/>
        <rFont val="Times New Roman"/>
        <family val="1"/>
      </rPr>
      <t xml:space="preserve">
</t>
    </r>
  </si>
  <si>
    <r>
      <t xml:space="preserve">Một số trạng thái cảm xúc khác nhau: vui, buồn, ngạc nhiên, sợ hãi, xấu hổ, tức giận 
</t>
    </r>
    <r>
      <rPr>
        <sz val="12"/>
        <color rgb="FFFF0000"/>
        <rFont val="Times New Roman"/>
        <family val="1"/>
      </rPr>
      <t>SEL: giúp trẻ phân biệt cảm xúc cơ bản như: vui, buồn, tức giận, ngạc nhiên, lo lắng,… sử dụng tranh ảnh gương mặt cảm xúc, câu chuyện tình huống cụ thể để trẻ luyện tập</t>
    </r>
  </si>
  <si>
    <t>SEL: Cho trẻ xem tranh ảnh, clip về các trạng thái cảm xúc khác nhau: vui, buồn, ngạc nhiên, sợ hãi, xấu hổ; trò chuyện với trẻ về các trạng thái cảm xúc</t>
  </si>
  <si>
    <t xml:space="preserve">PTCT năm 2025-2026 </t>
  </si>
  <si>
    <t>Nhận biết được biểu lộ cảm xúc vui, buồn, sợ hãi, tức giận, ngạc nhiên, xấu hổ của bản thân và của người khác</t>
  </si>
  <si>
    <t>Bày tỏ tình cảm phù hợp với trạng thái cảm xúc của người khác trong các tình huống giao tiếp khác nhau.</t>
  </si>
  <si>
    <t>Trò chơi: Đoán cảm xúc của tôi</t>
  </si>
  <si>
    <t>SEL: Nhận biết điều gì khiến mình cảm thấy vui, buồn, giận, nhạc nhiên, ….</t>
  </si>
  <si>
    <t>SEL: Trò chuyện về sở thích, ước mơ, những điều trẻ thích, không thích, không vui...</t>
  </si>
  <si>
    <t>PTCT năm 2025-2026 ( tự nhận thức/nhận diện CX của bản thân)</t>
  </si>
  <si>
    <t>Biết được mối quan hệ giữa hành vi của trẻ và cảm xúc của người khác</t>
  </si>
  <si>
    <t>Mối quan hệ giữa hành vi của trẻ và cảm xúc của người khác</t>
  </si>
  <si>
    <t xml:space="preserve">HĐH: Cô giáo của con (SEL) </t>
  </si>
  <si>
    <t xml:space="preserve">  - HĐH: Cháu yêu chú bộ đội</t>
  </si>
  <si>
    <r>
      <t xml:space="preserve">Biết thể hiện sự an ủi và chia vui với người thân và bạn bè. Dễ hòa đồng với bạn bè trong nhóm chơi
</t>
    </r>
    <r>
      <rPr>
        <sz val="12"/>
        <color rgb="FFFF0000"/>
        <rFont val="Times New Roman"/>
        <family val="1"/>
      </rPr>
      <t>SEL: Hạn chế hành vi gây hấn hoặc bộc phát tiêu cực, khóc lóc đánh bạn</t>
    </r>
  </si>
  <si>
    <r>
      <t xml:space="preserve">Quan tâm đến người thân và bạn bè
</t>
    </r>
    <r>
      <rPr>
        <sz val="12"/>
        <color rgb="FFFF0000"/>
        <rFont val="Times New Roman"/>
        <family val="1"/>
      </rPr>
      <t>SEL: Hướng dẫn trẻ quan sát nét mặt, giọng nói, cửa chỉ để đoán cảm xúc của người khác, dạy trẻ đặt mình vào hoàn cảnh của người  khác  để hiểu cảm xúc đó</t>
    </r>
  </si>
  <si>
    <t>SEL: Cho trẻ xem video, hình ảnh các bạn nhỏ vùng cao bị sạt lở, lũ lụt, nêu cảm xúc của trẻ</t>
  </si>
  <si>
    <r>
      <t xml:space="preserve">Biết kiềm chế cảm xúc tiêu cực khi được an ủi, giải thích
</t>
    </r>
    <r>
      <rPr>
        <sz val="12"/>
        <color rgb="FFFF0000"/>
        <rFont val="Times New Roman"/>
        <family val="1"/>
      </rPr>
      <t xml:space="preserve"> SEL: Biết học cách tự chấn an, bình tĩnh khi gặp cảm xúc mạnh</t>
    </r>
  </si>
  <si>
    <r>
      <t xml:space="preserve">Cách kiềm chế cảm xúc tiêu cực
</t>
    </r>
    <r>
      <rPr>
        <sz val="12"/>
        <color rgb="FFFF0000"/>
        <rFont val="Times New Roman"/>
        <family val="1"/>
      </rPr>
      <t xml:space="preserve">SEL: biết cách thể hiện cảm xúc một cách tích cực an toàn </t>
    </r>
  </si>
  <si>
    <t>SEL: Dạy trẻ cách kiềm chế cảm xúc tiêu cực</t>
  </si>
  <si>
    <r>
      <t xml:space="preserve">Biết thay đổi hành vi và thể hiện cảm xúc phù hợp với hoàn cảnh
</t>
    </r>
    <r>
      <rPr>
        <sz val="12"/>
        <color rgb="FFFF0000"/>
        <rFont val="Times New Roman"/>
        <family val="1"/>
      </rPr>
      <t xml:space="preserve">SEL: Biết chờ đợi, chia sẻ giải quyết mâu thuẫn một cách tích cực </t>
    </r>
  </si>
  <si>
    <r>
      <t xml:space="preserve">Sự thích ứng phù hợp hoàn cảnh giao tiếp
</t>
    </r>
    <r>
      <rPr>
        <sz val="12"/>
        <color rgb="FFFF0000"/>
        <rFont val="Times New Roman"/>
        <family val="1"/>
      </rPr>
      <t xml:space="preserve">SEL: Tránh la hét, đánh bạn khi tức giận thay vào đó tìm lời nói hoặc tìm sự giúp đỡ
SEL: Khuyến khích trẻ thể hiện niềm vui, sự biết ơn yêu thương
</t>
    </r>
  </si>
  <si>
    <t xml:space="preserve"> - HĐH: Không đi theo người lạ
  - SEL: Cho trẻ đóng vai một số tình huống: tranh giành đồ chơi, xô đẩy nhau...dạy trẻ cách giải quyết và kiểm chế cảm xúc tiêu  cực.</t>
  </si>
  <si>
    <r>
      <t xml:space="preserve">Thích chia sẻ cảm xúc, kinh nghiệm, đồ dùng, đồ chơi với những người gần gũi. Sẵn sàng giúp đỡ người khác khi gặp khó khăn.
</t>
    </r>
    <r>
      <rPr>
        <sz val="12"/>
        <color rgb="FFFF0000"/>
        <rFont val="Times New Roman"/>
        <family val="1"/>
      </rPr>
      <t>SEL: Biết an ủi bạn khi bạn buồn, vui cùng vui với bạn, buồn cùng buồn với bạn</t>
    </r>
  </si>
  <si>
    <r>
      <t xml:space="preserve">Quan tâm và giúp đỡ người khác
</t>
    </r>
    <r>
      <rPr>
        <sz val="12"/>
        <color rgb="FFFF0000"/>
        <rFont val="Times New Roman"/>
        <family val="1"/>
      </rPr>
      <t>SEL: Khuyến khích trẻ thể hiện tình cảm với người thân và bạn bè</t>
    </r>
  </si>
  <si>
    <t>SEL: Trẻ cùng nhau hoạt động nhóm trong góc chơi, chơi đoàn kết, biết chia sẻ với bạn.</t>
  </si>
  <si>
    <t>Nhận ra hình ảnh Bác Hồ và một số địa điểm gắn với hoạt động của Bác Hồ ( chỗ ở, nơi làm việc ). Biết thể hiện tình cảm đối với Bác Hồ qua hát, đọc thơ, cùng cô kể chuyện về Bác Hồ</t>
  </si>
  <si>
    <t>Ảnh Bác Hồ và một số địa điểm gắn với hoạt động của Bác Hồ (chỗ ở, nơi làm việc). Hát, đọc thơ, cùng cô kể chuyện về Bác Hồ</t>
  </si>
  <si>
    <t>HĐH:  Bác Hồ kính yêu.</t>
  </si>
  <si>
    <t>Biết một vài cảnh đẹp, di tích lịch sử, lễ hội và một vài nét văn hóa truyền thống (trang phục, món ăn) của quê hương đất nước; quê hương Kỳ Sơn</t>
  </si>
  <si>
    <t>Di tích lịch sử, cảnh đẹp, lễ hội, một vài nét văn hóa truyền thống (trang phục, món ăn) của quê hương đất nước</t>
  </si>
  <si>
    <r>
      <t xml:space="preserve"> - Trò chuyện, xem tranh về ngày lễ tết, hội, trang phục áo dài, món ăn truyền thống ngày tết( bánh chưng, dưa hành..). Tham gia trải nghiệm vui xuân...
</t>
    </r>
    <r>
      <rPr>
        <sz val="12"/>
        <color rgb="FFFF0000"/>
        <rFont val="Times New Roman"/>
        <family val="1"/>
      </rPr>
      <t xml:space="preserve"> - HĐH: Ngày Tết quê em (SEL)</t>
    </r>
  </si>
  <si>
    <r>
      <rPr>
        <sz val="12"/>
        <color rgb="FFFF0000"/>
        <rFont val="Times New Roman"/>
        <family val="1"/>
      </rPr>
      <t xml:space="preserve"> </t>
    </r>
    <r>
      <rPr>
        <sz val="12"/>
        <color theme="1"/>
        <rFont val="Times New Roman"/>
        <family val="1"/>
      </rPr>
      <t>- Cho trẻ xem hình ảnh, đàm thoại về một số tài nguyên thiên nhiên của nước ta.</t>
    </r>
    <r>
      <rPr>
        <sz val="12"/>
        <color rgb="FFFF0000"/>
        <rFont val="Times New Roman"/>
        <family val="1"/>
      </rPr>
      <t xml:space="preserve">
 - HĐH: Bé yêu biển đảo</t>
    </r>
  </si>
  <si>
    <t>Di tích lịch sử, cảnh đẹp, lễ hội, một vài nét văn hóa truyền thống (trang phục, món ăn) của quê hương đất nước; quê hương Kỳ Sơn</t>
  </si>
  <si>
    <t>HĐTN: Thăm di tích nghĩa trang liệt sĩ (tổ chức vào HĐNT)</t>
  </si>
  <si>
    <t xml:space="preserve">Biết được các kỳ nghỉ lễ trong năm và một số nét văn hóa nổi bật của một số nước khác nhau trên thế giới </t>
  </si>
  <si>
    <t xml:space="preserve">Các kỳ nghỉ lễ trong năm và một số nét văn hóa nổi bật của một số nước khác nhau trên thế giới </t>
  </si>
  <si>
    <t>Trò chuyện, xem hình ảnh, video về Tết dương lịch trong nước và trên thế giới</t>
  </si>
  <si>
    <t>Trò chuyện, xem hình ảnh, video về ngày Tết cổ truyền của dân tộc.</t>
  </si>
  <si>
    <t>Trò chuyện, xem hình ảnh, video về ngày Giỗ tổ Hùng Vương 10/3 âm lịch, ngày 30/4; 1/5</t>
  </si>
  <si>
    <t>B. Phát triển kỹ năng xã hội</t>
  </si>
  <si>
    <t>1. Hành vi và quy tắc ứng xử xã hội</t>
  </si>
  <si>
    <t>Thực hiện được một số quy định ở lớp, gia đình và nơi công cộng phù hợp độ tuổi</t>
  </si>
  <si>
    <t xml:space="preserve">Thực hiện một số quy định ở lớp, gia đình và nơi công cộng: Dọn dẹp và sắp xếp đồ dùng, sau khi chơi cất đồ chơi vào nơi quy định, </t>
  </si>
  <si>
    <t>HĐH: Kỹ năng tuân thủ nội quy nhóm lớp</t>
  </si>
  <si>
    <t xml:space="preserve">
https://www.youtube.com/watch?v=4C8IBm0E4hA
</t>
  </si>
  <si>
    <t xml:space="preserve">Thực hiện được một số quy định ở gia đình như: Dọn dẹp và sắp xếp đồ dùng, sau khi chơi cất đồ chơi vào nơi quy định, </t>
  </si>
  <si>
    <t xml:space="preserve">Thực hiện một số quy định ở gia đình như: Dọn dẹp và sắp xếp đồ dùng, sau khi chơi cất đồ chơi vào nơi quy định, </t>
  </si>
  <si>
    <t xml:space="preserve">Rèn cho trẻ kỹ năng  dọn dẹp và sắp xếp đồ dùng, sau khi chơi cất đồ chơi vào nơi quy định,  </t>
  </si>
  <si>
    <r>
      <t xml:space="preserve">Có thói quen chào hỏi, cảm ơn, xin lỗi và xưng hô lễ phép với người lớn
</t>
    </r>
    <r>
      <rPr>
        <sz val="12"/>
        <color rgb="FFFF0000"/>
        <rFont val="Times New Roman"/>
        <family val="1"/>
      </rPr>
      <t>SEL: Hình thành kỹ năng xã hội: Biết chào hỏi và nói cảm ơn, xin lỗi khi được nhắc nhở</t>
    </r>
  </si>
  <si>
    <r>
      <t xml:space="preserve">Lời nói và cử chỉ lễ phép, lịch sự trong giao tiếp
</t>
    </r>
    <r>
      <rPr>
        <sz val="12"/>
        <color rgb="FFFF0000"/>
        <rFont val="Times New Roman"/>
        <family val="1"/>
      </rPr>
      <t>SEL: Biết chờ đến lượt, chia sẻ đồ chơi, chơi chung không tranh giành, biết chào hỏi cảm ơn xin lỗi, biết xử lý mẫu thuẫn đơn giản bằng lời nói hoạt nhờ cô giúp</t>
    </r>
  </si>
  <si>
    <t>SEL: Tạo tình huống, cho trẻ thực hành, dạy trẻ biết chờ đến lượt, chia sẻ đồ chơi, chơi chung không tranh giành, biết chào hỏi cảm ơn xin lỗi, biết xử lý mẫu thuẫn đơn giản bằng lời nói hoạt nhờ cô giúp</t>
  </si>
  <si>
    <t>Biết lắng nghe ý kiến của người khác và trao đổi ý kiến, chia sẻ kinh nghiệm của mình với các bạn</t>
  </si>
  <si>
    <t>Lắng nghe và trao đổi ý kiến với người khác</t>
  </si>
  <si>
    <t>Trò chuyện giáo dục trẻ biết lắng nghe và  trao đổi ý kiến với bạn.</t>
  </si>
  <si>
    <t>Biết thể hiện sự thân thiện, đoàn kết với bạn bè và chấp nhận sự phân công của nhóm bạn và người lớn</t>
  </si>
  <si>
    <t>Tôn trọng, hợp tác, chấp nhận.</t>
  </si>
  <si>
    <t>Chơi ở góc, thực hiện dọn đồ dùng.</t>
  </si>
  <si>
    <t>Biết hợp tác, làm việc nhóm, giao tiếp,tư duy phản biện, sáng tạo để cùng thực hiện hoạt động chung</t>
  </si>
  <si>
    <t>Thảo luận, chia sẻ ý kiến, phối hợp cùng bạn trong thực hiện các hoạt động.</t>
  </si>
  <si>
    <t xml:space="preserve"> Trẻ sử dụng câu hỏi truy vấn trong thảo luận, đưa ý tưởng, phối hợp cùng bạn trong thực hiện các hoạt động.</t>
  </si>
  <si>
    <t>Kỹ năng steam</t>
  </si>
  <si>
    <t>Biết hạn chế ra ngoài trời khi đang nắng nóng và biết đội mũ/che ô để bảo vệ cơ thể khi ra ngoài trời đang nắng nóng</t>
  </si>
  <si>
    <t>Thích ứng với nắng nóng kéo dài</t>
  </si>
  <si>
    <t>Giáo dục trẻ mặc trang phục phù hợp với thời tiết, biết đội mũ/che ô để bảo vệ cơ thể khi ra ngoài trời đang nắng nóng</t>
  </si>
  <si>
    <t>Biết chơi ở trong nhà/lớp học khi trời có mưa; biết che ô/mặc quần áo mưa…để tránh bị ướt khi ra ngoài</t>
  </si>
  <si>
    <t>Thích ứng với mưa lớn kéo dài</t>
  </si>
  <si>
    <t>Xem hình ảnh, video, đàm thoại về trời mưa lớn kéo dài và cách ứng phó.</t>
  </si>
  <si>
    <t>Biết tránh xa cây to, cây cột điện, ở trong nhà và tắt các thiết bị điện không cần thiết khi có giông, sét, lốc</t>
  </si>
  <si>
    <t>Thích ứng với giông, sét, lốc</t>
  </si>
  <si>
    <t>Xem hình ảnh, video, đàm thoại về trời giông, sét, lốc và cách ứng phó.</t>
  </si>
  <si>
    <t>Biết giữ ấm cơ thể, ăn uống thực phẩm ấm nóng và biết cách rèn luyện sức khỏe khi rét đậm, rét hại</t>
  </si>
  <si>
    <t>Thích ứng với rét đậm, rét hại</t>
  </si>
  <si>
    <t>Xem hình ảnh, video, đàm thoại với thời tiết rét đậm, rét hại và cách ứng phó.</t>
  </si>
  <si>
    <t>Biết vào trong nhà/lớp học để đảm bảo an toàn; không trú, tránh dưới gốc cây, cột điện khi có bão</t>
  </si>
  <si>
    <t>Ứng phó với bão</t>
  </si>
  <si>
    <t>Xem hình ảnh, video, đàm thoại về sự nguy hiểm của bão và cách ứng phó.</t>
  </si>
  <si>
    <t>Bước đầu có khả năng phối hợp, giúp đỡ các bạn để tránh nguy hiểm, ứng phó với biến đổi khí hậu và phòng tránh khi thiên tai xảy ra</t>
  </si>
  <si>
    <t>Phối hợp, giúp đỡ các bạn để ứng phó với biến đổi khí hậu và phòng tránh khi thiên tai xảy ra</t>
  </si>
  <si>
    <t>Thực hành các kỹ năng phòng tránh khi thiên tai xảy ra: bão, lũ lụt...</t>
  </si>
  <si>
    <t>Có một số kĩ năng phòng chống hỏa hoạn để bảo vệ an toàn của bản thân và những người xung quanh.</t>
  </si>
  <si>
    <t>Cách phòng chống hỏa hoạn</t>
  </si>
  <si>
    <t>Thực hành kỹ năng phòng tránh hỏa hoạn</t>
  </si>
  <si>
    <t>https://www.youtube.com/watch?v=k8uMv-KDG_s</t>
  </si>
  <si>
    <t>Có ý thức luôn thắt dây an toàn, không có hành vi nguy hiểm khi ngồi trong xe ô tô. Biết bày tỏ thái độ với hành vi đúng/sai khi ngồi, lên/ xuống và mở cửa ô tô.</t>
  </si>
  <si>
    <t>Giữ an toàn khi ngồi trong xe ô tô</t>
  </si>
  <si>
    <t>Xem video về cách giữ an toàn khi ngồi trong xe ô tô</t>
  </si>
  <si>
    <t>https://www.youtube.com/watch?v=lG22ogXTKhc</t>
  </si>
  <si>
    <t>Có ý thức mặc áp phao khi đi tàu, thuyền và nhắc nhở người khác khi họ không tuân thủ theo các quy định an toàn đường thủy</t>
  </si>
  <si>
    <t>Kỹ năng mặc áo phao, lên xuống phương tiện an toàn</t>
  </si>
  <si>
    <t>HĐH: Kỹ năng phòng tránh đuối nước</t>
  </si>
  <si>
    <t>https://www.youtube.com/watch?v=twdypKweTkw</t>
  </si>
  <si>
    <t>Có một số hành vi văn minh khi tham gia giao thông: Xếp hàng khi lên tàu, xe; nhường chỗ cho người già, người tàn tật, không làm ồn, không khạc nhổ, vứt rác bừa bãi...</t>
  </si>
  <si>
    <t>Một số hành vi văn minh khi tham gia giao thông</t>
  </si>
  <si>
    <r>
      <t xml:space="preserve"> - Cho trẻ xem một số hình ảnh đúng - sai khi tham gia giao thông. Giáo dục trẻ có hành vi văn minh khi tham gia giao thông
 </t>
    </r>
    <r>
      <rPr>
        <sz val="12"/>
        <color rgb="FFFF0000"/>
        <rFont val="Times New Roman"/>
        <family val="1"/>
      </rPr>
      <t>- HĐH: Kỹ năng đội mũ bảo hiểm</t>
    </r>
  </si>
  <si>
    <t>Có ý thức tham gia giao thông an toàn ở khu vực đường sắt cắt ngang khu dân cư. Biết bày tỏ thái độ với việc không tuân thủ theo hiệu lệnh của người điều khiển giao thông và chuông báo hiệu</t>
  </si>
  <si>
    <t>Giữ an toàn khi đi qua đường sắt</t>
  </si>
  <si>
    <t>Cho trẻ xem hình ảnh, video, đàm thoại với trẻ về cách giữ an toàn khi đi qua đường sắt</t>
  </si>
  <si>
    <t>Có kĩ năng phân biệt hành vi đúng/sai khi đi bơi ở biển. Có thái độ tôn trọng, tuân thủ hiệu lệnh của biển báo ở khu vực biển</t>
  </si>
  <si>
    <t xml:space="preserve">Nhận biết, phân biệt hành vi đúng/sai khi đi bơi ở biển. Kỹ năng tuân thủ theo hiệu lệnh biển báo ở khu vực biển </t>
  </si>
  <si>
    <t>Cho trẻ xem hình ảnh, video về các biển báo ở khu vực biển. Đàm thoại với trẻ về hành vi đúng - sai khi đi bơi ở biển.</t>
  </si>
  <si>
    <t xml:space="preserve">
Trẻ có khả năng tự điều chỉnh hành vi và cảm xúc</t>
  </si>
  <si>
    <t xml:space="preserve">
Biết kiềm chế khi bị từ chối, khi thua cuộc, khi bị mắng, không ăn vạ hoặc gây hấn</t>
  </si>
  <si>
    <t xml:space="preserve"> - Cho trẻ xem video: "Kĩ năng chấp nhận thua cuộc", đàm thoại về video</t>
  </si>
  <si>
    <t>https://www.youtube.com/watch?v=Nu6P8hV-FGg</t>
  </si>
  <si>
    <t>Biết yêu mến, quan tâm đến người thân trong gia đình.</t>
  </si>
  <si>
    <t>Yêu mến, quan tâm đến người thân trong gia đình</t>
  </si>
  <si>
    <r>
      <t xml:space="preserve"> - Giáo dục trẻ biết yêu mến, quan tâm đến người thân trong gia đình, ngoan ngoãn để bố mẹ vui lòng.
 - Làm quà tặng bố, mẹ trong các góc chơi.
</t>
    </r>
    <r>
      <rPr>
        <sz val="12"/>
        <color rgb="FFFF0000"/>
        <rFont val="Times New Roman"/>
        <family val="1"/>
      </rPr>
      <t xml:space="preserve"> - HĐH: Phép lịch sự trong bữa ăn</t>
    </r>
  </si>
  <si>
    <t>Biết quan tâm, chia sẻ, giúp đỡ bạn. Sẵn sàng thực hiện nhiệm vụ đơn giản cùng người khác.</t>
  </si>
  <si>
    <t>Quan tâm, chia sẻ, nhường nhịn, giúp đỡ bạn.</t>
  </si>
  <si>
    <t>Giáo dục trẻ hợp tác, chia sẻ, quan tâm, giúp đỡ bạn trong các hoạt động ở lớp</t>
  </si>
  <si>
    <t xml:space="preserve">
Trẻ có khả năng giải quyết đơn giản xung đột với bạn</t>
  </si>
  <si>
    <t xml:space="preserve">
Biết nói không thích, nhờ cô giáo khi bạn tranh giành, biết thương lượng nhường nhịn</t>
  </si>
  <si>
    <t>Tạo tình huống, rèn trẻ kỹ năng đề nghị sự giúp đỡ của người khác khi cần thiết.</t>
  </si>
  <si>
    <t>2. Quan tâm đến môi trường</t>
  </si>
  <si>
    <t>Thích chăm sóc con vật</t>
  </si>
  <si>
    <t>Bảo vệ, chăm sóc con vật</t>
  </si>
  <si>
    <t>HĐH: Bé quan tâm chăm sóc cún con (SEL)</t>
  </si>
  <si>
    <t>Thích chăm sóc cây</t>
  </si>
  <si>
    <t>Bảo vệ, chăm sóc cây</t>
  </si>
  <si>
    <t>Giáo dục trẻ chăm sóc, bảo vệ cây thông qua HĐNT</t>
  </si>
  <si>
    <t>Có hành vi bảo vệ môi trường trong sinh hoạt hàng ngày và biết nhắc nhở mọi người xung quanh cùng thực hiện</t>
  </si>
  <si>
    <t>Hành vi giữ gìn, bảo vệ môi trường</t>
  </si>
  <si>
    <t>HĐH: Bé bỏ rác đúng nơi quy định (SEL)</t>
  </si>
  <si>
    <t>https://www.youtube.com/watch?v=q5Os_YYGEgY</t>
  </si>
  <si>
    <t>Biết tiết kiệm điện: tắt quạt, tắt điện khi ra khỏi phòng</t>
  </si>
  <si>
    <t>Tiết kiệm điện</t>
  </si>
  <si>
    <r>
      <t xml:space="preserve"> - Thực hành, giáo dục trẻ tiết kiệm điện.
 </t>
    </r>
    <r>
      <rPr>
        <sz val="12"/>
        <color rgb="FFFF0000"/>
        <rFont val="Times New Roman"/>
        <family val="1"/>
      </rPr>
      <t xml:space="preserve"> </t>
    </r>
  </si>
  <si>
    <t>https://www.youtube.com/watch?v=sp851EYhB_g&amp;t=139s</t>
  </si>
  <si>
    <t>Biết tiết kiệm nước: Không để tràn nước khi rửa tay, khóa vòi nước sau khi dùng</t>
  </si>
  <si>
    <t>Tiết kiệm nước</t>
  </si>
  <si>
    <t>V. LĨNH VỰC GIÁO DỤC PHÁT TRIỂN THẨM MỸ</t>
  </si>
  <si>
    <t>A. Cảm nhận và thể hiện cảm xúc trước vẻ đẹp của thiên nhiên, cuộc sống và các tác phẩm nghệ thuật</t>
  </si>
  <si>
    <t>Biết thể hiện thái độ tán thưởng, tự khám phá, bắt chước âm thanh, dáng điệu và sử dụng các từ gợi cảm nói lên tình cảm khi nghe âm thanh gợi cảm, các bài hát, bản nhạc và ngắm nhìn vẻ đẹp của các sự vật, hiện tượng trong thiên nhiên, cuộc sống và tác phẩm nghệ thuật</t>
  </si>
  <si>
    <t>Nghe âm thanh, các bài hát, bản nhạc gần gũi và ngắm nhìn vẻ đẹp nổi bật của các sự vật, hiện tượng trong thiên nhiên, cuộc sống và tác phẩm nghệ thuật</t>
  </si>
  <si>
    <t>Bé nghe nhạc các bài hát, bản nhạc trong chủ điểm tết, mùa xuân và thực vật.</t>
  </si>
  <si>
    <t>Thẩm mỹ</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</si>
  <si>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</si>
  <si>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Nghe bài hát, bản nhạc; thơ, đồng dao, ca dao, tục ngữ; kể chuyện phù hợp với độ tuổi và chủ đề thực hiện</t>
  </si>
  <si>
    <t>Thích thú, ngắm nhìn và biết sử dụng các từ gợi cảm nói lên cảm xúc của mình trước vẻ đẹp nổi bật (về màu sắc, hình dáng, bố cục…) của tác phẩm tạo hình</t>
  </si>
  <si>
    <t>Nói cảm nhận về vẻ đẹp nổi bật của tác phẩm tạo hình</t>
  </si>
  <si>
    <t>Cho trẻ nhận xét sản phẩm tạo hình.</t>
  </si>
  <si>
    <t>B. Một số kĩ năng trong hoạt động âm nhạc và hoạt động tạo hình</t>
  </si>
  <si>
    <t>Thích nghe và nhận biết các thể loại âm nhạc khác nhau (nhạc thiếu nhi, dân ca, nhạc cổ điển)</t>
  </si>
  <si>
    <t>Nghe và nhận biết các thể loại âm nhạc khác nhau (nhạc thiếu nhi, dân ca, nhạc cổ điển)</t>
  </si>
  <si>
    <t>Mở nhạc cho trẻ nghe (nhạc thiếu nhi phù hợp chủ đề, dân ca, nhạc cổ điển): Vui trung thu, chiếc đèn ông sao, cái mũi, mừng sinh nhật, nhạc Bettoven....</t>
  </si>
  <si>
    <t>Mở nhạc cho trẻ nghe (nhạc thiếu nhi phù hợp chủ đề, dân ca, nhạc cổ điển).</t>
  </si>
  <si>
    <t>Thích nghe và nhận ra sắc thái (vui, buồn, tình cảm tha thiết) của các bài hát, bản nhạc</t>
  </si>
  <si>
    <t>Nghe và nhận ra sắc thái (vui, buồn, tình cảm tha thiết) của các bài hát, bản nhạc</t>
  </si>
  <si>
    <t>Mở nhạc cho trẻ nghe. Đàm thoại với trẻ về giai điệu của bài hát (vui, buồn, tình cảm, tha thiết): Bài hát: Mẹ là quê hương, cho con, mẹ ơi tại sao, tổ ấm gia đình...</t>
  </si>
  <si>
    <t>Mở nhạc cho trẻ nghe. Đàm thoại với trẻ về giai điệu bài hát (vui, buồn, tình cảm, tha thiết): Bài hát: Chúc Tết, Mùa xuân ơi, Ngày Tết quê em...</t>
  </si>
  <si>
    <t>Biết hát đúng giai điệu, lời ca, hát diễn cảm phù hợp với sắc thái, tình cảm của bài hát qua giọng hát, nét mặt, điệu bộ, cử chỉ…</t>
  </si>
  <si>
    <t>Hát đúng giai điệu, lời ca, hát diễn cảm phù hợp với sắc thái, tình cảm của bài hát qua giọng hát, nét mặt, điệu bộ, cử chỉ…(theo các chủ đề trọng tâm)</t>
  </si>
  <si>
    <r>
      <t xml:space="preserve"> </t>
    </r>
    <r>
      <rPr>
        <sz val="12"/>
        <color rgb="FFFF0000"/>
        <rFont val="Times New Roman"/>
        <family val="1"/>
      </rPr>
      <t xml:space="preserve">- HĐH: Hát: Mèo con đi học
</t>
    </r>
    <r>
      <rPr>
        <sz val="12"/>
        <color theme="1"/>
        <rFont val="Times New Roman"/>
        <family val="1"/>
      </rPr>
      <t xml:space="preserve"> - Hát các bài hát trong chủ đề: Trường cháu đây là trường MN, Cô và mẹ; Cô giáo em là hoa Ê Ban; Chiếc đèn ông sao...</t>
    </r>
  </si>
  <si>
    <r>
      <rPr>
        <sz val="12"/>
        <color rgb="FFFF0000"/>
        <rFont val="Times New Roman"/>
        <family val="1"/>
      </rPr>
      <t xml:space="preserve"> - HĐH: Dạy hát: Mừng trung thu</t>
    </r>
    <r>
      <rPr>
        <sz val="12"/>
        <color rgb="FF000000"/>
        <rFont val="Times New Roman"/>
        <family val="1"/>
      </rPr>
      <t xml:space="preserve">
 - Hát:  Bé khỏe bé ngoan, mừng sinh nhật, đôi mắt xinh...</t>
    </r>
  </si>
  <si>
    <r>
      <rPr>
        <sz val="12"/>
        <color theme="1"/>
        <rFont val="Times New Roman"/>
        <family val="1"/>
      </rPr>
      <t xml:space="preserve"> </t>
    </r>
    <r>
      <rPr>
        <sz val="12"/>
        <color rgb="FFFF0000"/>
        <rFont val="Times New Roman"/>
        <family val="1"/>
      </rPr>
      <t>- HĐH: Dạy hát: Bé tập đánh răng</t>
    </r>
    <r>
      <rPr>
        <sz val="12"/>
        <color theme="1"/>
        <rFont val="Times New Roman"/>
        <family val="1"/>
      </rPr>
      <t xml:space="preserve">
 - Hát: Bé khỏe bé ngoan, tập thể dục buổi sáng...</t>
    </r>
  </si>
  <si>
    <t xml:space="preserve">
Hát: Bàn tay mẹ, Cả nhà thương nhau, Có ông bà có ba mẹ...</t>
  </si>
  <si>
    <r>
      <rPr>
        <sz val="12"/>
        <color rgb="FFFF0000"/>
        <rFont val="Times New Roman"/>
        <family val="1"/>
      </rPr>
      <t xml:space="preserve"> - HĐH: Hát: Em muốn làm 
- HĐH: Cháu hát về đảo xa</t>
    </r>
    <r>
      <rPr>
        <sz val="12"/>
        <color theme="1"/>
        <rFont val="Times New Roman"/>
        <family val="1"/>
      </rPr>
      <t xml:space="preserve">
 - Hát: Chú bộ đội, Tập làm chú bộ đôi, Cháu yêu cô chú công nhân, lớn lên cháu lái máy cày...</t>
    </r>
  </si>
  <si>
    <t xml:space="preserve"> Hát: Cá vàng bơi, Gà trống mèo con và cún con, rửa mặt như mèo, đố bạn, chú thỏ con...</t>
  </si>
  <si>
    <r>
      <rPr>
        <sz val="12"/>
        <color theme="1"/>
        <rFont val="Times New Roman"/>
        <family val="1"/>
      </rPr>
      <t xml:space="preserve"> </t>
    </r>
    <r>
      <rPr>
        <sz val="12"/>
        <color rgb="FFFF0000"/>
        <rFont val="Times New Roman"/>
        <family val="1"/>
      </rPr>
      <t>- HĐH: Dạy hát: Em thêm một tuổi</t>
    </r>
    <r>
      <rPr>
        <sz val="12"/>
        <color theme="1"/>
        <rFont val="Times New Roman"/>
        <family val="1"/>
      </rPr>
      <t xml:space="preserve">
 - Hát:  Bé chúc Tết, mùa xuân đến rồi, lý cây xanh, em yêu cây xanh...</t>
    </r>
  </si>
  <si>
    <t xml:space="preserve"> - Hát một số bài hát trong chủ đề: Em đi qua ngã tư đường phố, an toàn giao thông, đèn xanh đèn đỏ...</t>
  </si>
  <si>
    <r>
      <t xml:space="preserve"> </t>
    </r>
    <r>
      <rPr>
        <sz val="12"/>
        <color rgb="FFFF0000"/>
        <rFont val="Times New Roman"/>
        <family val="1"/>
      </rPr>
      <t xml:space="preserve">- HĐH: Dạy hát: Không xả rác
</t>
    </r>
    <r>
      <rPr>
        <sz val="12"/>
        <color theme="1"/>
        <rFont val="Times New Roman"/>
        <family val="1"/>
      </rPr>
      <t xml:space="preserve"> - Hát: Bé tiết kiệm điện nước; em yêu cây xanh; trái đất này là của chúng mình</t>
    </r>
  </si>
  <si>
    <r>
      <t xml:space="preserve"> - Hát: Bé yêu biển lắm, Trời nắng trời mưa, Cho tôi đi làm mưa với...
 </t>
    </r>
    <r>
      <rPr>
        <sz val="12"/>
        <color rgb="FFFF0000"/>
        <rFont val="Times New Roman"/>
        <family val="1"/>
      </rPr>
      <t xml:space="preserve"> - HĐH: Dạy hát: Học thả diều</t>
    </r>
  </si>
  <si>
    <r>
      <rPr>
        <sz val="12"/>
        <color rgb="FFFF0000"/>
        <rFont val="Times New Roman"/>
        <family val="1"/>
      </rPr>
      <t xml:space="preserve"> - HĐH: Dạy hát: Quê hương tươi đẹp</t>
    </r>
    <r>
      <rPr>
        <sz val="12"/>
        <color theme="1"/>
        <rFont val="Times New Roman"/>
        <family val="1"/>
      </rPr>
      <t xml:space="preserve">
 - Hát: Yêu Hà Nội. Em mơ gặp Bác Hồ, tạm biệt búp bê...</t>
    </r>
  </si>
  <si>
    <t>Có khả năng vận động nhịp nhàng phù hợp với sắc thái, nhịp điệu bài hát, bản nhạc với các hình thức (vỗ tay theo các loại tiết tấu, múa)</t>
  </si>
  <si>
    <t xml:space="preserve">Vận động nhịp nhàng theo giai điệu, nhịp điệu và thể hiện sắc thái phù hợp với các bài hát, bản nhạc / Sử dụng các dụng cụ gõ đệm theo tiết tấu </t>
  </si>
  <si>
    <t xml:space="preserve"> - Vỗ tay theo nhịp: Trường cháu đây là trường MN
 - VĐ minh họa: Cô và mẹ</t>
  </si>
  <si>
    <r>
      <rPr>
        <sz val="12"/>
        <color rgb="FFFF0000"/>
        <rFont val="Times New Roman"/>
        <family val="1"/>
      </rPr>
      <t xml:space="preserve"> - HĐH: VĐ minh họa: Khúc hát đôi bàn tay</t>
    </r>
    <r>
      <rPr>
        <sz val="12"/>
        <color theme="1"/>
        <rFont val="Times New Roman"/>
        <family val="1"/>
      </rPr>
      <t xml:space="preserve">
 - Vỗ tay theo TT chậm: Cái mũi</t>
    </r>
  </si>
  <si>
    <t>VĐ minh họa: Bé tập đánh răng</t>
  </si>
  <si>
    <r>
      <rPr>
        <sz val="12"/>
        <color theme="1"/>
        <rFont val="Times New Roman"/>
        <family val="1"/>
      </rPr>
      <t xml:space="preserve"> - HĐC: Vỗ tay theo TT chậm: Đồ dùng bé yêu
  - VĐ minh họa: Bàn tay mẹ</t>
    </r>
    <r>
      <rPr>
        <sz val="12"/>
        <color rgb="FFFF0000"/>
        <rFont val="Times New Roman"/>
        <family val="1"/>
      </rPr>
      <t xml:space="preserve">
 - HĐH: Biểu diễn văn nghệ theo chủ đề</t>
    </r>
    <r>
      <rPr>
        <sz val="12"/>
        <color theme="1"/>
        <rFont val="Times New Roman"/>
        <family val="1"/>
      </rPr>
      <t xml:space="preserve">
</t>
    </r>
  </si>
  <si>
    <r>
      <t xml:space="preserve"> </t>
    </r>
    <r>
      <rPr>
        <sz val="12"/>
        <color rgb="FFFF0000"/>
        <rFont val="Times New Roman"/>
        <family val="1"/>
      </rPr>
      <t>- HĐH: Vỗ tay theo TT chậm: Lớn lên cháu lái máy cày</t>
    </r>
    <r>
      <rPr>
        <sz val="12"/>
        <color theme="1"/>
        <rFont val="Times New Roman"/>
        <family val="1"/>
      </rPr>
      <t xml:space="preserve">
 - VĐ minh họa: Chú bộ đội</t>
    </r>
  </si>
  <si>
    <r>
      <t xml:space="preserve"> - Vỗ tay theo tt chậm kết hợp sủa dụng phách: Gà trống, mèo con và cún con
 - VĐ minh họa: Đố bạn.
  </t>
    </r>
    <r>
      <rPr>
        <sz val="12"/>
        <color rgb="FFFF0000"/>
        <rFont val="Times New Roman"/>
        <family val="1"/>
      </rPr>
      <t>- HĐH: Biểu diễn văn nghệ theo chủ đề</t>
    </r>
  </si>
  <si>
    <t xml:space="preserve">  - VĐ minh họa: em ra vườn rau.
 - Vố tay theo TT phối hợp Sắp đến Tết rồi</t>
  </si>
  <si>
    <r>
      <rPr>
        <sz val="12"/>
        <rFont val="Times New Roman"/>
        <family val="1"/>
      </rPr>
      <t xml:space="preserve"> - Vận động minh họa bài: bạn ơi có biết, đường em đi...  </t>
    </r>
    <r>
      <rPr>
        <sz val="12"/>
        <color theme="1"/>
        <rFont val="Times New Roman"/>
        <family val="1"/>
      </rPr>
      <t xml:space="preserve">
- Vỗ tay theo TT nhanh kết hợp sử dụng phách: Em đi qua ngã tư đường phố.
 </t>
    </r>
    <r>
      <rPr>
        <sz val="12"/>
        <color rgb="FFFF0000"/>
        <rFont val="Times New Roman"/>
        <family val="1"/>
      </rPr>
      <t>- HĐH: Vỗ tay theo TT phối hợp: Bạn ơi có biết</t>
    </r>
    <r>
      <rPr>
        <sz val="12"/>
        <color theme="1"/>
        <rFont val="Times New Roman"/>
        <family val="1"/>
      </rPr>
      <t xml:space="preserve">
</t>
    </r>
  </si>
  <si>
    <r>
      <rPr>
        <sz val="12"/>
        <color rgb="FFFF0000"/>
        <rFont val="Times New Roman"/>
        <family val="1"/>
      </rPr>
      <t xml:space="preserve">
</t>
    </r>
    <r>
      <rPr>
        <sz val="12"/>
        <color theme="1"/>
        <rFont val="Times New Roman"/>
        <family val="1"/>
      </rPr>
      <t xml:space="preserve"> </t>
    </r>
    <r>
      <rPr>
        <sz val="12"/>
        <color rgb="FFFF0000"/>
        <rFont val="Times New Roman"/>
        <family val="1"/>
      </rPr>
      <t>- HĐH: VĐ minh họa: Không xả rác</t>
    </r>
  </si>
  <si>
    <r>
      <t xml:space="preserve"> - HĐH: Vận động minh họa: Bé yêu biển lắm
 </t>
    </r>
    <r>
      <rPr>
        <sz val="12"/>
        <color rgb="FFFF0000"/>
        <rFont val="Times New Roman"/>
        <family val="1"/>
      </rPr>
      <t xml:space="preserve"> - HĐH: Vỗ tay theo TT nhanh: Cho tôi đi làm mưa với</t>
    </r>
  </si>
  <si>
    <r>
      <t xml:space="preserve"> </t>
    </r>
    <r>
      <rPr>
        <sz val="12"/>
        <rFont val="Times New Roman"/>
        <family val="1"/>
      </rPr>
      <t>- Sử dụng phách gõ theo nhịp: Quê hương tươi đẹp</t>
    </r>
    <r>
      <rPr>
        <sz val="12"/>
        <color rgb="FFFF0000"/>
        <rFont val="Times New Roman"/>
        <family val="1"/>
      </rPr>
      <t xml:space="preserve">
  - HĐH:  VĐ minh họa "Em mơ gặp Bác Hồ".
</t>
    </r>
  </si>
  <si>
    <t>Phát triển cho trẻ tai nghe, phản ứng linh hoạt với các thuộc tính âm nhạc (độ cao, tiết tấu, nhịp độ, sắc thái,..)</t>
  </si>
  <si>
    <t>Trò chơi âm nhạc</t>
  </si>
  <si>
    <t>HĐH: Bé chơi trò chơi âm nhạc</t>
  </si>
  <si>
    <t>Biết phối hợp và lựa chọn các nguyên vật liệu tạo hình, vật liệu phế thải, nguyên liệu thiên nhiên sưu tầm địa phương để tạo ra sản phẩm phù hợp chủ đề</t>
  </si>
  <si>
    <t>Lựa chọn, phối hợp các nguyên vật liệu tạo hình phế thải, nguyên liệu trong thiên nhiên, sưu tầm từ sẵn có : lá cây, vỏ xơ mướp, lá cây các loại, mo cau gân lá dừa.. Để tạo ra các sản phẩm theo ý tưởng</t>
  </si>
  <si>
    <t xml:space="preserve"> -  Làm vòng tay tặng bạn từ lá cây dừa, lá chuối...
 - Làm đèn lồng, đèn ông sao, mặt nạ ông địa từ mo cau...</t>
  </si>
  <si>
    <t>Làm đồ dùng trong gia đình từ bìa cattong, chai lọ nhựa.</t>
  </si>
  <si>
    <t xml:space="preserve">  Làm cuốc, liềm, bay, xẻng...từ mo cau</t>
  </si>
  <si>
    <t xml:space="preserve"> - Làm tranh các con vật từ lá cây.
 - Tạo hình con chuồn chuồn, con lợn từ thìa sữa chua...</t>
  </si>
  <si>
    <t xml:space="preserve">  Làm giò từ vỏ hộp sữa, bánh chưng từ hộp cattong</t>
  </si>
  <si>
    <t xml:space="preserve"> Tạp ra các PTGT từ nguyên liệu phế thải: Xe ô tô, máy bay từ thùng cattong...</t>
  </si>
  <si>
    <r>
      <t xml:space="preserve"> - Tạo ra các bức tranh từ nguyên vật liệu phế thải trong góc chơi tạo hình</t>
    </r>
    <r>
      <rPr>
        <sz val="12"/>
        <color rgb="FFFF0000"/>
        <rFont val="Times New Roman"/>
        <family val="1"/>
      </rPr>
      <t xml:space="preserve">
 -  HĐH: Làm đồ chơi từ rác thải nhựa
</t>
    </r>
    <r>
      <rPr>
        <sz val="12"/>
        <color theme="1"/>
        <rFont val="Times New Roman"/>
        <family val="1"/>
      </rPr>
      <t xml:space="preserve"> </t>
    </r>
  </si>
  <si>
    <r>
      <t xml:space="preserve">  </t>
    </r>
    <r>
      <rPr>
        <sz val="12"/>
        <color theme="1"/>
        <rFont val="Times New Roman"/>
        <family val="1"/>
      </rPr>
      <t>Sử dụng giấy đã qua sử dụng làm con diều, quạt mo, quạt giấy...</t>
    </r>
    <r>
      <rPr>
        <sz val="12"/>
        <color rgb="FFFF0000"/>
        <rFont val="Times New Roman"/>
        <family val="1"/>
      </rPr>
      <t xml:space="preserve">
 </t>
    </r>
  </si>
  <si>
    <t>Biết phối hợp các kĩ năng vẽ để tạo thành bức tranh có màu sắc hài hòa, bố cục cân đối</t>
  </si>
  <si>
    <t xml:space="preserve">Vẽ để tạo thành bức tranh có màu sắc hài hòa, bố cục cân đối </t>
  </si>
  <si>
    <r>
      <rPr>
        <sz val="12"/>
        <color rgb="FFFF0000"/>
        <rFont val="Times New Roman"/>
        <family val="1"/>
      </rPr>
      <t xml:space="preserve">  </t>
    </r>
    <r>
      <rPr>
        <sz val="12"/>
        <color theme="1"/>
        <rFont val="Times New Roman"/>
        <family val="1"/>
      </rPr>
      <t xml:space="preserve">- Vẽ trường MN, vẽ đồ dùng đồ chơi... trong góc chơi.
 </t>
    </r>
    <r>
      <rPr>
        <sz val="12"/>
        <color rgb="FFFF0000"/>
        <rFont val="Times New Roman"/>
        <family val="1"/>
      </rPr>
      <t>- HĐH: Vẽ trường Mầm non</t>
    </r>
  </si>
  <si>
    <r>
      <t xml:space="preserve"> - Vẽ bạn trai, bạn gái; trang phục của bé, vẽ đèn lồng, đèn ông sao...
 - HĐC: Thiết kế đèn lồng trung thu
</t>
    </r>
    <r>
      <rPr>
        <sz val="12"/>
        <color rgb="FFFF0000"/>
        <rFont val="Times New Roman"/>
        <family val="1"/>
      </rPr>
      <t xml:space="preserve"> - HĐH: Vẽ khuôn mặt cảm xúc</t>
    </r>
  </si>
  <si>
    <r>
      <t xml:space="preserve"> - HĐH: Thiết kế (vẽ) trang phục đi chơi cho bé
</t>
    </r>
    <r>
      <rPr>
        <sz val="12"/>
        <color rgb="FF434343"/>
        <rFont val="Times New Roman"/>
        <family val="1"/>
      </rPr>
      <t xml:space="preserve"> - Vẽ vùng riêng tư trên cơ thể </t>
    </r>
  </si>
  <si>
    <t xml:space="preserve"> - HĐC: Thiết kế khung ảnh gia đình 
 - Vẽ người thân trong gia đình; đồ dùng gia đình</t>
  </si>
  <si>
    <r>
      <t xml:space="preserve"> </t>
    </r>
    <r>
      <rPr>
        <sz val="12"/>
        <color theme="1"/>
        <rFont val="Times New Roman"/>
        <family val="1"/>
      </rPr>
      <t>- HĐC: Thiết kế máy lọc nước mini
 - Vẽ trang phục chú bộ đội, vẽ đồ dùng các nghề.</t>
    </r>
    <r>
      <rPr>
        <sz val="12"/>
        <color rgb="FFFF0000"/>
        <rFont val="Times New Roman"/>
        <family val="1"/>
      </rPr>
      <t xml:space="preserve">
 - HĐH: Vẽ đồ dùng nghề nông</t>
    </r>
  </si>
  <si>
    <r>
      <t xml:space="preserve"> - HĐC: Thiết kế tổ chim.
</t>
    </r>
    <r>
      <rPr>
        <sz val="12"/>
        <color rgb="FFFF0000"/>
        <rFont val="Times New Roman"/>
        <family val="1"/>
      </rPr>
      <t xml:space="preserve"> - HĐH: Vẽ con gà</t>
    </r>
    <r>
      <rPr>
        <sz val="12"/>
        <color theme="1"/>
        <rFont val="Times New Roman"/>
        <family val="1"/>
      </rPr>
      <t xml:space="preserve">
 - Vẽ một số con vật: con cá, tôm, cua, ốc, mèo, thỏ, voi...</t>
    </r>
  </si>
  <si>
    <r>
      <t xml:space="preserve"> </t>
    </r>
    <r>
      <rPr>
        <sz val="12"/>
        <color rgb="FFFF0000"/>
        <rFont val="Times New Roman"/>
        <family val="1"/>
      </rPr>
      <t>- HĐH: Vẽ vườn hoa mùa xuân</t>
    </r>
    <r>
      <rPr>
        <sz val="12"/>
        <color theme="1"/>
        <rFont val="Times New Roman"/>
        <family val="1"/>
      </rPr>
      <t xml:space="preserve">.  
- HĐC: Thiết kế lọ hoa (EDP)
 - Vẽ hoa đào, hoa mai, bánh chưng, hoa, các loại củ, quả...
 </t>
    </r>
  </si>
  <si>
    <t xml:space="preserve"> - HĐC: Thiết kế thuyền nổi trên sông
 - Vẽ các biển báo, một số PTGT: thuyền, tàu hỏa, ô tô, xe đạp, máy bay...</t>
  </si>
  <si>
    <t xml:space="preserve"> - HĐC: Thiết kế túi giấy. 
 - Vẽ trái đất xanh, rừng cây xanh, cá và biển...</t>
  </si>
  <si>
    <r>
      <t xml:space="preserve">  - Vẽ:  bầu trời, trời mưa,  trăng sao, biển đảo quê hương...
 - HĐC: Thiết kế con diều.
 </t>
    </r>
    <r>
      <rPr>
        <sz val="12"/>
        <color rgb="FFFF0000"/>
        <rFont val="Times New Roman"/>
        <family val="1"/>
      </rPr>
      <t>- HĐH: Vẽ cảnh vật trời mưa.</t>
    </r>
  </si>
  <si>
    <t xml:space="preserve"> - HĐC: Vẽ thiết kế mô hình ngôi làng (EDP)
- Vẽ phong cảnh quê hương, ngọn núi, lăng Bác Hồ;  trường Tiểu học</t>
  </si>
  <si>
    <t>Biết phối hợp các kĩ năng cắt, xé dán để tạo thành bức tranh có màu sắc hài hoa, bố cục cân đối</t>
  </si>
  <si>
    <t xml:space="preserve">Cắt, xé dán để tạo thành bức tranh có màu sắc hài hoa, bố cục cân đối </t>
  </si>
  <si>
    <t>Chơi cắt xé dán trong góc chơi nghệ thuật: xé dán trường MN, ba lô...</t>
  </si>
  <si>
    <t>Chơi cắt xé dán trong góc chơi nghệ thuật: Cắt, xé dán trang phục của bé, cắt hình người, cắt dán trang trí mặt nạ, đèn lồng, đèn ông sao...</t>
  </si>
  <si>
    <t xml:space="preserve"> Xé dán đồ dùng gia đình, trang phục cho người thân trong gia đình trong góc chơi nghệ thuật.</t>
  </si>
  <si>
    <t xml:space="preserve"> - Xé dán trang phục, dụng cụ các nghề trong góc chơi nghệ thuật.
</t>
  </si>
  <si>
    <r>
      <t xml:space="preserve"> - HĐH: Xé dán đàn cá
</t>
    </r>
    <r>
      <rPr>
        <sz val="12"/>
        <color theme="1"/>
        <rFont val="Times New Roman"/>
        <family val="1"/>
      </rPr>
      <t xml:space="preserve"> - Cắt, xếp dán con cua, con cá từ những hình tròn...trong góc chơi nghệ thuật</t>
    </r>
  </si>
  <si>
    <t xml:space="preserve">  Xé dán cây, hoa, củ, quả trong góc chơi nghệ thuật</t>
  </si>
  <si>
    <r>
      <t xml:space="preserve"> - HĐH: Cắt dán hoa tặng bà, tặng mẹ
</t>
    </r>
    <r>
      <rPr>
        <sz val="12"/>
        <color theme="1"/>
        <rFont val="Times New Roman"/>
        <family val="1"/>
      </rPr>
      <t xml:space="preserve"> - Xé dán trang trí các PTGT trong góc chơi
 - Cắt dán đèn tín hiệu giao thông </t>
    </r>
  </si>
  <si>
    <t xml:space="preserve">  Cắt, xé dán tạo thành tranh rừng cây, trái đất, biển...</t>
  </si>
  <si>
    <t>- Cắt, xé dán tranh thiên nhiên, bầu trời đêm, biển đảo quê em...trong góc chơi tạo hình</t>
  </si>
  <si>
    <r>
      <t xml:space="preserve"> - Xé dán trang trí tranh phong cảnh quê hương trong góc chơi.
 </t>
    </r>
    <r>
      <rPr>
        <sz val="12"/>
        <color rgb="FFFF0000"/>
        <rFont val="Times New Roman"/>
        <family val="1"/>
      </rPr>
      <t xml:space="preserve"> - HĐH: Xé dán trường Tiểu học</t>
    </r>
  </si>
  <si>
    <t>Biết phối hợp các kĩ năng nặn để tạo thành sản phẩm có bố cục cân đối</t>
  </si>
  <si>
    <t>Phối hợp các kĩ năng nặn để tạo thành sản phẩm có bố cục cân đối</t>
  </si>
  <si>
    <t>Nặn lật đật, nặn cây hoa...</t>
  </si>
  <si>
    <t>Nặn đồ dùng tặng bạn (vòng tay,nhẫn, hoa tai…); nặn hình người, nặn bánh trung thu...</t>
  </si>
  <si>
    <r>
      <t xml:space="preserve"> </t>
    </r>
    <r>
      <rPr>
        <sz val="12"/>
        <color rgb="FFFF0000"/>
        <rFont val="Times New Roman"/>
        <family val="1"/>
      </rPr>
      <t>- HĐH: Nặn bánh Hamboger tặng mẹ</t>
    </r>
    <r>
      <rPr>
        <sz val="12"/>
        <color rgb="FF000000"/>
        <rFont val="Times New Roman"/>
        <family val="1"/>
      </rPr>
      <t xml:space="preserve">
 - Nặn phao bơi, kính... trong góc chơi</t>
    </r>
  </si>
  <si>
    <t xml:space="preserve"> - HĐH: Nặn đồ dùng gia đình</t>
  </si>
  <si>
    <t xml:space="preserve"> Nặn đồ dùng, dụng cụ các nghề: ống nghe, ống tiêm, cuốc, bay, bàn xoa...</t>
  </si>
  <si>
    <t>Nặn những con vật bé yêu trong góc chơi</t>
  </si>
  <si>
    <t xml:space="preserve">Nặn quả, hoa </t>
  </si>
  <si>
    <t>Nặn biển báo giao thông, nặn thuyền, ô tô...</t>
  </si>
  <si>
    <t>Nặn pháo nổ</t>
  </si>
  <si>
    <t>Biết phối hợp các kĩ năng xếp hình để tạo thành các sản phẩm có kiểu dáng, màu sắc hài hòa, bố cục cân đối</t>
  </si>
  <si>
    <t>Phối hợp các kĩ năng xếp hình để tạo thành các sản phẩm có kiểu dáng, màu sắc hài hòa, bố cục cân đối</t>
  </si>
  <si>
    <t>Xếp gấp hình tròn tạo thành hình con vật: con cua, con cá</t>
  </si>
  <si>
    <t xml:space="preserve"> Xếp các hình học tạo thành các PTGT</t>
  </si>
  <si>
    <t>Biết pha trộn màu để tạo ra màu mới</t>
  </si>
  <si>
    <t>Pha trộn màu nước</t>
  </si>
  <si>
    <t>Làm quen vơi pha màu trong góc chơi</t>
  </si>
  <si>
    <t>Biết nhận xét các sản phẩm tạo hình về màu sắc, hình dáng, bố cục</t>
  </si>
  <si>
    <t>Nhận xét sản phẩm tạo hình về màu sắc, hình dáng / đường nét và bố cục</t>
  </si>
  <si>
    <t>Nhận xét bài của mình, của bạn</t>
  </si>
  <si>
    <t>C. Thể hiện sự sáng tạo khi tham gia các hoạt động nghệ thuật (âm nhạc, tạo hình)</t>
  </si>
  <si>
    <t>Có khả năng tự nghĩ ra các hình thức để tạo ra âm thanh, vận động, hát theo các bản nhạc, bài hát yêu thích</t>
  </si>
  <si>
    <t>Tự nghĩ ra các hình thức để tạo ra âm thanh, vận động theo các bài hát, bản nhạc yêu thích</t>
  </si>
  <si>
    <t xml:space="preserve">
Tổ chức hoạt động Liên hoan văn nghệ khuyến khích trẻ sáng tạo. </t>
  </si>
  <si>
    <t>629A</t>
  </si>
  <si>
    <t>Trẻ thể hiện sự sáng tạo cá nhân trong sản phẩm nghệ thuật</t>
  </si>
  <si>
    <t>Không chỉ làm theo mẫu mà phải tự nghĩ ý tưởng, lựa chọn màu sắc, hình dạng riêng</t>
  </si>
  <si>
    <t>Trẻ sáng tạo trong góc chơi nghệ thuật, góc steam</t>
  </si>
  <si>
    <t>Biết gõ đệm bằng dụng cụ theo tiết tấu tự chọn</t>
  </si>
  <si>
    <t>Tự tạo ra tiết tấu khi nghe nhạc, nghe hát bằng cách gõ đệm bằng dụng cụ gõ</t>
  </si>
  <si>
    <t xml:space="preserve">
Trò chơi âm nhạc với các dụng cụ</t>
  </si>
  <si>
    <t>Có khả năng đặt lời theo giai điệu một bài hát, bản nhạc quen thuộc (một câu hoặc một đoạn)</t>
  </si>
  <si>
    <t>Đặt lời theo giai điệu một bài hát, bản nhạc quen thuộc (một câu hoặc một đoạn)</t>
  </si>
  <si>
    <t>Gợi ý, khuyến khích trẻ đặt lời theo giai điệu một bài hát quen thuộc trong chủ đề.</t>
  </si>
  <si>
    <t>Có khả năng tìm kiếm, lựa chọn các dụng cụ, nguyên vật liệu phù hợp để tạo ra sản phẩm theo ý thích</t>
  </si>
  <si>
    <t>Làm đồ chơi</t>
  </si>
  <si>
    <t>Làm các đồ dùng đồ chơi lớp bé.</t>
  </si>
  <si>
    <t xml:space="preserve">  Làm, trang trí các đồ dùng đồ chơi trong góc nghệ thuật tạo ra các sản phẩm: đèn lồng, dây xúc xích, vòng tay, hoa tai, nhẫn, trang phục...</t>
  </si>
  <si>
    <t>Tạo trang phục đi chơi cho bé từ giấy đã qua sử dụng, lá cây</t>
  </si>
  <si>
    <t>Làm các đồ dùng trong gia đình: quạt, tivi, tủ lạnh...</t>
  </si>
  <si>
    <t xml:space="preserve">
 - Làm máy lọc nước mini
 - Làm các đồ dùng dụng cụ các nghề: cuốc, bay, xẻng, liềm... </t>
  </si>
  <si>
    <t xml:space="preserve"> - Tạo ra các con vật từ nguyên liệu phế thải</t>
  </si>
  <si>
    <t xml:space="preserve">  - Làm giò, bánh chưng, làm cây xanh...</t>
  </si>
  <si>
    <t xml:space="preserve"> - Làm các PTGT từ nguyên liệu phế thải
 - Làm mũ bảo hiểm từ quả bóng.</t>
  </si>
  <si>
    <r>
      <rPr>
        <sz val="12"/>
        <color theme="1"/>
        <rFont val="Times New Roman"/>
        <family val="1"/>
      </rPr>
      <t xml:space="preserve"> - Làm túi giấy,làm tranh từ lá hoa khô, tranh từ vỏ ngao sò.
 - Làm đồ chơi từ rác thải nhựa trong góc tạo hình.
</t>
    </r>
    <r>
      <rPr>
        <sz val="12"/>
        <color rgb="FFFF0000"/>
        <rFont val="Times New Roman"/>
        <family val="1"/>
      </rPr>
      <t xml:space="preserve"> </t>
    </r>
  </si>
  <si>
    <r>
      <rPr>
        <sz val="12"/>
        <color rgb="FFFF0000"/>
        <rFont val="Times New Roman"/>
        <family val="1"/>
      </rPr>
      <t xml:space="preserve">  </t>
    </r>
    <r>
      <rPr>
        <sz val="12"/>
        <color theme="1"/>
        <rFont val="Times New Roman"/>
        <family val="1"/>
      </rPr>
      <t>- Làm con diều, quạt mo, phao bơi...</t>
    </r>
    <r>
      <rPr>
        <sz val="12"/>
        <color rgb="FFFF0000"/>
        <rFont val="Times New Roman"/>
        <family val="1"/>
      </rPr>
      <t xml:space="preserve">
 </t>
    </r>
  </si>
  <si>
    <t xml:space="preserve">Làm dây xúc xích trang trí </t>
  </si>
  <si>
    <t>Có khả năng đo, vẽ, cắt dán ghép để tạo thành mô hình bản thiết kế</t>
  </si>
  <si>
    <t>TLHD+STEAM</t>
  </si>
  <si>
    <t>Đo, vẽ, cắt dán ghép để tạo mô hình bản thiết kế</t>
  </si>
  <si>
    <t>NDCT-STEAM</t>
  </si>
  <si>
    <t xml:space="preserve"> HĐH: Làm đèn lồng trung thu (EDP)</t>
  </si>
  <si>
    <t>HĐH: Làm khung ảnh gia đình (EDP)</t>
  </si>
  <si>
    <r>
      <rPr>
        <sz val="12"/>
        <color rgb="FFFF0000"/>
        <rFont val="Times New Roman"/>
        <family val="1"/>
      </rPr>
      <t xml:space="preserve"> </t>
    </r>
    <r>
      <rPr>
        <sz val="12"/>
        <color rgb="FFFF0000"/>
        <rFont val="Times New Roman"/>
        <family val="1"/>
      </rPr>
      <t>HĐH: Làm máy lọc nước mini (EDP)</t>
    </r>
  </si>
  <si>
    <t>HĐH: Làm tổ chim (EDP)</t>
  </si>
  <si>
    <t xml:space="preserve">HĐH: Làm lọ hoa (EDP)
</t>
  </si>
  <si>
    <t>HĐH: Làm thuyền nổi trên sông (EDP)</t>
  </si>
  <si>
    <t xml:space="preserve">HĐH: Làm túi giấy thay thế tùi nilong (EDP)
 </t>
  </si>
  <si>
    <t>HĐH: Làm con diều (EDP)</t>
  </si>
  <si>
    <t>HĐH: Thiết kế mô hình ngôi làng (EDP)</t>
  </si>
  <si>
    <t>Trẻ có thể đánh giá được sản phẩm với thiết kế ban đầu và tiếp tục chỉnh sửa, hoàn thiện sản phẩm theo bản thiết kế</t>
  </si>
  <si>
    <t>Đánh giá được sản phẩm với thiết kế ban dầu và tiếp tục chỉnh sửa, hoàn thiện sản phẩm theo bản thiết kế</t>
  </si>
  <si>
    <t>Hướng dẫn trẻ đánh giá sản phẩm với thiết kế ban đầu và tiếp tục chỉnh sửa, hoàn thiện sản phẩm theo bản thiết kế trong các dự án Steam.</t>
  </si>
  <si>
    <t>Có khả năng nói lên ý tưởng và tạo ra các sản phẩm tạo hình theo ý thích</t>
  </si>
  <si>
    <t>Nói lên ý tưởng tạo hình của mình</t>
  </si>
  <si>
    <t>Khuyến khích trẻ nói lên ý tưởng tạo hình của mình.</t>
  </si>
  <si>
    <t>Biết đặt tên cho sản phẩm tạo hình</t>
  </si>
  <si>
    <t>Gợi ý trẻ đặt tên cho sản phẩm của mình</t>
  </si>
  <si>
    <t>Đặt tên cho sản phẩm của mình</t>
  </si>
  <si>
    <t>Tổng
 MT năm</t>
  </si>
  <si>
    <t>*</t>
  </si>
  <si>
    <t>CỘNG TỔNG SỐ NỘI DUNG TRONG NĂM HỌC PHÂN BỔ THEO ĐỘ TUỔI</t>
  </si>
  <si>
    <t>Trong đó: - Lĩnh vực thể chất (Phần vận động)</t>
  </si>
  <si>
    <t xml:space="preserve">                  - Lĩnh vực thể chất (Phần chăm sóc, nuôi dưỡng, phòng tránh tai nạn thương tích)</t>
  </si>
  <si>
    <t xml:space="preserve">                  - Lĩnh vực nhận thức </t>
  </si>
  <si>
    <t xml:space="preserve">                  - Lĩnh vực ngôn ngữ</t>
  </si>
  <si>
    <t xml:space="preserve">                  - Lĩnh vực tình cảm kỹ năng xã hội (cộng thêm 1 phần lĩnh vực thể chất)</t>
  </si>
  <si>
    <t xml:space="preserve">                  - Lĩnh vực thẩm mỹ</t>
  </si>
  <si>
    <t>Chia theo hoạt động trong chế độ sinh hoạt</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</si>
  <si>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</si>
  <si>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</si>
  <si>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</si>
  <si>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</si>
  <si>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</si>
  <si>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</si>
  <si>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</si>
  <si>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Tham quan dã ngoại</t>
  </si>
  <si>
    <t xml:space="preserve">                 -  Lễ hội</t>
  </si>
  <si>
    <t xml:space="preserve">                 - Hoạt động học</t>
  </si>
  <si>
    <t xml:space="preserve">Chia ra:   + Giờ thể chất </t>
  </si>
  <si>
    <t xml:space="preserve">                    + Giờ nhận thức</t>
  </si>
  <si>
    <t xml:space="preserve">                            + Giờ ngôn ngữ         </t>
  </si>
  <si>
    <t xml:space="preserve">                          +  Giờ TC-KNXH     </t>
  </si>
  <si>
    <t xml:space="preserve">                     + Giờ thẩm mỹ     </t>
  </si>
  <si>
    <t>Tổng hợp đánh giá chủ đề "Trường MN"</t>
  </si>
  <si>
    <t xml:space="preserve"> - Tổng số mục tiêu/trẻ được đánh giá "Đạt"</t>
  </si>
  <si>
    <t xml:space="preserve"> - Tổng số mục tiêu được đánh giá "Cần cố gắng"</t>
  </si>
  <si>
    <t xml:space="preserve"> - Tổng số mục tiêu được đánh giá "Chưa đạt"</t>
  </si>
  <si>
    <t xml:space="preserve"> - Tổng số mục tiêu "Không đánh giá"</t>
  </si>
  <si>
    <t xml:space="preserve">    Tỷ lệ mục tiêu "Không đánh giá"</t>
  </si>
  <si>
    <t xml:space="preserve"> - Đánh giá chung về mức độ phát triển của trẻ </t>
  </si>
  <si>
    <t>Tổng hợp đánh giá chủ đề "Bản thân"</t>
  </si>
  <si>
    <t xml:space="preserve"> - Đánh giá chung về mức độ phát triển của trẻ ở lĩnh vực thể chất</t>
  </si>
  <si>
    <t>Tổng hợp đánh giá chủ đề "An toàn"</t>
  </si>
  <si>
    <t>Tổng hợp đánh giá chủ đề "Gia đình"</t>
  </si>
  <si>
    <t xml:space="preserve"> - Đánh giá chung về mức độ phát triển của trẻ</t>
  </si>
  <si>
    <t>Đ</t>
  </si>
  <si>
    <t>Tổng hợp đánh giá chủ đề "Nghề nghiệp"</t>
  </si>
  <si>
    <t>Tổng hợp đánh giá chủ đề "Động vật"</t>
  </si>
  <si>
    <t>Tổng hợp đánh giá chủ đề "TV&amp;TMX</t>
  </si>
  <si>
    <t>Tổng hợp đánh giá chủ đề "PTGT"</t>
  </si>
  <si>
    <t>Tổng hợp đánh giá chủ đề "Bảo vệ MT- Tái chế"</t>
  </si>
  <si>
    <t>Tổng hợp đánh giá chủ đề " Tài nguyên và các HTTN"</t>
  </si>
  <si>
    <t>Tổng hợp đánh giá chủ đề "QH-BH"</t>
  </si>
  <si>
    <t>Tổng hợp đánh giá cuối năm học theo các lĩnh vực giáo dục</t>
  </si>
  <si>
    <t xml:space="preserve"> - Tổng số mục tiêu được đánh giá "Đạt"</t>
  </si>
  <si>
    <t xml:space="preserve"> - Đánh giá chung về mức độ phát triển của trẻ ở lĩnh vực nhận thức</t>
  </si>
  <si>
    <t xml:space="preserve"> - Đánh giá chung về mức độ phát triển của trẻ ở lĩnh vực ngôn ngữ</t>
  </si>
  <si>
    <t xml:space="preserve"> - Đánh giá chung về mức độ phát triển của trẻ ở lĩnh vực TCKNXH</t>
  </si>
  <si>
    <t xml:space="preserve"> - Đánh giá chung về mức độ phát triển của trẻ ở lĩnh vực thẩm mỹ</t>
  </si>
  <si>
    <t>Mục tiêu chủ đề</t>
  </si>
  <si>
    <t>Nội dung chủ đề</t>
  </si>
  <si>
    <t>KẾ HOẠCH CHĂM SÓC GIÁO DỤC LỚP 5A1, NĂM HỌC 2025-2026
CHỦ ĐỀ " TRƯỜNG MẦM NON"</t>
  </si>
  <si>
    <t>08/9-19/9</t>
  </si>
  <si>
    <t>Địa điểm 
tổ chức</t>
  </si>
  <si>
    <t xml:space="preserve"> - Tham quan trải nghiệm, trò chuyện về trường mầm non công việc, nhiệm vụ, thời gian làm việc của các cô bác trong trường, những khu vực an toàn, không an toàn.</t>
  </si>
  <si>
    <r>
      <t xml:space="preserve"> </t>
    </r>
    <r>
      <rPr>
        <sz val="12"/>
        <color rgb="FFFF0000"/>
        <rFont val="Times New Roman"/>
        <family val="1"/>
      </rPr>
      <t xml:space="preserve">- HĐH: Làm quen chữ o,ô, ơ. </t>
    </r>
    <r>
      <rPr>
        <sz val="12"/>
        <color theme="1"/>
        <rFont val="Times New Roman"/>
        <family val="1"/>
      </rPr>
      <t xml:space="preserve">
 - HĐC: Trò chơi vớí chữ o,ô,ơ
 - Chơi các bảng chơi chữ cái trong góc học tập.</t>
    </r>
  </si>
  <si>
    <t>Nghe âm thanh, các bài hát, bản nhạc, bài thơ, ca dao, đồng dao, tục ngữ về chủ đề trường mầm non:
 + Nghe âm thanh tiếng chim hót, nước chảy...
 + Nghe các bài hát: Cô và mẹ, Ngày đầu tiên đi học...
 + Thơ, ca dao...phù hợp chủ đề.</t>
  </si>
  <si>
    <t xml:space="preserve">  Thực hành khi uống nước, rửa tay. Giáo dục trẻ ý thức tiết kiệm nước.</t>
  </si>
  <si>
    <t>Mở nhạc cho trẻ nghe:
 + Nhạc thiếu nhi: Vui đến trường, trường cháu đây là trường mầm non, cô và mẹ...
 + Nhạc dân ca: Bắc kim thang, lý cây đa...
 + Nhạc cổ điển: Bettovel</t>
  </si>
  <si>
    <t xml:space="preserve"> 
Người duyệt
HPCM</t>
  </si>
  <si>
    <t>Làm đồ dùng đồ chơi trong các góc chơi: làm cây góc xây dựng; làm mũ, áo...góc bán hàng..</t>
  </si>
  <si>
    <t xml:space="preserve">
Người soạn
Giáo viên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</si>
</sst>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_(* \(#,##0.00\);_(* &quot;-&quot;??.0_);_(@_)"/>
    <numFmt numFmtId="165" formatCode="0.0%"/>
    <numFmt numFmtId="166" formatCode="_(* #,##0.0_);_(* \(#,##0.0\);_(* &quot;-&quot;??.0_);_(@_)"/>
    <numFmt numFmtId="167" formatCode="_(* #,##0.0_);_(* \(#,##0.0\);_(* &quot;-&quot;??_);_(@_)"/>
    <numFmt numFmtId="168" formatCode="0.0"/>
    <numFmt numFmtId="169" formatCode="_(* #,##0.00_);_(* \(#,##0.00\);_(* &quot;-&quot;??.00_);_(@_)"/>
  </numFmts>
  <fonts count="47">
    <font>
      <sz val="11"/>
      <color theme="1"/>
      <name val="Calibri"/>
      <family val="2"/>
      <scheme val="minor"/>
    </font>
    <font>
      <sz val="11"/>
      <color theme="1"/>
      <name val="Calibri"/>
      <family val="2"/>
      <scheme val="minor"/>
    </font>
    <font>
      <sz val="12"/>
      <color rgb="FF000000"/>
      <name val="Times New Roman"/>
      <family val="1"/>
    </font>
    <font>
      <b/>
      <sz val="12"/>
      <color theme="1"/>
      <name val="Times New Roman"/>
      <family val="1"/>
    </font>
    <font>
      <sz val="11"/>
      <name val="Calibri"/>
      <family val="2"/>
    </font>
    <font>
      <sz val="11"/>
      <color theme="1"/>
      <name val="Times New Roman"/>
      <family val="1"/>
    </font>
    <font>
      <sz val="14"/>
      <color rgb="FF000000"/>
      <name val="Times New Roman"/>
      <family val="1"/>
    </font>
    <font>
      <sz val="12"/>
      <color theme="1"/>
      <name val="Times New Roman"/>
      <family val="1"/>
    </font>
    <font>
      <sz val="10"/>
      <color rgb="FF000000"/>
      <name val="Times New Roman"/>
      <family val="1"/>
    </font>
    <font>
      <sz val="10"/>
      <name val="Times New Roman"/>
      <family val="1"/>
    </font>
    <font>
      <sz val="10"/>
      <name val="Calibri"/>
      <family val="2"/>
    </font>
    <font>
      <sz val="10"/>
      <color theme="1"/>
      <name val="Times New Roman"/>
      <family val="1"/>
    </font>
    <font>
      <b/>
      <sz val="14"/>
      <color theme="1"/>
      <name val="Times New Roman"/>
      <family val="1"/>
    </font>
    <font>
      <b/>
      <sz val="14"/>
      <color rgb="FF000000"/>
      <name val="Times New Roman"/>
      <family val="1"/>
    </font>
    <font>
      <sz val="12"/>
      <name val="Calibri"/>
      <family val="2"/>
    </font>
    <font>
      <sz val="10"/>
      <color rgb="FFFF0000"/>
      <name val="Times New Roman"/>
      <family val="1"/>
    </font>
    <font>
      <sz val="8"/>
      <color rgb="FF000000"/>
      <name val="Times New Roman"/>
      <family val="1"/>
    </font>
    <font>
      <sz val="9"/>
      <color rgb="FF000000"/>
      <name val="Times New Roman"/>
      <family val="1"/>
    </font>
    <font>
      <sz val="12"/>
      <color rgb="FFFF0000"/>
      <name val="Times New Roman"/>
      <family val="1"/>
    </font>
    <font>
      <b/>
      <sz val="12"/>
      <color rgb="FFFF0000"/>
      <name val="Times New Roman"/>
      <family val="1"/>
    </font>
    <font>
      <b/>
      <sz val="11"/>
      <color rgb="FFFF0000"/>
      <name val="Times New Roman"/>
      <family val="1"/>
    </font>
    <font>
      <b/>
      <sz val="8"/>
      <color rgb="FFFF0000"/>
      <name val="Times New Roman"/>
      <family val="1"/>
    </font>
    <font>
      <sz val="8"/>
      <color theme="1"/>
      <name val="Times New Roman"/>
      <family val="1"/>
    </font>
    <font>
      <sz val="9"/>
      <color theme="1"/>
      <name val="Times New Roman"/>
      <family val="1"/>
    </font>
    <font>
      <sz val="11"/>
      <color rgb="FF000000"/>
      <name val="Times New Roman"/>
      <family val="1"/>
    </font>
    <font>
      <i/>
      <sz val="12"/>
      <color rgb="FFFF0000"/>
      <name val="Times New Roman"/>
      <family val="1"/>
    </font>
    <font>
      <sz val="9"/>
      <color rgb="FFFF0000"/>
      <name val="Times New Roman"/>
      <family val="1"/>
    </font>
    <font>
      <u/>
      <sz val="11"/>
      <color theme="10"/>
      <name val="Calibri"/>
      <family val="2"/>
    </font>
    <font>
      <sz val="12"/>
      <color rgb="FF434343"/>
      <name val="Times New Roman"/>
      <family val="1"/>
    </font>
    <font>
      <i/>
      <sz val="9"/>
      <color rgb="FFFF0000"/>
      <name val="Times New Roman"/>
      <family val="1"/>
    </font>
    <font>
      <sz val="10"/>
      <color rgb="FF434343"/>
      <name val="Times New Roman"/>
      <family val="1"/>
    </font>
    <font>
      <sz val="11"/>
      <color rgb="FFFF0000"/>
      <name val="Times New Roman"/>
      <family val="1"/>
    </font>
    <font>
      <sz val="12"/>
      <name val="Times New Roman"/>
      <family val="1"/>
    </font>
    <font>
      <b/>
      <i/>
      <sz val="12"/>
      <color rgb="FFFF0000"/>
      <name val="Times New Roman"/>
      <family val="1"/>
    </font>
    <font>
      <sz val="11"/>
      <color theme="1"/>
      <name val="Calibri"/>
      <family val="2"/>
    </font>
    <font>
      <sz val="12"/>
      <color theme="0"/>
      <name val="Times New Roman"/>
      <family val="1"/>
    </font>
    <font>
      <b/>
      <sz val="9"/>
      <color rgb="FFFF0000"/>
      <name val="Times New Roman"/>
      <family val="1"/>
    </font>
    <font>
      <b/>
      <i/>
      <sz val="14"/>
      <color rgb="FFFF0000"/>
      <name val="Times New Roman"/>
      <family val="1"/>
    </font>
    <font>
      <b/>
      <i/>
      <sz val="11"/>
      <color theme="1"/>
      <name val="Times New Roman"/>
      <family val="1"/>
    </font>
    <font>
      <b/>
      <i/>
      <sz val="11"/>
      <color rgb="FFFF0000"/>
      <name val="Times New Roman"/>
      <family val="1"/>
    </font>
    <font>
      <i/>
      <u/>
      <sz val="12"/>
      <color rgb="FFFF0000"/>
      <name val="Times New Roman"/>
      <family val="1"/>
    </font>
    <font>
      <i/>
      <sz val="12"/>
      <color theme="1"/>
      <name val="Times New Roman"/>
      <family val="1"/>
    </font>
    <font>
      <b/>
      <sz val="12"/>
      <color rgb="FF000000"/>
      <name val="Times New Roman"/>
      <family val="1"/>
    </font>
    <font>
      <sz val="6"/>
      <color rgb="FFFF0000"/>
      <name val="Times New Roman"/>
      <family val="1"/>
    </font>
    <font>
      <sz val="9"/>
      <color rgb="FFFF0000"/>
      <name val="&quot;Google Sans Mono&quot;"/>
    </font>
    <font>
      <sz val="9"/>
      <color rgb="FF000000"/>
      <name val="&quot;Google Sans Mono&quot;"/>
    </font>
    <font>
      <b/>
      <sz val="11"/>
      <color rgb="FF000000"/>
      <name val="Times New Roman"/>
      <family val="1"/>
    </font>
  </fonts>
  <fills count="17">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FFFF00"/>
        <bgColor indexed="64"/>
      </patternFill>
    </fill>
    <fill>
      <patternFill patternType="solid">
        <fgColor rgb="FFFFFFFF"/>
        <bgColor rgb="FFFFFFFF"/>
      </patternFill>
    </fill>
    <fill>
      <patternFill patternType="solid">
        <fgColor theme="9"/>
        <bgColor theme="9"/>
      </patternFill>
    </fill>
    <fill>
      <patternFill patternType="solid">
        <fgColor rgb="FF00FF00"/>
        <bgColor rgb="FF00FF00"/>
      </patternFill>
    </fill>
    <fill>
      <patternFill patternType="solid">
        <fgColor rgb="FFFFCCCC"/>
        <bgColor rgb="FFFFCCCC"/>
      </patternFill>
    </fill>
    <fill>
      <patternFill patternType="solid">
        <fgColor rgb="FF66FF33"/>
        <bgColor rgb="FF66FF33"/>
      </patternFill>
    </fill>
    <fill>
      <patternFill patternType="solid">
        <fgColor rgb="FFFFFF00"/>
        <bgColor rgb="FFC4BD97"/>
      </patternFill>
    </fill>
    <fill>
      <patternFill patternType="solid">
        <fgColor rgb="FFFFFF00"/>
        <bgColor theme="0"/>
      </patternFill>
    </fill>
    <fill>
      <patternFill patternType="solid">
        <fgColor theme="0"/>
        <bgColor rgb="FFFFFF00"/>
      </patternFill>
    </fill>
    <fill>
      <patternFill patternType="solid">
        <fgColor theme="0"/>
        <bgColor indexed="64"/>
      </patternFill>
    </fill>
    <fill>
      <patternFill patternType="solid">
        <fgColor theme="9"/>
        <bgColor indexed="64"/>
      </patternFill>
    </fill>
    <fill>
      <patternFill patternType="solid">
        <fgColor rgb="FF66FF33"/>
        <bgColor indexed="64"/>
      </patternFill>
    </fill>
    <fill>
      <patternFill patternType="solid">
        <fgColor rgb="FFFFCCCC"/>
        <bgColor indexed="64"/>
      </patternFill>
    </fill>
  </fills>
  <borders count="26">
    <border>
      <left/>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737">
    <xf numFmtId="0" fontId="0" fillId="0" borderId="0" xfId="0"/>
    <xf numFmtId="0" fontId="2" fillId="0" borderId="0" xfId="0" applyFont="1" applyAlignment="1">
      <alignment horizontal="center" vertical="center" wrapText="1"/>
    </xf>
    <xf numFmtId="0" fontId="5" fillId="0" borderId="0" xfId="0" applyFont="1"/>
    <xf numFmtId="0" fontId="2" fillId="3"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3" xfId="0"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49" fontId="8" fillId="3" borderId="7" xfId="0" applyNumberFormat="1" applyFont="1" applyFill="1" applyBorder="1" applyAlignment="1">
      <alignment horizontal="center" vertical="center" wrapText="1"/>
    </xf>
    <xf numFmtId="49" fontId="8" fillId="3" borderId="9" xfId="0" applyNumberFormat="1" applyFont="1" applyFill="1" applyBorder="1" applyAlignment="1">
      <alignment horizontal="center" vertical="center" wrapText="1"/>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wrapText="1"/>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wrapText="1"/>
    </xf>
    <xf numFmtId="49" fontId="8" fillId="3" borderId="15" xfId="0" applyNumberFormat="1" applyFont="1" applyFill="1" applyBorder="1" applyAlignment="1">
      <alignment horizontal="center" vertical="center" wrapText="1"/>
    </xf>
    <xf numFmtId="49" fontId="11" fillId="3" borderId="2" xfId="0" applyNumberFormat="1" applyFont="1" applyFill="1" applyBorder="1" applyAlignment="1">
      <alignment horizontal="center" vertical="center" wrapText="1"/>
    </xf>
    <xf numFmtId="49" fontId="8" fillId="3" borderId="3" xfId="0" applyNumberFormat="1" applyFont="1" applyFill="1" applyBorder="1" applyAlignment="1">
      <alignment horizontal="center" vertical="center" wrapText="1"/>
    </xf>
    <xf numFmtId="49" fontId="11" fillId="3" borderId="15" xfId="0" applyNumberFormat="1" applyFont="1" applyFill="1" applyBorder="1" applyAlignment="1">
      <alignment horizontal="center" vertical="center" wrapText="1"/>
    </xf>
    <xf numFmtId="49" fontId="8" fillId="3" borderId="15" xfId="0" applyNumberFormat="1" applyFont="1" applyFill="1" applyBorder="1" applyAlignment="1">
      <alignment vertical="center" wrapText="1"/>
    </xf>
    <xf numFmtId="0" fontId="7" fillId="5" borderId="12" xfId="0" applyFont="1" applyFill="1" applyBorder="1" applyAlignment="1">
      <alignment horizontal="center" vertical="center" wrapText="1"/>
    </xf>
    <xf numFmtId="0" fontId="7" fillId="5" borderId="13" xfId="0" applyFont="1" applyFill="1" applyBorder="1" applyAlignment="1">
      <alignment horizontal="center" vertical="center" wrapText="1"/>
    </xf>
    <xf numFmtId="49" fontId="7" fillId="3" borderId="2" xfId="0" applyNumberFormat="1" applyFont="1" applyFill="1" applyBorder="1" applyAlignment="1">
      <alignment horizontal="center" vertical="center" wrapText="1"/>
    </xf>
    <xf numFmtId="49" fontId="7" fillId="3" borderId="9"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7" xfId="0" applyNumberFormat="1" applyFont="1" applyFill="1" applyBorder="1" applyAlignment="1">
      <alignment horizontal="center" vertical="center" wrapText="1"/>
    </xf>
    <xf numFmtId="49" fontId="2" fillId="3" borderId="2" xfId="0" applyNumberFormat="1" applyFont="1" applyFill="1" applyBorder="1" applyAlignment="1">
      <alignment horizontal="center" vertical="center" wrapText="1"/>
    </xf>
    <xf numFmtId="49" fontId="2" fillId="3" borderId="11" xfId="0" applyNumberFormat="1" applyFont="1" applyFill="1" applyBorder="1" applyAlignment="1">
      <alignment horizontal="center" vertical="center" wrapText="1"/>
    </xf>
    <xf numFmtId="49" fontId="2" fillId="3" borderId="10" xfId="0" applyNumberFormat="1"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2" fillId="3" borderId="0" xfId="0" applyFont="1" applyFill="1" applyAlignment="1">
      <alignment horizontal="center" vertical="center" wrapText="1"/>
    </xf>
    <xf numFmtId="0" fontId="7" fillId="3" borderId="11"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0" borderId="2" xfId="0" applyFont="1" applyBorder="1" applyAlignment="1">
      <alignment horizontal="center" vertical="center" textRotation="90"/>
    </xf>
    <xf numFmtId="0" fontId="2" fillId="2" borderId="15" xfId="0" applyFont="1" applyFill="1" applyBorder="1" applyAlignment="1">
      <alignment horizontal="center" vertical="center" wrapText="1"/>
    </xf>
    <xf numFmtId="0" fontId="11" fillId="3" borderId="15" xfId="0" applyFont="1" applyFill="1" applyBorder="1" applyAlignment="1">
      <alignment horizontal="center" vertical="center" wrapText="1"/>
    </xf>
    <xf numFmtId="49" fontId="11" fillId="3" borderId="7" xfId="0" applyNumberFormat="1"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5" fillId="0" borderId="16" xfId="0" applyFont="1" applyBorder="1"/>
    <xf numFmtId="9" fontId="5" fillId="0" borderId="16" xfId="0" applyNumberFormat="1" applyFont="1" applyBorder="1"/>
    <xf numFmtId="9" fontId="5" fillId="0" borderId="0" xfId="0" applyNumberFormat="1" applyFont="1"/>
    <xf numFmtId="0" fontId="15" fillId="2" borderId="15" xfId="0" applyFont="1" applyFill="1" applyBorder="1" applyAlignment="1">
      <alignment horizontal="center" vertical="center"/>
    </xf>
    <xf numFmtId="0" fontId="17" fillId="3" borderId="2" xfId="0" applyFont="1" applyFill="1" applyBorder="1" applyAlignment="1">
      <alignment horizontal="left" vertical="center" wrapText="1"/>
    </xf>
    <xf numFmtId="49" fontId="8" fillId="3" borderId="0" xfId="0" applyNumberFormat="1" applyFont="1" applyFill="1" applyAlignment="1">
      <alignment horizontal="center" vertical="center" wrapText="1"/>
    </xf>
    <xf numFmtId="0" fontId="18" fillId="2" borderId="0" xfId="0" applyFont="1" applyFill="1" applyAlignment="1">
      <alignment vertical="center" wrapText="1"/>
    </xf>
    <xf numFmtId="0" fontId="7" fillId="0" borderId="0" xfId="0" applyFont="1" applyAlignment="1">
      <alignment horizontal="left" vertical="center" wrapText="1"/>
    </xf>
    <xf numFmtId="1" fontId="2" fillId="2" borderId="0" xfId="0" applyNumberFormat="1" applyFont="1" applyFill="1" applyAlignment="1">
      <alignment horizontal="center" vertical="center" wrapText="1"/>
    </xf>
    <xf numFmtId="1" fontId="19" fillId="0" borderId="0" xfId="0" applyNumberFormat="1" applyFont="1" applyAlignment="1">
      <alignment horizontal="center" vertical="center" wrapText="1"/>
    </xf>
    <xf numFmtId="0" fontId="2" fillId="2" borderId="0" xfId="0" applyFont="1" applyFill="1" applyAlignment="1">
      <alignment horizontal="center" vertical="center" wrapText="1"/>
    </xf>
    <xf numFmtId="0" fontId="18" fillId="2" borderId="0" xfId="0" applyFont="1" applyFill="1" applyAlignment="1">
      <alignment horizontal="center" vertical="center" wrapText="1"/>
    </xf>
    <xf numFmtId="9" fontId="2" fillId="2" borderId="0" xfId="0" applyNumberFormat="1" applyFont="1" applyFill="1" applyAlignment="1">
      <alignment horizontal="center" vertical="center" wrapText="1"/>
    </xf>
    <xf numFmtId="43" fontId="2" fillId="2" borderId="0" xfId="0" applyNumberFormat="1" applyFont="1" applyFill="1" applyAlignment="1">
      <alignment horizontal="center" vertical="center" wrapText="1"/>
    </xf>
    <xf numFmtId="49" fontId="20" fillId="2" borderId="15" xfId="0" applyNumberFormat="1" applyFont="1" applyFill="1" applyBorder="1" applyAlignment="1">
      <alignment horizontal="center" vertical="center" wrapText="1"/>
    </xf>
    <xf numFmtId="0" fontId="19" fillId="3" borderId="15" xfId="0" applyFont="1" applyFill="1" applyBorder="1" applyAlignment="1">
      <alignment horizontal="center" vertical="center" wrapText="1"/>
    </xf>
    <xf numFmtId="0" fontId="5" fillId="3" borderId="2" xfId="0" applyFont="1" applyFill="1" applyBorder="1"/>
    <xf numFmtId="0" fontId="5" fillId="3" borderId="3" xfId="0" applyFont="1" applyFill="1" applyBorder="1"/>
    <xf numFmtId="0" fontId="5" fillId="3" borderId="10" xfId="0" applyFont="1" applyFill="1" applyBorder="1"/>
    <xf numFmtId="0" fontId="5" fillId="2" borderId="0" xfId="0" applyFont="1" applyFill="1"/>
    <xf numFmtId="49" fontId="20" fillId="3" borderId="7" xfId="0" applyNumberFormat="1" applyFont="1" applyFill="1" applyBorder="1" applyAlignment="1">
      <alignment horizontal="center" vertical="center" wrapText="1"/>
    </xf>
    <xf numFmtId="49" fontId="20" fillId="3" borderId="2" xfId="0" applyNumberFormat="1" applyFont="1" applyFill="1" applyBorder="1" applyAlignment="1">
      <alignment horizontal="left" vertical="center" wrapText="1"/>
    </xf>
    <xf numFmtId="0" fontId="20" fillId="3" borderId="2" xfId="0" applyFont="1" applyFill="1" applyBorder="1" applyAlignment="1">
      <alignment horizontal="center" vertical="center" wrapText="1"/>
    </xf>
    <xf numFmtId="49" fontId="19" fillId="3" borderId="15" xfId="0" applyNumberFormat="1" applyFont="1" applyFill="1" applyBorder="1" applyAlignment="1">
      <alignment horizontal="center" vertical="center" wrapText="1"/>
    </xf>
    <xf numFmtId="0" fontId="2" fillId="0" borderId="0" xfId="0" applyFont="1" applyAlignment="1">
      <alignment horizontal="left" vertical="center" wrapText="1"/>
    </xf>
    <xf numFmtId="43" fontId="2" fillId="0" borderId="0" xfId="0" applyNumberFormat="1" applyFont="1" applyAlignment="1">
      <alignment horizontal="center" vertical="center" wrapText="1"/>
    </xf>
    <xf numFmtId="49" fontId="20" fillId="3" borderId="9" xfId="0" applyNumberFormat="1" applyFont="1" applyFill="1" applyBorder="1" applyAlignment="1">
      <alignment horizontal="left" vertical="center" wrapText="1"/>
    </xf>
    <xf numFmtId="49" fontId="20" fillId="3" borderId="15" xfId="0" applyNumberFormat="1" applyFont="1" applyFill="1" applyBorder="1" applyAlignment="1">
      <alignment horizontal="center" vertical="center" wrapText="1"/>
    </xf>
    <xf numFmtId="0" fontId="3" fillId="3" borderId="9" xfId="0" applyFont="1" applyFill="1" applyBorder="1" applyAlignment="1">
      <alignment horizontal="center" vertical="center" wrapText="1"/>
    </xf>
    <xf numFmtId="1" fontId="3" fillId="3" borderId="15" xfId="0" applyNumberFormat="1" applyFont="1" applyFill="1" applyBorder="1" applyAlignment="1">
      <alignment horizontal="center" vertical="center" wrapText="1"/>
    </xf>
    <xf numFmtId="1" fontId="19" fillId="3" borderId="15" xfId="0" applyNumberFormat="1"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21" fillId="3" borderId="17" xfId="0" applyNumberFormat="1" applyFont="1" applyFill="1" applyBorder="1" applyAlignment="1">
      <alignment horizontal="center" vertical="center" wrapText="1"/>
    </xf>
    <xf numFmtId="49" fontId="21" fillId="3" borderId="0" xfId="0" applyNumberFormat="1" applyFont="1" applyFill="1" applyAlignment="1">
      <alignment horizontal="center" vertical="center" wrapText="1"/>
    </xf>
    <xf numFmtId="49" fontId="19" fillId="3" borderId="3" xfId="0" applyNumberFormat="1" applyFont="1" applyFill="1" applyBorder="1" applyAlignment="1">
      <alignment horizontal="center" vertical="center" wrapText="1"/>
    </xf>
    <xf numFmtId="0" fontId="2" fillId="0" borderId="15" xfId="0" applyFont="1" applyBorder="1" applyAlignment="1">
      <alignment horizontal="center" vertical="center" wrapText="1"/>
    </xf>
    <xf numFmtId="49" fontId="7" fillId="2" borderId="15" xfId="0" applyNumberFormat="1" applyFont="1" applyFill="1" applyBorder="1" applyAlignment="1">
      <alignment horizontal="left" vertical="center" wrapText="1"/>
    </xf>
    <xf numFmtId="49" fontId="22" fillId="2" borderId="16" xfId="0" applyNumberFormat="1" applyFont="1" applyFill="1" applyBorder="1" applyAlignment="1">
      <alignment horizontal="center" vertical="center" wrapText="1"/>
    </xf>
    <xf numFmtId="49" fontId="7" fillId="2" borderId="15" xfId="0" applyNumberFormat="1" applyFont="1" applyFill="1" applyBorder="1" applyAlignment="1">
      <alignment vertical="center" wrapText="1"/>
    </xf>
    <xf numFmtId="49" fontId="23" fillId="2" borderId="7" xfId="0" applyNumberFormat="1" applyFont="1" applyFill="1" applyBorder="1" applyAlignment="1">
      <alignment horizontal="center" vertical="center" wrapText="1"/>
    </xf>
    <xf numFmtId="49" fontId="7" fillId="2" borderId="2" xfId="0" applyNumberFormat="1" applyFont="1" applyFill="1" applyBorder="1" applyAlignment="1">
      <alignment horizontal="left" vertical="center" wrapText="1"/>
    </xf>
    <xf numFmtId="49" fontId="7" fillId="2" borderId="9" xfId="0" applyNumberFormat="1" applyFont="1" applyFill="1" applyBorder="1" applyAlignment="1">
      <alignment horizontal="left" vertical="center" wrapText="1"/>
    </xf>
    <xf numFmtId="49" fontId="22" fillId="5" borderId="16" xfId="0" applyNumberFormat="1" applyFont="1" applyFill="1" applyBorder="1" applyAlignment="1">
      <alignment horizontal="center" vertical="center" wrapText="1"/>
    </xf>
    <xf numFmtId="49" fontId="7" fillId="6" borderId="3" xfId="0" applyNumberFormat="1"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7" fillId="2" borderId="12" xfId="0" applyFont="1" applyFill="1" applyBorder="1" applyAlignment="1">
      <alignment horizontal="center" vertical="center" wrapText="1"/>
    </xf>
    <xf numFmtId="1" fontId="7" fillId="2" borderId="13" xfId="0" applyNumberFormat="1" applyFont="1" applyFill="1" applyBorder="1" applyAlignment="1">
      <alignment horizontal="center" vertical="center" wrapText="1"/>
    </xf>
    <xf numFmtId="1" fontId="2" fillId="2" borderId="13" xfId="0" applyNumberFormat="1"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5" fillId="0" borderId="2" xfId="0" applyFont="1" applyBorder="1" applyAlignment="1">
      <alignment horizontal="center" vertical="center"/>
    </xf>
    <xf numFmtId="0" fontId="16" fillId="5" borderId="2"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15" fillId="5" borderId="15" xfId="0" applyFont="1" applyFill="1" applyBorder="1" applyAlignment="1">
      <alignment horizontal="center" vertical="center"/>
    </xf>
    <xf numFmtId="9" fontId="15" fillId="5" borderId="15" xfId="0" applyNumberFormat="1" applyFont="1" applyFill="1" applyBorder="1" applyAlignment="1">
      <alignment horizontal="center" vertical="center"/>
    </xf>
    <xf numFmtId="164" fontId="15" fillId="5" borderId="15" xfId="0" applyNumberFormat="1" applyFont="1" applyFill="1" applyBorder="1" applyAlignment="1">
      <alignment horizontal="center" vertical="center" wrapText="1"/>
    </xf>
    <xf numFmtId="0" fontId="15" fillId="5" borderId="15" xfId="0" applyFont="1" applyFill="1" applyBorder="1" applyAlignment="1">
      <alignment horizontal="center" vertical="center" wrapText="1"/>
    </xf>
    <xf numFmtId="49" fontId="23" fillId="2" borderId="8" xfId="0" applyNumberFormat="1" applyFont="1" applyFill="1" applyBorder="1" applyAlignment="1">
      <alignment horizontal="center" vertical="center" wrapText="1"/>
    </xf>
    <xf numFmtId="49" fontId="22" fillId="5" borderId="8" xfId="0" applyNumberFormat="1" applyFont="1" applyFill="1" applyBorder="1" applyAlignment="1">
      <alignment horizontal="center" vertical="center" wrapText="1"/>
    </xf>
    <xf numFmtId="0" fontId="7" fillId="2" borderId="9" xfId="0" applyFont="1" applyFill="1" applyBorder="1" applyAlignment="1">
      <alignment horizontal="center" vertical="center" wrapText="1"/>
    </xf>
    <xf numFmtId="1" fontId="7" fillId="2" borderId="15" xfId="0" applyNumberFormat="1" applyFont="1" applyFill="1" applyBorder="1" applyAlignment="1">
      <alignment horizontal="center" vertical="center" wrapText="1"/>
    </xf>
    <xf numFmtId="1" fontId="2" fillId="2" borderId="15" xfId="0" applyNumberFormat="1" applyFont="1" applyFill="1" applyBorder="1" applyAlignment="1">
      <alignment horizontal="center" vertical="center" wrapText="1"/>
    </xf>
    <xf numFmtId="0" fontId="0" fillId="0" borderId="2" xfId="0" applyBorder="1"/>
    <xf numFmtId="0" fontId="24" fillId="5" borderId="15" xfId="0" applyFont="1" applyFill="1" applyBorder="1" applyAlignment="1">
      <alignment horizontal="center" vertical="center" wrapText="1"/>
    </xf>
    <xf numFmtId="0" fontId="16" fillId="5" borderId="3" xfId="0" applyFont="1" applyFill="1" applyBorder="1" applyAlignment="1">
      <alignment horizontal="center" vertical="center" wrapText="1"/>
    </xf>
    <xf numFmtId="165" fontId="15" fillId="5" borderId="15" xfId="0" applyNumberFormat="1" applyFont="1" applyFill="1" applyBorder="1" applyAlignment="1">
      <alignment horizontal="center" vertical="center"/>
    </xf>
    <xf numFmtId="43" fontId="15" fillId="5" borderId="15" xfId="0" applyNumberFormat="1" applyFont="1" applyFill="1" applyBorder="1" applyAlignment="1">
      <alignment horizontal="center" vertical="center" wrapText="1"/>
    </xf>
    <xf numFmtId="49" fontId="23" fillId="2" borderId="6" xfId="0" applyNumberFormat="1" applyFont="1" applyFill="1" applyBorder="1" applyAlignment="1">
      <alignment horizontal="center" vertical="center" wrapText="1"/>
    </xf>
    <xf numFmtId="49" fontId="23" fillId="2" borderId="16" xfId="0" applyNumberFormat="1" applyFont="1" applyFill="1" applyBorder="1" applyAlignment="1">
      <alignment horizontal="center" vertical="center" wrapText="1"/>
    </xf>
    <xf numFmtId="166" fontId="15" fillId="5" borderId="15" xfId="0" applyNumberFormat="1" applyFont="1" applyFill="1" applyBorder="1" applyAlignment="1">
      <alignment horizontal="center" vertical="center" wrapText="1"/>
    </xf>
    <xf numFmtId="167" fontId="15" fillId="5" borderId="15"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9" fontId="25" fillId="2" borderId="15" xfId="0" applyNumberFormat="1" applyFont="1" applyFill="1" applyBorder="1" applyAlignment="1">
      <alignment horizontal="left" vertical="center" wrapText="1"/>
    </xf>
    <xf numFmtId="49" fontId="26" fillId="2" borderId="8" xfId="0" applyNumberFormat="1" applyFont="1" applyFill="1" applyBorder="1" applyAlignment="1">
      <alignment horizontal="center" vertical="center" wrapText="1"/>
    </xf>
    <xf numFmtId="49" fontId="26" fillId="2" borderId="7" xfId="0" applyNumberFormat="1" applyFont="1" applyFill="1" applyBorder="1" applyAlignment="1">
      <alignment horizontal="center" vertical="center" wrapText="1"/>
    </xf>
    <xf numFmtId="49" fontId="27" fillId="2" borderId="9" xfId="0" applyNumberFormat="1" applyFont="1" applyFill="1" applyBorder="1" applyAlignment="1">
      <alignment horizontal="left" vertical="center" wrapText="1"/>
    </xf>
    <xf numFmtId="49" fontId="22" fillId="5" borderId="0" xfId="0" applyNumberFormat="1" applyFont="1" applyFill="1" applyAlignment="1">
      <alignment horizontal="center" vertical="center" wrapText="1"/>
    </xf>
    <xf numFmtId="0" fontId="2" fillId="2" borderId="6" xfId="0" applyFont="1" applyFill="1" applyBorder="1" applyAlignment="1">
      <alignment horizontal="center" vertical="center" wrapText="1"/>
    </xf>
    <xf numFmtId="49" fontId="27" fillId="2" borderId="8" xfId="0" applyNumberFormat="1" applyFont="1" applyFill="1" applyBorder="1" applyAlignment="1">
      <alignment horizontal="left" vertical="center" wrapText="1"/>
    </xf>
    <xf numFmtId="49" fontId="22" fillId="5" borderId="2" xfId="0" applyNumberFormat="1" applyFont="1" applyFill="1" applyBorder="1" applyAlignment="1">
      <alignment horizontal="center" vertical="center" wrapText="1"/>
    </xf>
    <xf numFmtId="1" fontId="2" fillId="2" borderId="7"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49" fontId="26" fillId="2" borderId="6" xfId="0" applyNumberFormat="1" applyFont="1" applyFill="1" applyBorder="1" applyAlignment="1">
      <alignment horizontal="center" vertical="center" wrapText="1"/>
    </xf>
    <xf numFmtId="0" fontId="16" fillId="2" borderId="2" xfId="0" applyFont="1" applyFill="1" applyBorder="1" applyAlignment="1">
      <alignment horizontal="center" vertical="center" wrapText="1"/>
    </xf>
    <xf numFmtId="49" fontId="7" fillId="2" borderId="8" xfId="0" applyNumberFormat="1" applyFont="1" applyFill="1" applyBorder="1" applyAlignment="1">
      <alignment horizontal="left" vertical="center" wrapText="1"/>
    </xf>
    <xf numFmtId="49" fontId="19" fillId="2" borderId="2"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1" fontId="7" fillId="2" borderId="3" xfId="0" applyNumberFormat="1" applyFont="1" applyFill="1" applyBorder="1" applyAlignment="1">
      <alignment horizontal="center" vertical="center" wrapText="1"/>
    </xf>
    <xf numFmtId="1" fontId="2" fillId="2" borderId="3" xfId="0" applyNumberFormat="1" applyFont="1" applyFill="1" applyBorder="1" applyAlignment="1">
      <alignment horizontal="center" vertical="center" wrapText="1"/>
    </xf>
    <xf numFmtId="49" fontId="20" fillId="3" borderId="18" xfId="0" applyNumberFormat="1" applyFont="1" applyFill="1" applyBorder="1" applyAlignment="1">
      <alignment horizontal="left" vertical="center" wrapText="1"/>
    </xf>
    <xf numFmtId="49" fontId="19" fillId="3" borderId="2" xfId="0" applyNumberFormat="1" applyFont="1" applyFill="1" applyBorder="1" applyAlignment="1">
      <alignment horizontal="center" vertical="center" wrapText="1"/>
    </xf>
    <xf numFmtId="49" fontId="7" fillId="6" borderId="15" xfId="0" applyNumberFormat="1"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49" fontId="18" fillId="2" borderId="2" xfId="0" applyNumberFormat="1" applyFont="1" applyFill="1" applyBorder="1" applyAlignment="1">
      <alignment horizontal="left" vertical="center" wrapText="1"/>
    </xf>
    <xf numFmtId="49" fontId="18" fillId="2" borderId="9" xfId="0" applyNumberFormat="1" applyFont="1" applyFill="1" applyBorder="1" applyAlignment="1">
      <alignment horizontal="left" vertical="center" wrapText="1"/>
    </xf>
    <xf numFmtId="49" fontId="22" fillId="2" borderId="8" xfId="0" applyNumberFormat="1" applyFont="1" applyFill="1" applyBorder="1" applyAlignment="1">
      <alignment horizontal="center" vertical="center" wrapText="1"/>
    </xf>
    <xf numFmtId="49" fontId="22" fillId="5" borderId="6" xfId="0" applyNumberFormat="1" applyFont="1" applyFill="1" applyBorder="1" applyAlignment="1">
      <alignment horizontal="center" vertical="center" wrapText="1"/>
    </xf>
    <xf numFmtId="49" fontId="7" fillId="5" borderId="2" xfId="0" applyNumberFormat="1" applyFont="1" applyFill="1" applyBorder="1" applyAlignment="1">
      <alignment horizontal="left" vertical="center" wrapText="1"/>
    </xf>
    <xf numFmtId="49" fontId="18" fillId="5" borderId="8" xfId="0" applyNumberFormat="1" applyFont="1" applyFill="1" applyBorder="1" applyAlignment="1">
      <alignment horizontal="left" vertical="center" wrapText="1"/>
    </xf>
    <xf numFmtId="49" fontId="7" fillId="6" borderId="9" xfId="0" applyNumberFormat="1" applyFont="1" applyFill="1" applyBorder="1" applyAlignment="1">
      <alignment horizontal="center" vertical="center" wrapText="1"/>
    </xf>
    <xf numFmtId="1" fontId="18" fillId="2" borderId="15" xfId="0" applyNumberFormat="1" applyFont="1" applyFill="1" applyBorder="1" applyAlignment="1">
      <alignment horizontal="center" vertical="center" wrapText="1"/>
    </xf>
    <xf numFmtId="0" fontId="5" fillId="0" borderId="2" xfId="0" applyFont="1" applyBorder="1"/>
    <xf numFmtId="0" fontId="7" fillId="0" borderId="15" xfId="0" applyFont="1" applyBorder="1" applyAlignment="1">
      <alignment horizontal="center" vertical="center" wrapText="1"/>
    </xf>
    <xf numFmtId="49" fontId="18" fillId="2" borderId="15" xfId="0" applyNumberFormat="1" applyFont="1" applyFill="1" applyBorder="1" applyAlignment="1">
      <alignment vertical="center" wrapText="1"/>
    </xf>
    <xf numFmtId="0" fontId="7" fillId="7" borderId="7"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18" fillId="2" borderId="7" xfId="0" applyFont="1" applyFill="1" applyBorder="1" applyAlignment="1">
      <alignment horizontal="center" vertical="center" wrapText="1"/>
    </xf>
    <xf numFmtId="49" fontId="19" fillId="3" borderId="15" xfId="0" applyNumberFormat="1" applyFont="1" applyFill="1" applyBorder="1" applyAlignment="1">
      <alignment horizontal="left" vertical="center" wrapText="1"/>
    </xf>
    <xf numFmtId="49" fontId="21" fillId="3" borderId="8" xfId="0" applyNumberFormat="1" applyFont="1" applyFill="1" applyBorder="1" applyAlignment="1">
      <alignment horizontal="left" vertical="center" wrapText="1"/>
    </xf>
    <xf numFmtId="49" fontId="7" fillId="6" borderId="15" xfId="0" applyNumberFormat="1" applyFont="1" applyFill="1" applyBorder="1" applyAlignment="1">
      <alignment vertical="center" wrapText="1"/>
    </xf>
    <xf numFmtId="49" fontId="18" fillId="2" borderId="15" xfId="1" applyNumberFormat="1" applyFont="1" applyFill="1" applyBorder="1" applyAlignment="1">
      <alignment vertical="center" wrapText="1"/>
    </xf>
    <xf numFmtId="49" fontId="26" fillId="2" borderId="15" xfId="1" applyNumberFormat="1" applyFont="1" applyFill="1" applyBorder="1" applyAlignment="1">
      <alignment horizontal="center" vertical="center" wrapText="1"/>
    </xf>
    <xf numFmtId="49" fontId="18" fillId="2" borderId="15" xfId="1" applyNumberFormat="1" applyFont="1" applyFill="1" applyBorder="1" applyAlignment="1">
      <alignment horizontal="left" vertical="center" wrapText="1"/>
    </xf>
    <xf numFmtId="49" fontId="26" fillId="2" borderId="7" xfId="1" applyNumberFormat="1" applyFont="1" applyFill="1" applyBorder="1" applyAlignment="1">
      <alignment horizontal="center" vertical="center" wrapText="1"/>
    </xf>
    <xf numFmtId="49" fontId="18" fillId="5" borderId="2" xfId="0" applyNumberFormat="1" applyFont="1" applyFill="1" applyBorder="1" applyAlignment="1">
      <alignment horizontal="left" vertical="center" wrapText="1"/>
    </xf>
    <xf numFmtId="49" fontId="18" fillId="5" borderId="9" xfId="0" applyNumberFormat="1" applyFont="1" applyFill="1" applyBorder="1" applyAlignment="1">
      <alignment horizontal="left" vertical="center" wrapText="1"/>
    </xf>
    <xf numFmtId="49" fontId="7" fillId="2" borderId="15" xfId="1" applyNumberFormat="1" applyFont="1" applyFill="1" applyBorder="1" applyAlignment="1">
      <alignment horizontal="left" vertical="center" wrapText="1"/>
    </xf>
    <xf numFmtId="49" fontId="23" fillId="2" borderId="7" xfId="1" applyNumberFormat="1" applyFont="1" applyFill="1" applyBorder="1" applyAlignment="1">
      <alignment horizontal="center" vertical="center" wrapText="1"/>
    </xf>
    <xf numFmtId="49" fontId="18" fillId="2" borderId="8" xfId="0" applyNumberFormat="1" applyFont="1" applyFill="1" applyBorder="1" applyAlignment="1">
      <alignment horizontal="left" vertical="center" wrapText="1"/>
    </xf>
    <xf numFmtId="49" fontId="23" fillId="2" borderId="0" xfId="0" applyNumberFormat="1" applyFont="1" applyFill="1" applyAlignment="1">
      <alignment horizontal="center" vertical="center" wrapText="1"/>
    </xf>
    <xf numFmtId="49" fontId="7" fillId="2" borderId="15" xfId="0" applyNumberFormat="1" applyFont="1" applyFill="1" applyBorder="1" applyAlignment="1">
      <alignment horizontal="center" vertical="center" wrapText="1"/>
    </xf>
    <xf numFmtId="0" fontId="24" fillId="5" borderId="9" xfId="0" applyFont="1" applyFill="1" applyBorder="1" applyAlignment="1">
      <alignment horizontal="center" vertical="center" wrapText="1"/>
    </xf>
    <xf numFmtId="49" fontId="18" fillId="2" borderId="2" xfId="0" applyNumberFormat="1" applyFont="1" applyFill="1" applyBorder="1" applyAlignment="1">
      <alignment horizontal="left" vertical="top" wrapText="1"/>
    </xf>
    <xf numFmtId="49" fontId="18" fillId="2" borderId="9" xfId="0" applyNumberFormat="1" applyFont="1" applyFill="1" applyBorder="1" applyAlignment="1">
      <alignment horizontal="left" vertical="top" wrapText="1"/>
    </xf>
    <xf numFmtId="0" fontId="1" fillId="0" borderId="2" xfId="0" applyFont="1" applyBorder="1" applyAlignment="1">
      <alignment horizontal="center" vertical="center"/>
    </xf>
    <xf numFmtId="49" fontId="7" fillId="5" borderId="9" xfId="0" applyNumberFormat="1" applyFont="1" applyFill="1" applyBorder="1" applyAlignment="1">
      <alignment horizontal="left" vertical="center" wrapText="1"/>
    </xf>
    <xf numFmtId="49" fontId="29" fillId="2" borderId="8" xfId="0" applyNumberFormat="1" applyFont="1" applyFill="1" applyBorder="1" applyAlignment="1">
      <alignment horizontal="center" vertical="center" wrapText="1"/>
    </xf>
    <xf numFmtId="49" fontId="29" fillId="2" borderId="7" xfId="0" applyNumberFormat="1" applyFont="1" applyFill="1" applyBorder="1" applyAlignment="1">
      <alignment horizontal="center" vertical="center" wrapText="1"/>
    </xf>
    <xf numFmtId="0" fontId="30" fillId="5" borderId="9" xfId="0" applyFont="1" applyFill="1" applyBorder="1" applyAlignment="1">
      <alignment horizontal="center" vertical="center" wrapText="1"/>
    </xf>
    <xf numFmtId="0" fontId="30" fillId="5" borderId="15" xfId="0" applyFont="1" applyFill="1" applyBorder="1" applyAlignment="1">
      <alignment horizontal="center" vertical="center" wrapText="1"/>
    </xf>
    <xf numFmtId="49" fontId="7" fillId="5" borderId="8" xfId="0" applyNumberFormat="1" applyFont="1" applyFill="1" applyBorder="1" applyAlignment="1">
      <alignment horizontal="left" vertical="center" wrapText="1"/>
    </xf>
    <xf numFmtId="49" fontId="29" fillId="2" borderId="6" xfId="0" applyNumberFormat="1" applyFont="1" applyFill="1" applyBorder="1" applyAlignment="1">
      <alignment horizontal="center" vertical="center" wrapText="1"/>
    </xf>
    <xf numFmtId="0" fontId="30" fillId="5" borderId="5" xfId="0" applyFont="1" applyFill="1" applyBorder="1" applyAlignment="1">
      <alignment horizontal="center" vertical="center" wrapText="1"/>
    </xf>
    <xf numFmtId="0" fontId="30" fillId="5" borderId="3" xfId="0" applyFont="1" applyFill="1" applyBorder="1" applyAlignment="1">
      <alignment horizontal="center" vertical="center" wrapText="1"/>
    </xf>
    <xf numFmtId="49" fontId="29" fillId="2" borderId="0" xfId="0" applyNumberFormat="1" applyFont="1" applyFill="1" applyAlignment="1">
      <alignment horizontal="center" vertical="center" wrapText="1"/>
    </xf>
    <xf numFmtId="0" fontId="5" fillId="0" borderId="13" xfId="0" applyFont="1" applyBorder="1"/>
    <xf numFmtId="0" fontId="5" fillId="0" borderId="15" xfId="0" applyFont="1" applyBorder="1"/>
    <xf numFmtId="49" fontId="21" fillId="3" borderId="16" xfId="0" applyNumberFormat="1" applyFont="1" applyFill="1" applyBorder="1" applyAlignment="1">
      <alignment horizontal="left" vertical="center" wrapText="1"/>
    </xf>
    <xf numFmtId="0" fontId="20" fillId="3" borderId="2" xfId="0" applyFont="1" applyFill="1" applyBorder="1" applyAlignment="1">
      <alignment horizontal="left" vertical="center" wrapText="1"/>
    </xf>
    <xf numFmtId="0" fontId="8" fillId="5" borderId="12"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15" fillId="5" borderId="13" xfId="0" applyFont="1" applyFill="1" applyBorder="1" applyAlignment="1">
      <alignment horizontal="center" vertical="center"/>
    </xf>
    <xf numFmtId="165" fontId="15" fillId="5" borderId="13" xfId="0" applyNumberFormat="1" applyFont="1" applyFill="1" applyBorder="1" applyAlignment="1">
      <alignment horizontal="center" vertical="center"/>
    </xf>
    <xf numFmtId="43" fontId="15" fillId="5" borderId="13" xfId="0" applyNumberFormat="1" applyFont="1" applyFill="1" applyBorder="1" applyAlignment="1">
      <alignment horizontal="center" vertical="center" wrapText="1"/>
    </xf>
    <xf numFmtId="0" fontId="15" fillId="5" borderId="13" xfId="0" applyFont="1" applyFill="1" applyBorder="1" applyAlignment="1">
      <alignment horizontal="center" vertical="center" wrapText="1"/>
    </xf>
    <xf numFmtId="49" fontId="7" fillId="2" borderId="15" xfId="0" quotePrefix="1" applyNumberFormat="1" applyFont="1" applyFill="1" applyBorder="1" applyAlignment="1">
      <alignment horizontal="left" vertical="center" wrapText="1"/>
    </xf>
    <xf numFmtId="49" fontId="7" fillId="2" borderId="2" xfId="0" applyNumberFormat="1" applyFont="1" applyFill="1" applyBorder="1" applyAlignment="1">
      <alignment horizontal="left" vertical="top" wrapText="1"/>
    </xf>
    <xf numFmtId="49" fontId="7" fillId="2" borderId="9" xfId="0" applyNumberFormat="1" applyFont="1" applyFill="1" applyBorder="1" applyAlignment="1">
      <alignment horizontal="left" vertical="top" wrapText="1"/>
    </xf>
    <xf numFmtId="49" fontId="22" fillId="2" borderId="6"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0" borderId="9" xfId="0" applyFont="1" applyBorder="1"/>
    <xf numFmtId="0" fontId="2" fillId="2" borderId="7" xfId="0" applyFont="1" applyFill="1" applyBorder="1" applyAlignment="1">
      <alignment horizontal="left" vertical="center" wrapText="1"/>
    </xf>
    <xf numFmtId="49" fontId="22" fillId="3" borderId="8" xfId="0" applyNumberFormat="1" applyFont="1" applyFill="1" applyBorder="1" applyAlignment="1">
      <alignment horizontal="center" vertical="center" wrapText="1"/>
    </xf>
    <xf numFmtId="49" fontId="7" fillId="2" borderId="8" xfId="0" applyNumberFormat="1" applyFont="1" applyFill="1" applyBorder="1" applyAlignment="1">
      <alignment horizontal="left" vertical="top" wrapText="1"/>
    </xf>
    <xf numFmtId="49" fontId="23" fillId="2" borderId="0" xfId="0" applyNumberFormat="1" applyFont="1" applyFill="1" applyAlignment="1">
      <alignment vertical="center" wrapText="1"/>
    </xf>
    <xf numFmtId="0" fontId="7" fillId="2" borderId="9" xfId="0" applyFont="1" applyFill="1" applyBorder="1" applyAlignment="1">
      <alignment vertical="center" wrapText="1"/>
    </xf>
    <xf numFmtId="1" fontId="2" fillId="2" borderId="15" xfId="0" applyNumberFormat="1" applyFont="1" applyFill="1" applyBorder="1" applyAlignment="1">
      <alignment vertical="center" wrapText="1"/>
    </xf>
    <xf numFmtId="1" fontId="7" fillId="2" borderId="15" xfId="0" applyNumberFormat="1" applyFont="1" applyFill="1" applyBorder="1" applyAlignment="1">
      <alignment vertical="center" wrapText="1"/>
    </xf>
    <xf numFmtId="49" fontId="23" fillId="2" borderId="6" xfId="0" applyNumberFormat="1" applyFont="1" applyFill="1" applyBorder="1" applyAlignment="1">
      <alignment vertical="center" wrapText="1"/>
    </xf>
    <xf numFmtId="1" fontId="2" fillId="2" borderId="4" xfId="0" applyNumberFormat="1" applyFont="1" applyFill="1" applyBorder="1" applyAlignment="1">
      <alignment horizontal="center" vertical="center" wrapText="1"/>
    </xf>
    <xf numFmtId="1" fontId="7" fillId="2" borderId="7" xfId="0" applyNumberFormat="1" applyFont="1" applyFill="1" applyBorder="1" applyAlignment="1">
      <alignment horizontal="center" vertical="center" wrapText="1"/>
    </xf>
    <xf numFmtId="1" fontId="2" fillId="2" borderId="9" xfId="0" applyNumberFormat="1" applyFont="1" applyFill="1" applyBorder="1" applyAlignment="1">
      <alignment horizontal="center" vertical="center" wrapText="1"/>
    </xf>
    <xf numFmtId="49" fontId="7" fillId="0" borderId="15" xfId="0" applyNumberFormat="1" applyFont="1" applyBorder="1" applyAlignment="1">
      <alignment vertical="center" wrapText="1"/>
    </xf>
    <xf numFmtId="49" fontId="18" fillId="2" borderId="3" xfId="1" applyNumberFormat="1" applyFont="1" applyFill="1" applyBorder="1" applyAlignment="1">
      <alignment vertical="center" wrapText="1"/>
    </xf>
    <xf numFmtId="49" fontId="26" fillId="2" borderId="3" xfId="1" applyNumberFormat="1" applyFont="1" applyFill="1" applyBorder="1" applyAlignment="1">
      <alignment horizontal="center" vertical="center" wrapText="1"/>
    </xf>
    <xf numFmtId="49" fontId="21" fillId="3" borderId="6" xfId="0" applyNumberFormat="1" applyFont="1" applyFill="1" applyBorder="1" applyAlignment="1">
      <alignment horizontal="left" vertical="center" wrapText="1"/>
    </xf>
    <xf numFmtId="49" fontId="19" fillId="2" borderId="9" xfId="0" applyNumberFormat="1" applyFont="1" applyFill="1" applyBorder="1" applyAlignment="1">
      <alignment horizontal="center" vertical="center" wrapText="1"/>
    </xf>
    <xf numFmtId="49" fontId="19" fillId="2" borderId="15" xfId="0" applyNumberFormat="1" applyFont="1" applyFill="1" applyBorder="1" applyAlignment="1">
      <alignment horizontal="center" vertical="center" wrapText="1"/>
    </xf>
    <xf numFmtId="43" fontId="19" fillId="2" borderId="15" xfId="0" applyNumberFormat="1" applyFont="1" applyFill="1" applyBorder="1" applyAlignment="1">
      <alignment horizontal="center" vertical="center" wrapText="1"/>
    </xf>
    <xf numFmtId="49" fontId="5" fillId="2" borderId="15" xfId="0" applyNumberFormat="1" applyFont="1" applyFill="1" applyBorder="1" applyAlignment="1">
      <alignment horizontal="center" vertical="center" wrapText="1"/>
    </xf>
    <xf numFmtId="49" fontId="5" fillId="2" borderId="9" xfId="0" applyNumberFormat="1" applyFont="1" applyFill="1" applyBorder="1" applyAlignment="1">
      <alignment horizontal="left" vertical="center" wrapText="1"/>
    </xf>
    <xf numFmtId="0" fontId="3" fillId="2" borderId="9" xfId="0" applyFont="1" applyFill="1" applyBorder="1" applyAlignment="1">
      <alignment vertical="center" wrapText="1"/>
    </xf>
    <xf numFmtId="1" fontId="3" fillId="2" borderId="9" xfId="0" applyNumberFormat="1" applyFont="1" applyFill="1" applyBorder="1" applyAlignment="1">
      <alignment horizontal="center" vertical="center" wrapText="1"/>
    </xf>
    <xf numFmtId="1" fontId="19" fillId="2" borderId="15" xfId="0" applyNumberFormat="1" applyFont="1" applyFill="1" applyBorder="1" applyAlignment="1">
      <alignment horizontal="center" vertical="center" wrapText="1"/>
    </xf>
    <xf numFmtId="1" fontId="3" fillId="2" borderId="15" xfId="0" applyNumberFormat="1" applyFont="1" applyFill="1" applyBorder="1" applyAlignment="1">
      <alignment horizontal="center" vertical="center" wrapText="1"/>
    </xf>
    <xf numFmtId="49" fontId="5" fillId="2" borderId="2" xfId="0" applyNumberFormat="1" applyFont="1" applyFill="1" applyBorder="1" applyAlignment="1">
      <alignment horizontal="left" vertical="center" wrapText="1"/>
    </xf>
    <xf numFmtId="0" fontId="3" fillId="2" borderId="12" xfId="0" applyFont="1" applyFill="1" applyBorder="1" applyAlignment="1">
      <alignment horizontal="center" vertical="center" wrapText="1"/>
    </xf>
    <xf numFmtId="49" fontId="7" fillId="2" borderId="7" xfId="0" applyNumberFormat="1" applyFont="1" applyFill="1" applyBorder="1" applyAlignment="1">
      <alignment horizontal="center" vertical="center" wrapText="1"/>
    </xf>
    <xf numFmtId="49" fontId="23" fillId="2" borderId="7" xfId="0" applyNumberFormat="1" applyFont="1" applyFill="1" applyBorder="1" applyAlignment="1">
      <alignment vertical="center" wrapText="1"/>
    </xf>
    <xf numFmtId="0" fontId="2" fillId="0" borderId="15" xfId="0" applyFont="1" applyBorder="1" applyAlignment="1">
      <alignment horizontal="left" vertical="top" wrapText="1"/>
    </xf>
    <xf numFmtId="0" fontId="7" fillId="2" borderId="2"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15" xfId="0" applyFont="1" applyFill="1" applyBorder="1" applyAlignment="1">
      <alignment horizontal="left" vertical="center" wrapText="1"/>
    </xf>
    <xf numFmtId="0" fontId="7" fillId="2" borderId="15" xfId="0" applyFont="1" applyFill="1" applyBorder="1" applyAlignment="1">
      <alignment vertical="center" wrapText="1"/>
    </xf>
    <xf numFmtId="49" fontId="22" fillId="2" borderId="0" xfId="0" applyNumberFormat="1" applyFont="1" applyFill="1" applyAlignment="1">
      <alignment horizontal="center" vertical="center" wrapText="1"/>
    </xf>
    <xf numFmtId="0" fontId="2" fillId="9" borderId="7" xfId="0" applyFont="1" applyFill="1" applyBorder="1" applyAlignment="1">
      <alignment horizontal="center" vertical="center" wrapText="1"/>
    </xf>
    <xf numFmtId="0" fontId="7" fillId="2" borderId="4" xfId="0" applyFont="1" applyFill="1" applyBorder="1" applyAlignment="1">
      <alignment horizontal="center" vertical="center" wrapText="1"/>
    </xf>
    <xf numFmtId="165" fontId="15" fillId="2" borderId="15" xfId="0" applyNumberFormat="1" applyFont="1" applyFill="1" applyBorder="1" applyAlignment="1">
      <alignment horizontal="center" vertical="center"/>
    </xf>
    <xf numFmtId="43" fontId="15" fillId="2" borderId="15" xfId="0" applyNumberFormat="1" applyFont="1" applyFill="1" applyBorder="1" applyAlignment="1">
      <alignment horizontal="center" vertical="center" wrapText="1"/>
    </xf>
    <xf numFmtId="0" fontId="15" fillId="2" borderId="15" xfId="0" applyFont="1" applyFill="1" applyBorder="1" applyAlignment="1">
      <alignment horizontal="center" vertical="center" wrapText="1"/>
    </xf>
    <xf numFmtId="0" fontId="5" fillId="2" borderId="8" xfId="0" applyFont="1" applyFill="1" applyBorder="1"/>
    <xf numFmtId="0" fontId="5" fillId="2" borderId="9" xfId="0" applyFont="1" applyFill="1" applyBorder="1"/>
    <xf numFmtId="49" fontId="19" fillId="2" borderId="13" xfId="0" applyNumberFormat="1" applyFont="1" applyFill="1" applyBorder="1" applyAlignment="1">
      <alignment horizontal="center" vertical="center" wrapText="1"/>
    </xf>
    <xf numFmtId="43" fontId="19" fillId="2" borderId="13" xfId="0" applyNumberFormat="1" applyFont="1" applyFill="1" applyBorder="1" applyAlignment="1">
      <alignment horizontal="center" vertical="center" wrapText="1"/>
    </xf>
    <xf numFmtId="49" fontId="18" fillId="2" borderId="8" xfId="0" applyNumberFormat="1" applyFont="1" applyFill="1" applyBorder="1" applyAlignment="1">
      <alignment horizontal="left" vertical="top" wrapText="1"/>
    </xf>
    <xf numFmtId="49" fontId="7" fillId="3" borderId="2" xfId="0" applyNumberFormat="1" applyFont="1" applyFill="1" applyBorder="1" applyAlignment="1">
      <alignment horizontal="left" vertical="top" wrapText="1"/>
    </xf>
    <xf numFmtId="0" fontId="7" fillId="3" borderId="2" xfId="0" applyFont="1" applyFill="1" applyBorder="1" applyAlignment="1">
      <alignment horizontal="left" vertical="top" wrapText="1"/>
    </xf>
    <xf numFmtId="0" fontId="18" fillId="3" borderId="2" xfId="0" applyFont="1" applyFill="1" applyBorder="1" applyAlignment="1">
      <alignment horizontal="center" vertical="top" wrapText="1"/>
    </xf>
    <xf numFmtId="49" fontId="7" fillId="3" borderId="18" xfId="0" applyNumberFormat="1" applyFont="1" applyFill="1" applyBorder="1" applyAlignment="1">
      <alignment horizontal="left" vertical="top" wrapText="1"/>
    </xf>
    <xf numFmtId="0" fontId="18" fillId="2" borderId="2" xfId="0" applyFont="1" applyFill="1" applyBorder="1" applyAlignment="1">
      <alignment horizontal="left" vertical="center" wrapText="1"/>
    </xf>
    <xf numFmtId="0" fontId="18" fillId="2" borderId="8" xfId="0" applyFont="1" applyFill="1" applyBorder="1" applyAlignment="1">
      <alignment horizontal="left" vertical="center" wrapText="1"/>
    </xf>
    <xf numFmtId="49" fontId="22" fillId="2" borderId="2" xfId="0" applyNumberFormat="1" applyFont="1" applyFill="1" applyBorder="1" applyAlignment="1">
      <alignment horizontal="center" vertical="center" wrapText="1"/>
    </xf>
    <xf numFmtId="49" fontId="7" fillId="6" borderId="9" xfId="0" applyNumberFormat="1" applyFont="1" applyFill="1" applyBorder="1" applyAlignment="1">
      <alignment vertical="center" wrapText="1"/>
    </xf>
    <xf numFmtId="0" fontId="2" fillId="2" borderId="7" xfId="0" applyFont="1" applyFill="1" applyBorder="1" applyAlignment="1">
      <alignment vertical="center" wrapText="1"/>
    </xf>
    <xf numFmtId="0" fontId="2" fillId="2" borderId="2"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8" fillId="5" borderId="5" xfId="0" applyFont="1" applyFill="1" applyBorder="1" applyAlignment="1">
      <alignment horizontal="center" vertical="center" wrapText="1"/>
    </xf>
    <xf numFmtId="0" fontId="8" fillId="5" borderId="3" xfId="0" applyFont="1" applyFill="1" applyBorder="1" applyAlignment="1">
      <alignment horizontal="center" vertical="center" wrapText="1"/>
    </xf>
    <xf numFmtId="49" fontId="19" fillId="5" borderId="15" xfId="0" applyNumberFormat="1" applyFont="1" applyFill="1" applyBorder="1" applyAlignment="1">
      <alignment horizontal="center" vertical="center" wrapText="1"/>
    </xf>
    <xf numFmtId="43" fontId="19" fillId="5" borderId="15" xfId="0" applyNumberFormat="1" applyFont="1" applyFill="1" applyBorder="1" applyAlignment="1">
      <alignment horizontal="center" vertical="center" wrapText="1"/>
    </xf>
    <xf numFmtId="0" fontId="31" fillId="0" borderId="6" xfId="0" applyFont="1" applyBorder="1" applyAlignment="1">
      <alignment horizontal="center" vertical="center" wrapText="1"/>
    </xf>
    <xf numFmtId="49" fontId="18" fillId="2" borderId="15" xfId="0" applyNumberFormat="1" applyFont="1" applyFill="1" applyBorder="1" applyAlignment="1">
      <alignment horizontal="left" vertical="center" wrapText="1"/>
    </xf>
    <xf numFmtId="0" fontId="18" fillId="2" borderId="15" xfId="0" applyFont="1" applyFill="1" applyBorder="1" applyAlignment="1">
      <alignment vertical="center" wrapText="1"/>
    </xf>
    <xf numFmtId="43" fontId="19" fillId="3" borderId="15" xfId="0" applyNumberFormat="1" applyFont="1" applyFill="1" applyBorder="1" applyAlignment="1">
      <alignment horizontal="center" vertical="center" wrapText="1"/>
    </xf>
    <xf numFmtId="1" fontId="7" fillId="2" borderId="9" xfId="0" applyNumberFormat="1"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5" xfId="0" applyFont="1" applyFill="1" applyBorder="1" applyAlignment="1">
      <alignment horizontal="center" vertical="center" wrapText="1"/>
    </xf>
    <xf numFmtId="49" fontId="23" fillId="2" borderId="15" xfId="0" applyNumberFormat="1" applyFont="1" applyFill="1" applyBorder="1" applyAlignment="1">
      <alignment horizontal="center" vertical="center" wrapText="1"/>
    </xf>
    <xf numFmtId="49" fontId="20" fillId="3" borderId="0" xfId="0" applyNumberFormat="1" applyFont="1" applyFill="1" applyAlignment="1">
      <alignment horizontal="center" vertical="center" wrapText="1"/>
    </xf>
    <xf numFmtId="49" fontId="19" fillId="3" borderId="16" xfId="0" applyNumberFormat="1" applyFont="1" applyFill="1" applyBorder="1" applyAlignment="1">
      <alignment horizontal="center" vertical="center" wrapText="1"/>
    </xf>
    <xf numFmtId="49" fontId="23" fillId="2" borderId="8" xfId="0" applyNumberFormat="1" applyFont="1" applyFill="1" applyBorder="1" applyAlignment="1">
      <alignment vertical="center" wrapText="1"/>
    </xf>
    <xf numFmtId="0" fontId="18" fillId="2" borderId="15" xfId="0" applyFont="1" applyFill="1" applyBorder="1" applyAlignment="1">
      <alignment horizontal="left" vertical="center" wrapText="1"/>
    </xf>
    <xf numFmtId="49" fontId="19" fillId="3" borderId="9" xfId="0" applyNumberFormat="1" applyFont="1" applyFill="1" applyBorder="1" applyAlignment="1">
      <alignment horizontal="center" vertical="center" wrapText="1"/>
    </xf>
    <xf numFmtId="49" fontId="19" fillId="3" borderId="5" xfId="0" applyNumberFormat="1" applyFont="1" applyFill="1" applyBorder="1" applyAlignment="1">
      <alignment horizontal="center" vertical="center" wrapText="1"/>
    </xf>
    <xf numFmtId="0" fontId="7" fillId="2" borderId="15" xfId="0" applyFont="1" applyFill="1" applyBorder="1" applyAlignment="1">
      <alignment wrapText="1"/>
    </xf>
    <xf numFmtId="49" fontId="22" fillId="2" borderId="7" xfId="0" applyNumberFormat="1" applyFont="1" applyFill="1" applyBorder="1" applyAlignment="1">
      <alignment horizontal="center" vertical="center" wrapText="1"/>
    </xf>
    <xf numFmtId="0" fontId="18" fillId="0" borderId="15" xfId="0" applyFont="1" applyBorder="1" applyAlignment="1">
      <alignment vertical="center" wrapText="1"/>
    </xf>
    <xf numFmtId="0" fontId="18" fillId="0" borderId="6" xfId="0" applyFont="1" applyBorder="1" applyAlignment="1">
      <alignment horizontal="center" vertical="center" wrapText="1"/>
    </xf>
    <xf numFmtId="0" fontId="18" fillId="0" borderId="7" xfId="0" applyFont="1" applyBorder="1" applyAlignment="1">
      <alignment vertical="center" wrapText="1"/>
    </xf>
    <xf numFmtId="0" fontId="18" fillId="0" borderId="8" xfId="0" applyFont="1" applyBorder="1" applyAlignment="1">
      <alignment vertical="center" wrapText="1"/>
    </xf>
    <xf numFmtId="0" fontId="31" fillId="0" borderId="7" xfId="0" applyFont="1" applyBorder="1" applyAlignment="1">
      <alignment vertical="center" wrapText="1"/>
    </xf>
    <xf numFmtId="0" fontId="19" fillId="10" borderId="13" xfId="1" applyFont="1" applyFill="1" applyBorder="1" applyAlignment="1">
      <alignment horizontal="center" vertical="center" wrapText="1"/>
    </xf>
    <xf numFmtId="49" fontId="18" fillId="2" borderId="17" xfId="1" applyNumberFormat="1" applyFont="1" applyFill="1" applyBorder="1" applyAlignment="1">
      <alignment horizontal="left" vertical="center" wrapText="1"/>
    </xf>
    <xf numFmtId="49" fontId="26" fillId="2" borderId="17" xfId="1" applyNumberFormat="1" applyFont="1" applyFill="1" applyBorder="1" applyAlignment="1">
      <alignment horizontal="center" vertical="center" wrapText="1"/>
    </xf>
    <xf numFmtId="0" fontId="18" fillId="0" borderId="17" xfId="1" applyFont="1" applyBorder="1" applyAlignment="1">
      <alignment vertical="center" wrapText="1"/>
    </xf>
    <xf numFmtId="49" fontId="26" fillId="2" borderId="18" xfId="1" applyNumberFormat="1" applyFont="1" applyFill="1" applyBorder="1" applyAlignment="1">
      <alignment horizontal="center" vertical="center" wrapText="1"/>
    </xf>
    <xf numFmtId="49" fontId="26" fillId="3" borderId="8" xfId="0" applyNumberFormat="1" applyFont="1" applyFill="1" applyBorder="1" applyAlignment="1">
      <alignment horizontal="center" vertical="center" wrapText="1"/>
    </xf>
    <xf numFmtId="0" fontId="18" fillId="3" borderId="15" xfId="0" applyFont="1" applyFill="1" applyBorder="1" applyAlignment="1">
      <alignment vertical="center" wrapText="1"/>
    </xf>
    <xf numFmtId="49" fontId="26" fillId="3" borderId="7" xfId="0" applyNumberFormat="1" applyFont="1" applyFill="1" applyBorder="1" applyAlignment="1">
      <alignment horizontal="center" vertical="center" wrapText="1"/>
    </xf>
    <xf numFmtId="49" fontId="7" fillId="3" borderId="2" xfId="0" applyNumberFormat="1" applyFont="1" applyFill="1" applyBorder="1" applyAlignment="1">
      <alignment horizontal="left" vertical="center" wrapText="1"/>
    </xf>
    <xf numFmtId="49" fontId="7" fillId="3" borderId="9" xfId="0" applyNumberFormat="1" applyFont="1" applyFill="1" applyBorder="1" applyAlignment="1">
      <alignment horizontal="left" vertical="center" wrapText="1"/>
    </xf>
    <xf numFmtId="49" fontId="22" fillId="3" borderId="16" xfId="0" applyNumberFormat="1" applyFont="1" applyFill="1" applyBorder="1" applyAlignment="1">
      <alignment horizontal="center" vertical="center" wrapText="1"/>
    </xf>
    <xf numFmtId="0" fontId="2" fillId="3" borderId="7" xfId="0" applyFont="1" applyFill="1" applyBorder="1" applyAlignment="1">
      <alignment horizontal="center" vertical="center" wrapText="1"/>
    </xf>
    <xf numFmtId="1" fontId="7" fillId="3" borderId="15" xfId="0" applyNumberFormat="1" applyFont="1" applyFill="1" applyBorder="1" applyAlignment="1">
      <alignment horizontal="center" vertical="center" wrapText="1"/>
    </xf>
    <xf numFmtId="1" fontId="2" fillId="3" borderId="15" xfId="0" applyNumberFormat="1" applyFont="1" applyFill="1" applyBorder="1" applyAlignment="1">
      <alignment horizontal="center" vertical="center" wrapText="1"/>
    </xf>
    <xf numFmtId="0" fontId="16" fillId="3" borderId="2" xfId="0" applyFont="1" applyFill="1" applyBorder="1" applyAlignment="1">
      <alignment horizontal="center" vertical="center" wrapText="1"/>
    </xf>
    <xf numFmtId="0" fontId="15" fillId="5" borderId="9" xfId="0" applyFont="1" applyFill="1" applyBorder="1" applyAlignment="1">
      <alignment horizontal="center" vertical="center" wrapText="1"/>
    </xf>
    <xf numFmtId="0" fontId="19" fillId="2" borderId="15" xfId="0" applyFont="1" applyFill="1" applyBorder="1" applyAlignment="1">
      <alignment horizontal="center" vertical="center" wrapText="1"/>
    </xf>
    <xf numFmtId="49" fontId="20" fillId="3" borderId="16" xfId="0" applyNumberFormat="1" applyFont="1" applyFill="1" applyBorder="1" applyAlignment="1">
      <alignment horizontal="center" vertical="center" wrapText="1"/>
    </xf>
    <xf numFmtId="1" fontId="2" fillId="5" borderId="15" xfId="0" applyNumberFormat="1" applyFont="1" applyFill="1" applyBorder="1" applyAlignment="1">
      <alignment horizontal="center" vertical="center" wrapText="1"/>
    </xf>
    <xf numFmtId="1" fontId="7" fillId="5" borderId="15" xfId="0" applyNumberFormat="1" applyFont="1" applyFill="1" applyBorder="1" applyAlignment="1">
      <alignment horizontal="center" vertical="center" wrapText="1"/>
    </xf>
    <xf numFmtId="1" fontId="18" fillId="5" borderId="15" xfId="0" applyNumberFormat="1" applyFont="1" applyFill="1" applyBorder="1" applyAlignment="1">
      <alignment horizontal="center" vertical="center" wrapText="1"/>
    </xf>
    <xf numFmtId="1" fontId="32" fillId="2" borderId="15" xfId="0" applyNumberFormat="1" applyFont="1" applyFill="1" applyBorder="1" applyAlignment="1">
      <alignment horizontal="center" vertical="center" wrapText="1"/>
    </xf>
    <xf numFmtId="1" fontId="19" fillId="3" borderId="3" xfId="0" applyNumberFormat="1" applyFont="1" applyFill="1" applyBorder="1" applyAlignment="1">
      <alignment horizontal="center" vertical="center" wrapText="1"/>
    </xf>
    <xf numFmtId="0" fontId="3" fillId="2" borderId="9" xfId="0" applyFont="1" applyFill="1" applyBorder="1" applyAlignment="1">
      <alignment horizontal="center" vertical="center" wrapText="1"/>
    </xf>
    <xf numFmtId="1" fontId="19" fillId="2" borderId="7" xfId="0" applyNumberFormat="1" applyFont="1" applyFill="1" applyBorder="1" applyAlignment="1">
      <alignment horizontal="center" vertical="center" wrapText="1"/>
    </xf>
    <xf numFmtId="1" fontId="19" fillId="2" borderId="9" xfId="0" applyNumberFormat="1" applyFont="1" applyFill="1" applyBorder="1" applyAlignment="1">
      <alignment horizontal="center" vertical="center" wrapText="1"/>
    </xf>
    <xf numFmtId="0" fontId="24" fillId="5" borderId="2" xfId="0" applyFont="1" applyFill="1" applyBorder="1" applyAlignment="1">
      <alignment horizontal="center" vertical="center" wrapText="1"/>
    </xf>
    <xf numFmtId="1" fontId="19" fillId="2" borderId="0" xfId="0" applyNumberFormat="1" applyFont="1" applyFill="1" applyAlignment="1">
      <alignment horizontal="center" vertical="center" wrapText="1"/>
    </xf>
    <xf numFmtId="49" fontId="7" fillId="2" borderId="14" xfId="0" applyNumberFormat="1" applyFont="1" applyFill="1" applyBorder="1" applyAlignment="1">
      <alignment horizontal="center" vertical="center" wrapText="1"/>
    </xf>
    <xf numFmtId="49" fontId="33" fillId="2" borderId="3" xfId="0" applyNumberFormat="1" applyFont="1" applyFill="1" applyBorder="1" applyAlignment="1">
      <alignment horizontal="left" vertical="center" wrapText="1"/>
    </xf>
    <xf numFmtId="49" fontId="23" fillId="2" borderId="4" xfId="0" applyNumberFormat="1" applyFont="1" applyFill="1" applyBorder="1" applyAlignment="1">
      <alignment horizontal="center" vertical="center" wrapText="1"/>
    </xf>
    <xf numFmtId="49" fontId="33" fillId="2" borderId="2" xfId="0" applyNumberFormat="1" applyFont="1" applyFill="1" applyBorder="1" applyAlignment="1">
      <alignment horizontal="left" vertical="top" wrapText="1"/>
    </xf>
    <xf numFmtId="49" fontId="33" fillId="2" borderId="9" xfId="0" applyNumberFormat="1" applyFont="1" applyFill="1" applyBorder="1" applyAlignment="1">
      <alignment horizontal="left" vertical="top" wrapText="1"/>
    </xf>
    <xf numFmtId="49" fontId="19" fillId="2" borderId="0" xfId="0" applyNumberFormat="1" applyFont="1" applyFill="1" applyAlignment="1">
      <alignment horizontal="center" vertical="center" wrapText="1"/>
    </xf>
    <xf numFmtId="49" fontId="19" fillId="2" borderId="11" xfId="0" applyNumberFormat="1" applyFont="1" applyFill="1" applyBorder="1" applyAlignment="1">
      <alignment horizontal="center" vertical="center" wrapText="1"/>
    </xf>
    <xf numFmtId="49" fontId="19" fillId="3" borderId="13" xfId="0" applyNumberFormat="1" applyFont="1" applyFill="1" applyBorder="1" applyAlignment="1">
      <alignment horizontal="left" vertical="center" wrapText="1"/>
    </xf>
    <xf numFmtId="49" fontId="20" fillId="3" borderId="14" xfId="0" applyNumberFormat="1" applyFont="1" applyFill="1" applyBorder="1" applyAlignment="1">
      <alignment horizontal="center" vertical="center" wrapText="1"/>
    </xf>
    <xf numFmtId="1" fontId="3" fillId="3" borderId="13" xfId="0" applyNumberFormat="1" applyFont="1" applyFill="1" applyBorder="1" applyAlignment="1">
      <alignment horizontal="center" vertical="center" wrapText="1"/>
    </xf>
    <xf numFmtId="0" fontId="19" fillId="3" borderId="13" xfId="0" applyFont="1" applyFill="1" applyBorder="1" applyAlignment="1">
      <alignment horizontal="center" vertical="center" wrapText="1"/>
    </xf>
    <xf numFmtId="0" fontId="18" fillId="0" borderId="2"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2" fillId="0" borderId="2" xfId="0" applyFont="1" applyBorder="1" applyAlignment="1">
      <alignment horizontal="left" vertical="center" wrapText="1"/>
    </xf>
    <xf numFmtId="0" fontId="2" fillId="0" borderId="9" xfId="0" applyFont="1" applyBorder="1" applyAlignment="1">
      <alignment horizontal="left" vertical="center" wrapText="1"/>
    </xf>
    <xf numFmtId="0" fontId="2" fillId="2" borderId="2" xfId="0" applyFont="1" applyFill="1" applyBorder="1" applyAlignment="1">
      <alignment horizontal="left" vertical="top" wrapText="1"/>
    </xf>
    <xf numFmtId="49" fontId="23" fillId="2" borderId="15" xfId="1" applyNumberFormat="1" applyFont="1" applyFill="1" applyBorder="1" applyAlignment="1">
      <alignment horizontal="center" vertical="center" wrapText="1"/>
    </xf>
    <xf numFmtId="49" fontId="32" fillId="5" borderId="2" xfId="0" applyNumberFormat="1" applyFont="1" applyFill="1" applyBorder="1" applyAlignment="1">
      <alignment horizontal="left" vertical="center" wrapText="1"/>
    </xf>
    <xf numFmtId="0" fontId="2" fillId="0" borderId="15" xfId="0" applyFont="1" applyBorder="1" applyAlignment="1">
      <alignment vertical="center" wrapText="1"/>
    </xf>
    <xf numFmtId="49" fontId="32" fillId="2" borderId="2" xfId="0" applyNumberFormat="1" applyFont="1" applyFill="1" applyBorder="1" applyAlignment="1">
      <alignment horizontal="left" vertical="center" wrapText="1"/>
    </xf>
    <xf numFmtId="49" fontId="7" fillId="6" borderId="14" xfId="0" applyNumberFormat="1" applyFont="1" applyFill="1" applyBorder="1" applyAlignment="1">
      <alignment vertical="center" wrapText="1"/>
    </xf>
    <xf numFmtId="0" fontId="2" fillId="7" borderId="2"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9" fillId="11" borderId="15" xfId="0" applyFont="1" applyFill="1" applyBorder="1" applyAlignment="1">
      <alignment horizontal="center" vertical="center" wrapText="1"/>
    </xf>
    <xf numFmtId="49" fontId="7" fillId="2" borderId="7" xfId="0" applyNumberFormat="1" applyFont="1" applyFill="1" applyBorder="1" applyAlignment="1">
      <alignment vertical="center" wrapText="1"/>
    </xf>
    <xf numFmtId="49" fontId="23" fillId="2" borderId="2" xfId="0" applyNumberFormat="1" applyFont="1" applyFill="1" applyBorder="1" applyAlignment="1">
      <alignment horizontal="center" vertical="center" wrapText="1"/>
    </xf>
    <xf numFmtId="49" fontId="29" fillId="2" borderId="16" xfId="0" applyNumberFormat="1" applyFont="1" applyFill="1" applyBorder="1" applyAlignment="1">
      <alignment horizontal="center" vertical="center" wrapText="1"/>
    </xf>
    <xf numFmtId="0" fontId="15" fillId="5" borderId="3" xfId="0" applyFont="1" applyFill="1" applyBorder="1" applyAlignment="1">
      <alignment horizontal="center" vertical="center" wrapText="1"/>
    </xf>
    <xf numFmtId="0" fontId="5" fillId="3" borderId="2" xfId="0" applyFont="1" applyFill="1" applyBorder="1" applyAlignment="1">
      <alignment horizontal="left"/>
    </xf>
    <xf numFmtId="49" fontId="7" fillId="2" borderId="15" xfId="1" applyNumberFormat="1" applyFont="1" applyFill="1" applyBorder="1" applyAlignment="1">
      <alignment vertical="center" wrapText="1"/>
    </xf>
    <xf numFmtId="49" fontId="23" fillId="6" borderId="9" xfId="0" applyNumberFormat="1" applyFont="1" applyFill="1" applyBorder="1" applyAlignment="1">
      <alignment horizontal="center" vertical="center" wrapText="1"/>
    </xf>
    <xf numFmtId="49" fontId="23" fillId="6" borderId="15" xfId="0" applyNumberFormat="1" applyFont="1" applyFill="1" applyBorder="1" applyAlignment="1">
      <alignment horizontal="center" vertical="center" wrapText="1"/>
    </xf>
    <xf numFmtId="49" fontId="31" fillId="12" borderId="2" xfId="0" applyNumberFormat="1" applyFont="1" applyFill="1" applyBorder="1" applyAlignment="1">
      <alignment horizontal="left" vertical="center" wrapText="1"/>
    </xf>
    <xf numFmtId="49" fontId="20" fillId="12" borderId="9" xfId="0" applyNumberFormat="1" applyFont="1" applyFill="1" applyBorder="1" applyAlignment="1">
      <alignment horizontal="left" vertical="center" wrapText="1"/>
    </xf>
    <xf numFmtId="49" fontId="23" fillId="6" borderId="3" xfId="0" applyNumberFormat="1" applyFont="1" applyFill="1" applyBorder="1" applyAlignment="1">
      <alignment horizontal="center" vertical="center" wrapText="1"/>
    </xf>
    <xf numFmtId="1" fontId="7" fillId="12" borderId="15" xfId="0" applyNumberFormat="1" applyFont="1" applyFill="1" applyBorder="1" applyAlignment="1">
      <alignment horizontal="center" vertical="center" wrapText="1"/>
    </xf>
    <xf numFmtId="1" fontId="32" fillId="12" borderId="15" xfId="0" applyNumberFormat="1" applyFont="1" applyFill="1" applyBorder="1" applyAlignment="1">
      <alignment horizontal="center" vertical="center" wrapText="1"/>
    </xf>
    <xf numFmtId="1" fontId="3" fillId="12" borderId="15" xfId="0" applyNumberFormat="1" applyFont="1" applyFill="1" applyBorder="1" applyAlignment="1">
      <alignment horizontal="center" vertical="center" wrapText="1"/>
    </xf>
    <xf numFmtId="1" fontId="19" fillId="12" borderId="15" xfId="0" applyNumberFormat="1" applyFont="1" applyFill="1" applyBorder="1" applyAlignment="1">
      <alignment horizontal="center" vertical="center" wrapText="1"/>
    </xf>
    <xf numFmtId="49" fontId="19" fillId="12" borderId="2" xfId="0" applyNumberFormat="1" applyFont="1" applyFill="1" applyBorder="1" applyAlignment="1">
      <alignment horizontal="center" vertical="center" wrapText="1"/>
    </xf>
    <xf numFmtId="49" fontId="19" fillId="2" borderId="3" xfId="0" applyNumberFormat="1" applyFont="1" applyFill="1" applyBorder="1" applyAlignment="1">
      <alignment horizontal="center" vertical="center" wrapText="1"/>
    </xf>
    <xf numFmtId="0" fontId="5" fillId="13" borderId="0" xfId="0" applyFont="1" applyFill="1"/>
    <xf numFmtId="0" fontId="0" fillId="13" borderId="0" xfId="0" applyFill="1"/>
    <xf numFmtId="0" fontId="0" fillId="13" borderId="2" xfId="0" applyFill="1" applyBorder="1"/>
    <xf numFmtId="9" fontId="15" fillId="5" borderId="3" xfId="0" applyNumberFormat="1" applyFont="1" applyFill="1" applyBorder="1" applyAlignment="1">
      <alignment horizontal="center" vertical="center"/>
    </xf>
    <xf numFmtId="0" fontId="15" fillId="5" borderId="10" xfId="0" applyFont="1" applyFill="1" applyBorder="1" applyAlignment="1">
      <alignment horizontal="center" vertical="center"/>
    </xf>
    <xf numFmtId="43" fontId="15" fillId="5" borderId="10" xfId="0" applyNumberFormat="1"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5" borderId="3" xfId="0" applyFont="1" applyFill="1" applyBorder="1" applyAlignment="1">
      <alignment horizontal="center" vertical="center"/>
    </xf>
    <xf numFmtId="165" fontId="15" fillId="5" borderId="3" xfId="0" applyNumberFormat="1" applyFont="1" applyFill="1" applyBorder="1" applyAlignment="1">
      <alignment horizontal="center" vertical="center"/>
    </xf>
    <xf numFmtId="43" fontId="15" fillId="5" borderId="3" xfId="0" applyNumberFormat="1" applyFont="1" applyFill="1" applyBorder="1" applyAlignment="1">
      <alignment horizontal="center" vertical="center" wrapText="1"/>
    </xf>
    <xf numFmtId="0" fontId="5" fillId="0" borderId="15" xfId="0" applyFont="1" applyBorder="1" applyAlignment="1">
      <alignment horizontal="center" vertical="center"/>
    </xf>
    <xf numFmtId="0" fontId="31" fillId="0" borderId="2" xfId="0" applyFont="1" applyBorder="1" applyAlignment="1">
      <alignment horizontal="left" vertical="center" wrapText="1"/>
    </xf>
    <xf numFmtId="0" fontId="31" fillId="0" borderId="8" xfId="0" applyFont="1" applyBorder="1" applyAlignment="1">
      <alignment horizontal="left" vertical="center" wrapText="1"/>
    </xf>
    <xf numFmtId="0" fontId="5" fillId="2" borderId="15" xfId="0" applyFont="1" applyFill="1" applyBorder="1" applyAlignment="1">
      <alignment horizontal="center" vertical="center"/>
    </xf>
    <xf numFmtId="0" fontId="5" fillId="2" borderId="15" xfId="0" applyFont="1" applyFill="1" applyBorder="1"/>
    <xf numFmtId="0" fontId="5" fillId="2" borderId="15" xfId="0" applyFont="1" applyFill="1" applyBorder="1" applyAlignment="1">
      <alignment horizontal="center"/>
    </xf>
    <xf numFmtId="0" fontId="5" fillId="0" borderId="7" xfId="0" applyFont="1" applyBorder="1"/>
    <xf numFmtId="49" fontId="32" fillId="2" borderId="3" xfId="1" applyNumberFormat="1" applyFont="1" applyFill="1" applyBorder="1" applyAlignment="1">
      <alignment vertical="center" wrapText="1"/>
    </xf>
    <xf numFmtId="0" fontId="18" fillId="2" borderId="7" xfId="1" applyFont="1" applyFill="1" applyBorder="1" applyAlignment="1">
      <alignment horizontal="center" vertical="center" wrapText="1"/>
    </xf>
    <xf numFmtId="0" fontId="7" fillId="2" borderId="8" xfId="0" applyFont="1" applyFill="1" applyBorder="1" applyAlignment="1">
      <alignment horizontal="center" vertical="center" wrapText="1"/>
    </xf>
    <xf numFmtId="1" fontId="7" fillId="0" borderId="0" xfId="0" applyNumberFormat="1" applyFont="1" applyAlignment="1">
      <alignment horizontal="center" vertical="center" wrapText="1"/>
    </xf>
    <xf numFmtId="1" fontId="7" fillId="2" borderId="10" xfId="0" applyNumberFormat="1"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9" xfId="0" applyFont="1" applyFill="1" applyBorder="1" applyAlignment="1">
      <alignment horizontal="left" vertical="center" wrapText="1"/>
    </xf>
    <xf numFmtId="49" fontId="7" fillId="2" borderId="3" xfId="1" applyNumberFormat="1" applyFont="1" applyFill="1" applyBorder="1" applyAlignment="1">
      <alignment vertical="center" wrapText="1"/>
    </xf>
    <xf numFmtId="49" fontId="27" fillId="2" borderId="9" xfId="0" applyNumberFormat="1" applyFont="1" applyFill="1" applyBorder="1" applyAlignment="1">
      <alignment horizontal="left" vertical="top" wrapText="1"/>
    </xf>
    <xf numFmtId="49" fontId="28" fillId="2" borderId="2" xfId="0" applyNumberFormat="1" applyFont="1" applyFill="1" applyBorder="1" applyAlignment="1">
      <alignment horizontal="left" vertical="center" wrapText="1"/>
    </xf>
    <xf numFmtId="49" fontId="28" fillId="2" borderId="9" xfId="0" applyNumberFormat="1" applyFont="1" applyFill="1" applyBorder="1" applyAlignment="1">
      <alignment horizontal="left" vertical="center" wrapText="1"/>
    </xf>
    <xf numFmtId="1" fontId="18" fillId="2" borderId="3" xfId="0" applyNumberFormat="1" applyFont="1" applyFill="1" applyBorder="1" applyAlignment="1">
      <alignment horizontal="center" vertical="center" wrapText="1"/>
    </xf>
    <xf numFmtId="9" fontId="15" fillId="5" borderId="13" xfId="0" applyNumberFormat="1" applyFont="1" applyFill="1" applyBorder="1" applyAlignment="1">
      <alignment horizontal="center" vertical="center"/>
    </xf>
    <xf numFmtId="0" fontId="2" fillId="0" borderId="8" xfId="0" applyFont="1" applyBorder="1" applyAlignment="1">
      <alignment horizontal="left" vertical="center" wrapText="1"/>
    </xf>
    <xf numFmtId="0" fontId="18" fillId="2" borderId="9" xfId="0" applyFont="1" applyFill="1" applyBorder="1" applyAlignment="1">
      <alignment horizontal="left" vertical="center" wrapText="1"/>
    </xf>
    <xf numFmtId="0" fontId="16" fillId="5" borderId="4" xfId="0" applyFont="1" applyFill="1" applyBorder="1" applyAlignment="1">
      <alignment horizontal="center" vertical="center" wrapText="1"/>
    </xf>
    <xf numFmtId="1" fontId="35" fillId="2" borderId="15" xfId="0" applyNumberFormat="1" applyFont="1" applyFill="1" applyBorder="1" applyAlignment="1">
      <alignment horizontal="center" vertical="center" wrapText="1"/>
    </xf>
    <xf numFmtId="49" fontId="28" fillId="2" borderId="2" xfId="0" applyNumberFormat="1" applyFont="1" applyFill="1" applyBorder="1" applyAlignment="1">
      <alignment horizontal="left" vertical="top" wrapText="1"/>
    </xf>
    <xf numFmtId="49" fontId="28" fillId="2" borderId="9" xfId="0" applyNumberFormat="1" applyFont="1" applyFill="1" applyBorder="1" applyAlignment="1">
      <alignment horizontal="left" vertical="top" wrapText="1"/>
    </xf>
    <xf numFmtId="0" fontId="19" fillId="3" borderId="15" xfId="1" applyFont="1" applyFill="1" applyBorder="1" applyAlignment="1">
      <alignment horizontal="center" vertical="center" wrapText="1"/>
    </xf>
    <xf numFmtId="0" fontId="18" fillId="2" borderId="14" xfId="0" applyFont="1" applyFill="1" applyBorder="1" applyAlignment="1">
      <alignment horizontal="center" vertical="center" wrapText="1"/>
    </xf>
    <xf numFmtId="49" fontId="26" fillId="2" borderId="0" xfId="0" applyNumberFormat="1" applyFont="1" applyFill="1" applyAlignment="1">
      <alignment horizontal="center" vertical="center" wrapText="1"/>
    </xf>
    <xf numFmtId="0" fontId="36" fillId="5" borderId="14" xfId="0" applyFont="1" applyFill="1" applyBorder="1" applyAlignment="1">
      <alignment horizontal="center" vertical="center" wrapText="1"/>
    </xf>
    <xf numFmtId="49" fontId="7" fillId="2" borderId="12" xfId="0" applyNumberFormat="1" applyFont="1" applyFill="1" applyBorder="1" applyAlignment="1">
      <alignment vertical="center" wrapText="1"/>
    </xf>
    <xf numFmtId="49" fontId="7" fillId="2" borderId="13" xfId="0" applyNumberFormat="1" applyFont="1" applyFill="1" applyBorder="1" applyAlignment="1">
      <alignment horizontal="left" vertical="center" wrapText="1"/>
    </xf>
    <xf numFmtId="49" fontId="23" fillId="2" borderId="14" xfId="0" applyNumberFormat="1" applyFont="1" applyFill="1" applyBorder="1" applyAlignment="1">
      <alignment horizontal="center" vertical="center" wrapText="1"/>
    </xf>
    <xf numFmtId="49" fontId="23" fillId="2" borderId="13" xfId="0" applyNumberFormat="1" applyFont="1" applyFill="1" applyBorder="1" applyAlignment="1">
      <alignment horizontal="left" vertical="center" wrapText="1"/>
    </xf>
    <xf numFmtId="49" fontId="23" fillId="2" borderId="15" xfId="0" applyNumberFormat="1" applyFont="1" applyFill="1" applyBorder="1" applyAlignment="1">
      <alignment horizontal="left" vertical="center" wrapText="1"/>
    </xf>
    <xf numFmtId="0" fontId="2" fillId="2" borderId="21" xfId="0" applyFont="1" applyFill="1" applyBorder="1" applyAlignment="1">
      <alignment horizontal="center" vertical="center" wrapText="1"/>
    </xf>
    <xf numFmtId="0" fontId="8" fillId="5" borderId="0" xfId="0" applyFont="1" applyFill="1" applyAlignment="1">
      <alignment vertical="center" wrapText="1"/>
    </xf>
    <xf numFmtId="0" fontId="2" fillId="0" borderId="7" xfId="0" applyFont="1" applyBorder="1" applyAlignment="1">
      <alignment horizontal="center" vertical="center" wrapText="1"/>
    </xf>
    <xf numFmtId="0" fontId="37" fillId="5" borderId="15" xfId="0" applyFont="1" applyFill="1" applyBorder="1" applyAlignment="1">
      <alignment horizontal="center" vertical="center"/>
    </xf>
    <xf numFmtId="0" fontId="2" fillId="2" borderId="8" xfId="0" applyFont="1" applyFill="1" applyBorder="1" applyAlignment="1">
      <alignment horizontal="center" vertical="center" wrapText="1"/>
    </xf>
    <xf numFmtId="0" fontId="5" fillId="0" borderId="0" xfId="0" applyFont="1" applyAlignment="1">
      <alignment horizontal="center" vertical="center"/>
    </xf>
    <xf numFmtId="49" fontId="7" fillId="2" borderId="9" xfId="0" applyNumberFormat="1" applyFont="1" applyFill="1" applyBorder="1" applyAlignment="1">
      <alignment vertical="center" wrapText="1"/>
    </xf>
    <xf numFmtId="0" fontId="15" fillId="5" borderId="0" xfId="0" applyFont="1" applyFill="1" applyAlignment="1">
      <alignment vertical="center" wrapText="1"/>
    </xf>
    <xf numFmtId="0" fontId="2" fillId="0" borderId="4" xfId="0" applyFont="1" applyBorder="1" applyAlignment="1">
      <alignment horizontal="center" vertical="center" wrapText="1"/>
    </xf>
    <xf numFmtId="49" fontId="7" fillId="2" borderId="5" xfId="0" applyNumberFormat="1" applyFont="1" applyFill="1" applyBorder="1" applyAlignment="1">
      <alignment vertical="center" wrapText="1"/>
    </xf>
    <xf numFmtId="49" fontId="23" fillId="2" borderId="3" xfId="0" applyNumberFormat="1" applyFont="1" applyFill="1" applyBorder="1" applyAlignment="1">
      <alignment horizontal="center" vertical="center" wrapText="1"/>
    </xf>
    <xf numFmtId="49" fontId="7" fillId="2" borderId="3" xfId="0" applyNumberFormat="1" applyFont="1" applyFill="1" applyBorder="1" applyAlignment="1">
      <alignment horizontal="left" vertical="center" wrapText="1"/>
    </xf>
    <xf numFmtId="9" fontId="2" fillId="0" borderId="0" xfId="0" applyNumberFormat="1" applyFont="1" applyAlignment="1">
      <alignment horizontal="center" vertical="center" wrapText="1"/>
    </xf>
    <xf numFmtId="0" fontId="2" fillId="0" borderId="14" xfId="0" applyFont="1" applyBorder="1" applyAlignment="1">
      <alignment horizontal="center" vertical="center" wrapText="1"/>
    </xf>
    <xf numFmtId="49" fontId="23" fillId="2" borderId="13" xfId="0" applyNumberFormat="1" applyFont="1" applyFill="1" applyBorder="1" applyAlignment="1">
      <alignment horizontal="center" vertical="center" wrapText="1"/>
    </xf>
    <xf numFmtId="49" fontId="7" fillId="2" borderId="5" xfId="0" applyNumberFormat="1" applyFont="1" applyFill="1" applyBorder="1" applyAlignment="1">
      <alignment horizontal="left" vertical="center" wrapText="1"/>
    </xf>
    <xf numFmtId="49" fontId="23" fillId="2" borderId="0" xfId="0" applyNumberFormat="1" applyFont="1" applyFill="1" applyAlignment="1">
      <alignment horizontal="left" vertical="center" wrapText="1"/>
    </xf>
    <xf numFmtId="0" fontId="8" fillId="0" borderId="2" xfId="0" applyFont="1" applyBorder="1" applyAlignment="1">
      <alignment horizontal="center" vertical="center" wrapText="1"/>
    </xf>
    <xf numFmtId="0" fontId="19" fillId="3" borderId="13" xfId="0" applyFont="1" applyFill="1" applyBorder="1" applyAlignment="1">
      <alignment horizontal="left" vertical="center" wrapText="1"/>
    </xf>
    <xf numFmtId="0" fontId="38" fillId="3" borderId="13" xfId="0" applyFont="1" applyFill="1" applyBorder="1" applyAlignment="1">
      <alignment horizontal="center" vertical="center"/>
    </xf>
    <xf numFmtId="0" fontId="2" fillId="3" borderId="14" xfId="0" applyFont="1" applyFill="1" applyBorder="1" applyAlignment="1">
      <alignment horizontal="center" vertical="center" wrapText="1"/>
    </xf>
    <xf numFmtId="0" fontId="38" fillId="3" borderId="15" xfId="0" applyFont="1" applyFill="1" applyBorder="1" applyAlignment="1">
      <alignment horizontal="center" vertical="center"/>
    </xf>
    <xf numFmtId="0" fontId="38" fillId="3" borderId="9" xfId="0" applyFont="1" applyFill="1" applyBorder="1" applyAlignment="1">
      <alignment horizontal="center" vertical="center"/>
    </xf>
    <xf numFmtId="0" fontId="19" fillId="2" borderId="7"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3" borderId="3" xfId="0" applyFont="1" applyFill="1" applyBorder="1" applyAlignment="1">
      <alignment horizontal="left" vertical="center" wrapText="1"/>
    </xf>
    <xf numFmtId="0" fontId="39" fillId="2" borderId="7" xfId="0" applyFont="1" applyFill="1" applyBorder="1" applyAlignment="1">
      <alignment horizontal="center" vertical="center"/>
    </xf>
    <xf numFmtId="0" fontId="39" fillId="2" borderId="2" xfId="0" applyFont="1" applyFill="1" applyBorder="1" applyAlignment="1">
      <alignment horizontal="center" vertical="center"/>
    </xf>
    <xf numFmtId="0" fontId="39" fillId="2" borderId="0" xfId="0" applyFont="1" applyFill="1" applyAlignment="1">
      <alignment horizontal="center" vertical="center"/>
    </xf>
    <xf numFmtId="0" fontId="7" fillId="0" borderId="0" xfId="0" applyFont="1" applyAlignment="1">
      <alignment horizontal="center" vertical="center" wrapText="1"/>
    </xf>
    <xf numFmtId="0" fontId="8" fillId="2" borderId="0" xfId="0" applyFont="1" applyFill="1" applyAlignment="1">
      <alignment horizontal="center" vertical="center" wrapText="1"/>
    </xf>
    <xf numFmtId="0" fontId="18" fillId="5" borderId="2" xfId="0" applyFont="1" applyFill="1" applyBorder="1" applyAlignment="1">
      <alignment horizontal="center" vertical="center" wrapText="1"/>
    </xf>
    <xf numFmtId="0" fontId="18" fillId="5" borderId="15"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7" fillId="5" borderId="16"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5" fillId="5" borderId="15"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5" borderId="9" xfId="0" applyFont="1" applyFill="1" applyBorder="1" applyAlignment="1">
      <alignment horizontal="center" vertical="center" wrapText="1"/>
    </xf>
    <xf numFmtId="0" fontId="41" fillId="5" borderId="8" xfId="0" applyFont="1" applyFill="1" applyBorder="1" applyAlignment="1">
      <alignment horizontal="center" vertical="top"/>
    </xf>
    <xf numFmtId="49" fontId="25" fillId="2" borderId="8" xfId="0" applyNumberFormat="1" applyFont="1" applyFill="1" applyBorder="1" applyAlignment="1">
      <alignment horizontal="center" vertical="top"/>
    </xf>
    <xf numFmtId="49" fontId="41" fillId="2" borderId="8" xfId="0" applyNumberFormat="1" applyFont="1" applyFill="1" applyBorder="1" applyAlignment="1">
      <alignment horizontal="center" vertical="top"/>
    </xf>
    <xf numFmtId="49" fontId="25" fillId="2" borderId="9" xfId="0" applyNumberFormat="1" applyFont="1" applyFill="1" applyBorder="1" applyAlignment="1">
      <alignment horizontal="center" vertical="top"/>
    </xf>
    <xf numFmtId="0" fontId="41" fillId="5" borderId="8" xfId="0" applyFont="1" applyFill="1" applyBorder="1" applyAlignment="1">
      <alignment horizontal="center" vertical="center"/>
    </xf>
    <xf numFmtId="49" fontId="25" fillId="2" borderId="8" xfId="0" applyNumberFormat="1" applyFont="1" applyFill="1" applyBorder="1" applyAlignment="1">
      <alignment horizontal="center" vertical="center"/>
    </xf>
    <xf numFmtId="49" fontId="41" fillId="2" borderId="8" xfId="0" applyNumberFormat="1" applyFont="1" applyFill="1" applyBorder="1" applyAlignment="1">
      <alignment horizontal="center" vertical="center"/>
    </xf>
    <xf numFmtId="49" fontId="25" fillId="2" borderId="9" xfId="0" applyNumberFormat="1" applyFont="1" applyFill="1" applyBorder="1" applyAlignment="1">
      <alignment horizontal="center" vertical="center"/>
    </xf>
    <xf numFmtId="0" fontId="18" fillId="0" borderId="0" xfId="0" applyFont="1" applyAlignment="1">
      <alignment horizontal="center" vertical="center" wrapText="1"/>
    </xf>
    <xf numFmtId="0" fontId="25" fillId="2" borderId="8" xfId="0" applyFont="1" applyFill="1" applyBorder="1" applyAlignment="1">
      <alignment vertical="center"/>
    </xf>
    <xf numFmtId="0" fontId="25" fillId="5" borderId="0" xfId="0" applyFont="1" applyFill="1" applyAlignment="1">
      <alignment vertical="center" wrapText="1"/>
    </xf>
    <xf numFmtId="9" fontId="25" fillId="5" borderId="0" xfId="0" applyNumberFormat="1" applyFont="1" applyFill="1" applyAlignment="1">
      <alignment vertical="center" wrapText="1"/>
    </xf>
    <xf numFmtId="0" fontId="2" fillId="2" borderId="0" xfId="0" applyFont="1" applyFill="1" applyAlignment="1">
      <alignment horizontal="left" vertical="center" wrapText="1"/>
    </xf>
    <xf numFmtId="0" fontId="16" fillId="2" borderId="0" xfId="0" applyFont="1" applyFill="1" applyAlignment="1">
      <alignment horizontal="center" vertical="center" wrapText="1"/>
    </xf>
    <xf numFmtId="0" fontId="7" fillId="2" borderId="0" xfId="0" applyFont="1" applyFill="1" applyAlignment="1">
      <alignment horizontal="center" vertical="center" wrapText="1"/>
    </xf>
    <xf numFmtId="0" fontId="18" fillId="3" borderId="15" xfId="0" applyFont="1" applyFill="1" applyBorder="1" applyAlignment="1">
      <alignment horizontal="left" vertical="center" wrapText="1"/>
    </xf>
    <xf numFmtId="0" fontId="8" fillId="2" borderId="0" xfId="0" applyFont="1" applyFill="1" applyAlignment="1">
      <alignment horizontal="left" vertical="center" wrapText="1"/>
    </xf>
    <xf numFmtId="1" fontId="7" fillId="2" borderId="0" xfId="0" applyNumberFormat="1" applyFont="1" applyFill="1" applyAlignment="1">
      <alignment horizontal="center" vertical="center" wrapText="1"/>
    </xf>
    <xf numFmtId="1" fontId="2" fillId="0" borderId="0" xfId="0" applyNumberFormat="1" applyFont="1" applyAlignment="1">
      <alignment horizontal="center" vertical="center" wrapText="1"/>
    </xf>
    <xf numFmtId="0" fontId="8" fillId="0" borderId="0" xfId="0" applyFont="1" applyAlignment="1">
      <alignment horizontal="center" vertical="center" wrapText="1"/>
    </xf>
    <xf numFmtId="9" fontId="2" fillId="2" borderId="6" xfId="0" applyNumberFormat="1" applyFont="1" applyFill="1" applyBorder="1" applyAlignment="1">
      <alignment horizontal="center" vertical="center" wrapText="1"/>
    </xf>
    <xf numFmtId="43" fontId="2" fillId="2" borderId="6"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vertical="center" wrapText="1"/>
    </xf>
    <xf numFmtId="9" fontId="2" fillId="2" borderId="0" xfId="0" applyNumberFormat="1" applyFont="1" applyFill="1" applyAlignment="1">
      <alignment vertical="center" wrapText="1"/>
    </xf>
    <xf numFmtId="0" fontId="2" fillId="2" borderId="0" xfId="0" applyFont="1" applyFill="1" applyAlignment="1">
      <alignment vertical="center" wrapText="1"/>
    </xf>
    <xf numFmtId="43" fontId="2" fillId="2" borderId="0" xfId="0" applyNumberFormat="1" applyFont="1" applyFill="1" applyAlignment="1">
      <alignment vertical="center" wrapText="1"/>
    </xf>
    <xf numFmtId="0" fontId="2" fillId="2" borderId="11" xfId="0" applyFont="1" applyFill="1" applyBorder="1" applyAlignment="1">
      <alignment vertical="center" wrapText="1"/>
    </xf>
    <xf numFmtId="9" fontId="26" fillId="2" borderId="15" xfId="0" applyNumberFormat="1" applyFont="1" applyFill="1" applyBorder="1" applyAlignment="1">
      <alignment horizontal="center" vertical="center"/>
    </xf>
    <xf numFmtId="9" fontId="2" fillId="2" borderId="16"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43" fontId="2" fillId="2" borderId="16" xfId="0" applyNumberFormat="1" applyFont="1" applyFill="1" applyBorder="1" applyAlignment="1">
      <alignment horizontal="center" vertical="center" wrapText="1"/>
    </xf>
    <xf numFmtId="0" fontId="2" fillId="2" borderId="12" xfId="0" applyFont="1" applyFill="1" applyBorder="1" applyAlignment="1">
      <alignment horizontal="center" vertical="center" wrapText="1"/>
    </xf>
    <xf numFmtId="168" fontId="15" fillId="2" borderId="15" xfId="0" applyNumberFormat="1" applyFont="1" applyFill="1" applyBorder="1" applyAlignment="1">
      <alignment horizontal="center" vertical="center"/>
    </xf>
    <xf numFmtId="0" fontId="15" fillId="2" borderId="3" xfId="0" applyFont="1" applyFill="1" applyBorder="1" applyAlignment="1">
      <alignment horizontal="center" vertical="center"/>
    </xf>
    <xf numFmtId="9" fontId="15" fillId="2" borderId="3" xfId="0" applyNumberFormat="1" applyFont="1" applyFill="1" applyBorder="1" applyAlignment="1">
      <alignment horizontal="center" vertical="center"/>
    </xf>
    <xf numFmtId="164" fontId="18" fillId="2" borderId="3" xfId="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0" fontId="15" fillId="2" borderId="13" xfId="0" applyFont="1" applyFill="1" applyBorder="1" applyAlignment="1">
      <alignment horizontal="center" vertical="center"/>
    </xf>
    <xf numFmtId="9" fontId="15" fillId="2" borderId="13" xfId="0" applyNumberFormat="1" applyFont="1" applyFill="1" applyBorder="1" applyAlignment="1">
      <alignment horizontal="center" vertical="center"/>
    </xf>
    <xf numFmtId="43" fontId="18" fillId="2" borderId="13" xfId="0" applyNumberFormat="1" applyFont="1" applyFill="1" applyBorder="1" applyAlignment="1">
      <alignment horizontal="center" vertical="center" wrapText="1"/>
    </xf>
    <xf numFmtId="0" fontId="18" fillId="5" borderId="15"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1" xfId="0" applyFont="1" applyFill="1" applyBorder="1" applyAlignment="1">
      <alignment horizontal="center" vertical="center" wrapText="1"/>
    </xf>
    <xf numFmtId="9" fontId="43" fillId="2" borderId="15" xfId="0" applyNumberFormat="1" applyFont="1" applyFill="1" applyBorder="1" applyAlignment="1">
      <alignment horizontal="center" vertical="center"/>
    </xf>
    <xf numFmtId="43" fontId="18" fillId="2" borderId="3" xfId="0" applyNumberFormat="1" applyFont="1" applyFill="1" applyBorder="1" applyAlignment="1">
      <alignment horizontal="center" vertical="center" wrapText="1"/>
    </xf>
    <xf numFmtId="0" fontId="15" fillId="2" borderId="1" xfId="0" applyFont="1" applyFill="1" applyBorder="1" applyAlignment="1">
      <alignment horizontal="center" vertical="center"/>
    </xf>
    <xf numFmtId="9" fontId="15" fillId="2" borderId="0" xfId="0" applyNumberFormat="1" applyFont="1" applyFill="1" applyAlignment="1">
      <alignment horizontal="center" vertical="center"/>
    </xf>
    <xf numFmtId="0" fontId="15" fillId="2" borderId="0" xfId="0" applyFont="1" applyFill="1" applyAlignment="1">
      <alignment horizontal="center" vertical="center"/>
    </xf>
    <xf numFmtId="43" fontId="18" fillId="2" borderId="0" xfId="0" applyNumberFormat="1" applyFont="1" applyFill="1" applyAlignment="1">
      <alignment horizontal="center" vertical="center" wrapText="1"/>
    </xf>
    <xf numFmtId="0" fontId="18" fillId="2" borderId="11" xfId="0" applyFont="1" applyFill="1" applyBorder="1" applyAlignment="1">
      <alignment horizontal="center" vertical="center" wrapText="1"/>
    </xf>
    <xf numFmtId="0" fontId="18" fillId="2" borderId="13" xfId="0" applyFont="1" applyFill="1" applyBorder="1" applyAlignment="1">
      <alignment horizontal="left" vertical="center" wrapText="1"/>
    </xf>
    <xf numFmtId="0" fontId="15" fillId="2" borderId="4" xfId="0" applyFont="1" applyFill="1" applyBorder="1" applyAlignment="1">
      <alignment horizontal="center" vertical="center"/>
    </xf>
    <xf numFmtId="9" fontId="15" fillId="2" borderId="6" xfId="0" applyNumberFormat="1" applyFont="1" applyFill="1" applyBorder="1" applyAlignment="1">
      <alignment horizontal="center" vertical="center"/>
    </xf>
    <xf numFmtId="0" fontId="15" fillId="2" borderId="6" xfId="0" applyFont="1" applyFill="1" applyBorder="1" applyAlignment="1">
      <alignment horizontal="center" vertical="center"/>
    </xf>
    <xf numFmtId="43" fontId="15" fillId="2" borderId="6" xfId="0" applyNumberFormat="1" applyFont="1" applyFill="1" applyBorder="1" applyAlignment="1">
      <alignment horizontal="center" vertical="center"/>
    </xf>
    <xf numFmtId="0" fontId="15" fillId="2" borderId="5" xfId="0" applyFont="1" applyFill="1" applyBorder="1" applyAlignment="1">
      <alignment horizontal="center" vertical="center"/>
    </xf>
    <xf numFmtId="43" fontId="15" fillId="2" borderId="0" xfId="0" applyNumberFormat="1" applyFont="1" applyFill="1" applyAlignment="1">
      <alignment horizontal="center" vertical="center"/>
    </xf>
    <xf numFmtId="0" fontId="15" fillId="2" borderId="11" xfId="0" applyFont="1" applyFill="1" applyBorder="1" applyAlignment="1">
      <alignment horizontal="center" vertical="center"/>
    </xf>
    <xf numFmtId="0" fontId="15" fillId="2" borderId="14" xfId="0" applyFont="1" applyFill="1" applyBorder="1" applyAlignment="1">
      <alignment horizontal="center" vertical="center"/>
    </xf>
    <xf numFmtId="9" fontId="15" fillId="2" borderId="16" xfId="0" applyNumberFormat="1" applyFont="1" applyFill="1" applyBorder="1" applyAlignment="1">
      <alignment horizontal="center" vertical="center"/>
    </xf>
    <xf numFmtId="0" fontId="15" fillId="2" borderId="16" xfId="0" applyFont="1" applyFill="1" applyBorder="1" applyAlignment="1">
      <alignment horizontal="center" vertical="center"/>
    </xf>
    <xf numFmtId="43" fontId="15" fillId="2" borderId="16" xfId="0" applyNumberFormat="1" applyFont="1" applyFill="1" applyBorder="1" applyAlignment="1">
      <alignment horizontal="center" vertical="center"/>
    </xf>
    <xf numFmtId="0" fontId="15" fillId="2" borderId="12" xfId="0" applyFont="1" applyFill="1" applyBorder="1" applyAlignment="1">
      <alignment horizontal="center" vertical="center"/>
    </xf>
    <xf numFmtId="0" fontId="45" fillId="5" borderId="0" xfId="0" applyFont="1" applyFill="1"/>
    <xf numFmtId="9" fontId="15" fillId="2" borderId="15" xfId="0" applyNumberFormat="1" applyFont="1" applyFill="1" applyBorder="1" applyAlignment="1">
      <alignment horizontal="center" vertical="center"/>
    </xf>
    <xf numFmtId="9" fontId="43" fillId="2" borderId="0" xfId="0" applyNumberFormat="1" applyFont="1" applyFill="1" applyAlignment="1">
      <alignment horizontal="center" vertical="center"/>
    </xf>
    <xf numFmtId="169" fontId="18" fillId="2" borderId="3" xfId="0" applyNumberFormat="1" applyFont="1" applyFill="1" applyBorder="1" applyAlignment="1">
      <alignment horizontal="center" vertical="center" wrapText="1"/>
    </xf>
    <xf numFmtId="167" fontId="18" fillId="2" borderId="3" xfId="0" applyNumberFormat="1" applyFont="1" applyFill="1" applyBorder="1" applyAlignment="1">
      <alignment horizontal="center" vertical="center" wrapText="1"/>
    </xf>
    <xf numFmtId="2" fontId="15" fillId="2" borderId="15" xfId="0" applyNumberFormat="1" applyFont="1" applyFill="1" applyBorder="1" applyAlignment="1">
      <alignment horizontal="center" vertical="center"/>
    </xf>
    <xf numFmtId="0" fontId="46" fillId="2" borderId="0" xfId="0" applyFont="1" applyFill="1" applyAlignment="1">
      <alignment horizontal="left" vertical="top" wrapText="1"/>
    </xf>
    <xf numFmtId="0" fontId="0" fillId="0" borderId="0" xfId="0" applyAlignment="1">
      <alignment horizontal="center"/>
    </xf>
    <xf numFmtId="0" fontId="17" fillId="3" borderId="8" xfId="0" applyFont="1" applyFill="1" applyBorder="1" applyAlignment="1">
      <alignment horizontal="left" vertical="center" wrapText="1"/>
    </xf>
    <xf numFmtId="0" fontId="17" fillId="3" borderId="2" xfId="0" applyFont="1" applyFill="1" applyBorder="1" applyAlignment="1">
      <alignment horizontal="center" vertical="center" wrapText="1"/>
    </xf>
    <xf numFmtId="0" fontId="2" fillId="2" borderId="1" xfId="0" applyFont="1" applyFill="1" applyBorder="1" applyAlignment="1">
      <alignment horizontal="center" vertical="top" wrapText="1"/>
    </xf>
    <xf numFmtId="49" fontId="20" fillId="2" borderId="7" xfId="0" applyNumberFormat="1"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8" xfId="0" applyFont="1" applyFill="1" applyBorder="1" applyAlignment="1">
      <alignment vertical="center" wrapText="1"/>
    </xf>
    <xf numFmtId="0" fontId="3" fillId="2" borderId="8" xfId="0" applyFont="1" applyFill="1" applyBorder="1" applyAlignment="1">
      <alignment horizontal="center" vertical="center" wrapText="1"/>
    </xf>
    <xf numFmtId="0" fontId="2" fillId="2" borderId="8" xfId="0" applyFont="1" applyFill="1" applyBorder="1" applyAlignment="1">
      <alignment horizontal="left" vertical="top" wrapText="1"/>
    </xf>
    <xf numFmtId="49" fontId="5" fillId="2" borderId="7" xfId="0" applyNumberFormat="1" applyFont="1" applyFill="1" applyBorder="1" applyAlignment="1">
      <alignment horizontal="center" vertical="center" wrapText="1"/>
    </xf>
    <xf numFmtId="49" fontId="20" fillId="12" borderId="8" xfId="0" applyNumberFormat="1" applyFont="1" applyFill="1" applyBorder="1" applyAlignment="1">
      <alignment horizontal="left" vertical="center" wrapText="1"/>
    </xf>
    <xf numFmtId="49" fontId="28" fillId="2" borderId="8" xfId="0" applyNumberFormat="1" applyFont="1" applyFill="1" applyBorder="1" applyAlignment="1">
      <alignment horizontal="left" vertical="center" wrapText="1"/>
    </xf>
    <xf numFmtId="0" fontId="19" fillId="12" borderId="18" xfId="0" applyFont="1" applyFill="1" applyBorder="1" applyAlignment="1">
      <alignment horizontal="center" vertical="center" wrapText="1"/>
    </xf>
    <xf numFmtId="0" fontId="38" fillId="3" borderId="8" xfId="0" applyFont="1" applyFill="1" applyBorder="1" applyAlignment="1">
      <alignment horizontal="center" vertical="center"/>
    </xf>
    <xf numFmtId="49" fontId="20" fillId="3" borderId="21" xfId="0" applyNumberFormat="1" applyFont="1" applyFill="1" applyBorder="1" applyAlignment="1">
      <alignment horizontal="left" vertical="center" wrapText="1"/>
    </xf>
    <xf numFmtId="49" fontId="21" fillId="3" borderId="22" xfId="0" applyNumberFormat="1" applyFont="1" applyFill="1" applyBorder="1" applyAlignment="1">
      <alignment horizontal="center" vertical="center" wrapText="1"/>
    </xf>
    <xf numFmtId="49" fontId="7" fillId="2" borderId="13" xfId="0" applyNumberFormat="1" applyFont="1" applyFill="1" applyBorder="1" applyAlignment="1">
      <alignment vertical="center" wrapText="1"/>
    </xf>
    <xf numFmtId="49" fontId="7" fillId="2" borderId="21" xfId="0" applyNumberFormat="1" applyFont="1" applyFill="1" applyBorder="1" applyAlignment="1">
      <alignment horizontal="left" vertical="center" wrapText="1"/>
    </xf>
    <xf numFmtId="0" fontId="0" fillId="0" borderId="21" xfId="0" applyBorder="1"/>
    <xf numFmtId="49" fontId="25" fillId="2" borderId="13" xfId="0" applyNumberFormat="1" applyFont="1" applyFill="1" applyBorder="1" applyAlignment="1">
      <alignment horizontal="left" vertical="center" wrapText="1"/>
    </xf>
    <xf numFmtId="49" fontId="26" fillId="2" borderId="16" xfId="0" applyNumberFormat="1" applyFont="1" applyFill="1" applyBorder="1" applyAlignment="1">
      <alignment horizontal="center" vertical="center" wrapText="1"/>
    </xf>
    <xf numFmtId="49" fontId="26" fillId="2" borderId="14" xfId="0" applyNumberFormat="1" applyFont="1" applyFill="1" applyBorder="1" applyAlignment="1">
      <alignment horizontal="center" vertical="center" wrapText="1"/>
    </xf>
    <xf numFmtId="49" fontId="22" fillId="5" borderId="21" xfId="0" applyNumberFormat="1" applyFont="1" applyFill="1" applyBorder="1" applyAlignment="1">
      <alignment horizontal="center" vertical="center" wrapText="1"/>
    </xf>
    <xf numFmtId="49" fontId="18" fillId="2" borderId="21" xfId="0" applyNumberFormat="1" applyFont="1" applyFill="1" applyBorder="1" applyAlignment="1">
      <alignment horizontal="left" vertical="center" wrapText="1"/>
    </xf>
    <xf numFmtId="49" fontId="29" fillId="2" borderId="14" xfId="0" applyNumberFormat="1" applyFont="1" applyFill="1" applyBorder="1" applyAlignment="1">
      <alignment horizontal="center" vertical="center" wrapText="1"/>
    </xf>
    <xf numFmtId="49" fontId="7" fillId="5" borderId="21" xfId="0" applyNumberFormat="1" applyFont="1" applyFill="1" applyBorder="1" applyAlignment="1">
      <alignment horizontal="left" vertical="center" wrapText="1"/>
    </xf>
    <xf numFmtId="49" fontId="7" fillId="2" borderId="13" xfId="0" applyNumberFormat="1" applyFont="1" applyFill="1" applyBorder="1" applyAlignment="1">
      <alignment horizontal="left" vertical="top" wrapText="1"/>
    </xf>
    <xf numFmtId="1" fontId="7" fillId="2" borderId="13" xfId="0" applyNumberFormat="1" applyFont="1" applyFill="1" applyBorder="1" applyAlignment="1">
      <alignment vertical="center" wrapText="1"/>
    </xf>
    <xf numFmtId="1" fontId="7" fillId="2" borderId="14" xfId="0" applyNumberFormat="1" applyFont="1" applyFill="1" applyBorder="1" applyAlignment="1">
      <alignment horizontal="center" vertical="center" wrapText="1"/>
    </xf>
    <xf numFmtId="49" fontId="7" fillId="2" borderId="21" xfId="0" applyNumberFormat="1" applyFont="1" applyFill="1" applyBorder="1" applyAlignment="1">
      <alignment horizontal="left" vertical="top" wrapText="1"/>
    </xf>
    <xf numFmtId="49" fontId="18" fillId="5" borderId="21" xfId="0" applyNumberFormat="1" applyFont="1" applyFill="1" applyBorder="1" applyAlignment="1">
      <alignment horizontal="left" vertical="center" wrapText="1"/>
    </xf>
    <xf numFmtId="49" fontId="19" fillId="3" borderId="21" xfId="0" applyNumberFormat="1" applyFont="1" applyFill="1" applyBorder="1" applyAlignment="1">
      <alignment horizontal="center" vertical="center" wrapText="1"/>
    </xf>
    <xf numFmtId="49" fontId="7" fillId="5" borderId="13" xfId="0" applyNumberFormat="1" applyFont="1" applyFill="1" applyBorder="1" applyAlignment="1">
      <alignment horizontal="left" vertical="center" wrapText="1"/>
    </xf>
    <xf numFmtId="49" fontId="23" fillId="5" borderId="0" xfId="0" applyNumberFormat="1" applyFont="1" applyFill="1" applyAlignment="1">
      <alignment horizontal="center" vertical="center" wrapText="1"/>
    </xf>
    <xf numFmtId="49" fontId="23" fillId="5" borderId="14" xfId="0" applyNumberFormat="1" applyFont="1" applyFill="1" applyBorder="1" applyAlignment="1">
      <alignment horizontal="center" vertical="center" wrapText="1"/>
    </xf>
    <xf numFmtId="49" fontId="18" fillId="2" borderId="21" xfId="0" applyNumberFormat="1" applyFont="1" applyFill="1" applyBorder="1" applyAlignment="1">
      <alignment horizontal="left" vertical="top" wrapText="1"/>
    </xf>
    <xf numFmtId="49" fontId="7" fillId="2" borderId="13" xfId="0" applyNumberFormat="1" applyFont="1" applyFill="1" applyBorder="1" applyAlignment="1">
      <alignment horizontal="center" vertical="center" wrapText="1"/>
    </xf>
    <xf numFmtId="0" fontId="18" fillId="0" borderId="21" xfId="0" applyFont="1" applyBorder="1" applyAlignment="1">
      <alignment horizontal="left" vertical="center" wrapText="1"/>
    </xf>
    <xf numFmtId="49" fontId="18" fillId="2" borderId="13" xfId="1" applyNumberFormat="1" applyFont="1" applyFill="1" applyBorder="1" applyAlignment="1">
      <alignment horizontal="left" vertical="center" wrapText="1"/>
    </xf>
    <xf numFmtId="49" fontId="31" fillId="12" borderId="21" xfId="0" applyNumberFormat="1" applyFont="1" applyFill="1" applyBorder="1" applyAlignment="1">
      <alignment horizontal="left" vertical="center" wrapText="1"/>
    </xf>
    <xf numFmtId="1" fontId="7" fillId="12" borderId="13" xfId="0" applyNumberFormat="1" applyFont="1" applyFill="1" applyBorder="1" applyAlignment="1">
      <alignment horizontal="center" vertical="center" wrapText="1"/>
    </xf>
    <xf numFmtId="0" fontId="0" fillId="13" borderId="21" xfId="0" applyFill="1" applyBorder="1"/>
    <xf numFmtId="49" fontId="18" fillId="2" borderId="13" xfId="0" applyNumberFormat="1" applyFont="1" applyFill="1" applyBorder="1" applyAlignment="1">
      <alignment horizontal="left" vertical="center" wrapText="1"/>
    </xf>
    <xf numFmtId="0" fontId="2" fillId="0" borderId="13" xfId="0" applyFont="1" applyBorder="1" applyAlignment="1">
      <alignment vertical="center" wrapText="1"/>
    </xf>
    <xf numFmtId="0" fontId="2" fillId="0" borderId="13" xfId="0" applyFont="1" applyBorder="1" applyAlignment="1">
      <alignment horizontal="left" vertical="center" wrapText="1"/>
    </xf>
    <xf numFmtId="0" fontId="7" fillId="2" borderId="21" xfId="0" applyFont="1" applyFill="1" applyBorder="1" applyAlignment="1">
      <alignment horizontal="left" vertical="center" wrapText="1"/>
    </xf>
    <xf numFmtId="49" fontId="23" fillId="2" borderId="14" xfId="0" applyNumberFormat="1" applyFont="1" applyFill="1" applyBorder="1" applyAlignment="1">
      <alignment vertical="center" wrapText="1"/>
    </xf>
    <xf numFmtId="0" fontId="2" fillId="0" borderId="21" xfId="0" applyFont="1" applyBorder="1" applyAlignment="1">
      <alignment horizontal="left" vertical="center" wrapText="1"/>
    </xf>
    <xf numFmtId="0" fontId="2" fillId="2" borderId="21" xfId="0" applyFont="1" applyFill="1" applyBorder="1" applyAlignment="1">
      <alignment horizontal="left" vertical="center" wrapText="1"/>
    </xf>
    <xf numFmtId="0" fontId="16" fillId="5" borderId="21" xfId="0" applyFont="1" applyFill="1" applyBorder="1" applyAlignment="1">
      <alignment horizontal="center" vertical="center" wrapText="1"/>
    </xf>
    <xf numFmtId="0" fontId="37" fillId="5" borderId="13" xfId="0" applyFont="1" applyFill="1" applyBorder="1" applyAlignment="1">
      <alignment horizontal="center" vertical="center"/>
    </xf>
    <xf numFmtId="0" fontId="19" fillId="3" borderId="2" xfId="0" applyFont="1" applyFill="1" applyBorder="1" applyAlignment="1">
      <alignment horizontal="center" vertical="center" wrapText="1"/>
    </xf>
    <xf numFmtId="49" fontId="7" fillId="2" borderId="2" xfId="0" applyNumberFormat="1" applyFont="1" applyFill="1" applyBorder="1" applyAlignment="1">
      <alignment vertical="center" wrapText="1"/>
    </xf>
    <xf numFmtId="1" fontId="7" fillId="2" borderId="2" xfId="0" applyNumberFormat="1" applyFont="1" applyFill="1" applyBorder="1" applyAlignment="1">
      <alignment horizontal="center" vertical="center" wrapText="1"/>
    </xf>
    <xf numFmtId="49" fontId="25" fillId="2" borderId="2" xfId="0" applyNumberFormat="1" applyFont="1" applyFill="1" applyBorder="1" applyAlignment="1">
      <alignment horizontal="left" vertical="center" wrapText="1"/>
    </xf>
    <xf numFmtId="49" fontId="26" fillId="2" borderId="2" xfId="0" applyNumberFormat="1" applyFont="1" applyFill="1" applyBorder="1" applyAlignment="1">
      <alignment horizontal="center" vertical="center" wrapText="1"/>
    </xf>
    <xf numFmtId="49" fontId="29" fillId="2" borderId="2" xfId="0" applyNumberFormat="1" applyFont="1" applyFill="1" applyBorder="1" applyAlignment="1">
      <alignment horizontal="center" vertical="center" wrapText="1"/>
    </xf>
    <xf numFmtId="49" fontId="23" fillId="2" borderId="2" xfId="0" applyNumberFormat="1" applyFont="1" applyFill="1" applyBorder="1" applyAlignment="1">
      <alignment vertical="center" wrapText="1"/>
    </xf>
    <xf numFmtId="49" fontId="7" fillId="2" borderId="2" xfId="0" applyNumberFormat="1" applyFont="1" applyFill="1" applyBorder="1" applyAlignment="1">
      <alignment horizontal="center" vertical="center" wrapText="1"/>
    </xf>
    <xf numFmtId="49" fontId="18" fillId="2" borderId="2" xfId="1" applyNumberFormat="1" applyFont="1" applyFill="1" applyBorder="1" applyAlignment="1">
      <alignment horizontal="left" vertical="center" wrapText="1"/>
    </xf>
    <xf numFmtId="1" fontId="7" fillId="12" borderId="2" xfId="0" applyNumberFormat="1" applyFont="1" applyFill="1" applyBorder="1" applyAlignment="1">
      <alignment horizontal="center" vertical="center" wrapText="1"/>
    </xf>
    <xf numFmtId="49" fontId="22" fillId="2" borderId="2" xfId="0" applyNumberFormat="1" applyFont="1" applyFill="1" applyBorder="1" applyAlignment="1">
      <alignment horizontal="left" vertical="center" wrapText="1"/>
    </xf>
    <xf numFmtId="0" fontId="37" fillId="5" borderId="2" xfId="0" applyFont="1" applyFill="1" applyBorder="1" applyAlignment="1">
      <alignment horizontal="center" vertical="center"/>
    </xf>
    <xf numFmtId="49" fontId="23" fillId="2" borderId="2" xfId="0" applyNumberFormat="1" applyFont="1" applyFill="1" applyBorder="1" applyAlignment="1">
      <alignment horizontal="left" vertical="center" wrapText="1"/>
    </xf>
    <xf numFmtId="0" fontId="19" fillId="5" borderId="2" xfId="0" applyFont="1" applyFill="1" applyBorder="1" applyAlignment="1">
      <alignment horizontal="left" wrapText="1"/>
    </xf>
    <xf numFmtId="0" fontId="19" fillId="2" borderId="2" xfId="0" applyFont="1" applyFill="1" applyBorder="1" applyAlignment="1">
      <alignment horizontal="left" vertical="center" wrapText="1"/>
    </xf>
    <xf numFmtId="0" fontId="38" fillId="3" borderId="2" xfId="0" applyFont="1" applyFill="1" applyBorder="1" applyAlignment="1">
      <alignment horizontal="center" vertical="center"/>
    </xf>
    <xf numFmtId="0" fontId="7" fillId="5" borderId="2" xfId="0" applyFont="1" applyFill="1" applyBorder="1" applyAlignment="1">
      <alignment horizontal="center" vertical="center" wrapText="1"/>
    </xf>
    <xf numFmtId="49" fontId="41" fillId="5" borderId="2" xfId="0" applyNumberFormat="1" applyFont="1" applyFill="1" applyBorder="1" applyAlignment="1">
      <alignment horizontal="center" vertical="top"/>
    </xf>
    <xf numFmtId="49" fontId="41" fillId="5" borderId="2" xfId="0" applyNumberFormat="1" applyFont="1" applyFill="1" applyBorder="1" applyAlignment="1">
      <alignment horizontal="center" vertical="center"/>
    </xf>
    <xf numFmtId="0" fontId="8" fillId="3" borderId="9" xfId="0" applyFont="1" applyFill="1" applyBorder="1" applyAlignment="1">
      <alignment horizontal="center" vertical="center" wrapText="1"/>
    </xf>
    <xf numFmtId="49" fontId="8" fillId="3" borderId="23" xfId="0" applyNumberFormat="1" applyFont="1" applyFill="1" applyBorder="1" applyAlignment="1">
      <alignment horizontal="center" vertical="center" wrapText="1"/>
    </xf>
    <xf numFmtId="49" fontId="2" fillId="3" borderId="23" xfId="0" applyNumberFormat="1" applyFont="1" applyFill="1" applyBorder="1" applyAlignment="1">
      <alignment horizontal="center" vertical="center" wrapText="1"/>
    </xf>
    <xf numFmtId="0" fontId="7" fillId="3" borderId="2" xfId="0" applyFont="1" applyFill="1" applyBorder="1" applyAlignment="1">
      <alignment horizontal="center" vertical="center"/>
    </xf>
    <xf numFmtId="0" fontId="11" fillId="3" borderId="2" xfId="0" applyFont="1" applyFill="1" applyBorder="1" applyAlignment="1">
      <alignment horizontal="center" vertical="center" wrapText="1"/>
    </xf>
    <xf numFmtId="0" fontId="38" fillId="3" borderId="12" xfId="0" applyFont="1" applyFill="1" applyBorder="1" applyAlignment="1">
      <alignment horizontal="center" vertical="center"/>
    </xf>
    <xf numFmtId="0" fontId="37" fillId="2" borderId="3" xfId="0" applyFont="1" applyFill="1" applyBorder="1" applyAlignment="1">
      <alignment horizontal="center" vertical="center"/>
    </xf>
    <xf numFmtId="49" fontId="22"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left" vertical="center" wrapText="1"/>
    </xf>
    <xf numFmtId="49" fontId="19" fillId="3" borderId="23" xfId="0" applyNumberFormat="1" applyFont="1" applyFill="1" applyBorder="1" applyAlignment="1">
      <alignment horizontal="center" vertical="center" wrapText="1"/>
    </xf>
    <xf numFmtId="49" fontId="7" fillId="2" borderId="3" xfId="0" applyNumberFormat="1" applyFont="1" applyFill="1" applyBorder="1" applyAlignment="1">
      <alignment vertical="center" wrapText="1"/>
    </xf>
    <xf numFmtId="49" fontId="7" fillId="2" borderId="17" xfId="0" applyNumberFormat="1" applyFont="1" applyFill="1" applyBorder="1" applyAlignment="1">
      <alignment horizontal="left" vertical="top" wrapText="1"/>
    </xf>
    <xf numFmtId="0" fontId="0" fillId="0" borderId="17" xfId="0" applyBorder="1"/>
    <xf numFmtId="0" fontId="15" fillId="5" borderId="7" xfId="0" applyFont="1" applyFill="1" applyBorder="1" applyAlignment="1">
      <alignment horizontal="center" vertical="center" wrapText="1"/>
    </xf>
    <xf numFmtId="49" fontId="19" fillId="2" borderId="14" xfId="0" applyNumberFormat="1" applyFont="1" applyFill="1" applyBorder="1" applyAlignment="1">
      <alignment horizontal="center" vertical="center" wrapText="1"/>
    </xf>
    <xf numFmtId="49" fontId="19" fillId="2" borderId="7" xfId="0" applyNumberFormat="1" applyFont="1" applyFill="1" applyBorder="1" applyAlignment="1">
      <alignment horizontal="center" vertical="center" wrapText="1"/>
    </xf>
    <xf numFmtId="49" fontId="19" fillId="5" borderId="7" xfId="0" applyNumberFormat="1" applyFont="1" applyFill="1" applyBorder="1" applyAlignment="1">
      <alignment horizontal="center" vertical="center" wrapText="1"/>
    </xf>
    <xf numFmtId="0" fontId="15" fillId="2" borderId="7" xfId="0" applyFont="1" applyFill="1" applyBorder="1" applyAlignment="1">
      <alignment horizontal="center" vertical="center" wrapText="1"/>
    </xf>
    <xf numFmtId="0" fontId="5" fillId="3" borderId="23" xfId="0" applyFont="1" applyFill="1" applyBorder="1"/>
    <xf numFmtId="49" fontId="20" fillId="3" borderId="23" xfId="0" applyNumberFormat="1" applyFont="1" applyFill="1" applyBorder="1" applyAlignment="1">
      <alignment horizontal="left" vertical="center" wrapText="1"/>
    </xf>
    <xf numFmtId="1" fontId="2" fillId="2" borderId="12" xfId="0" applyNumberFormat="1" applyFont="1" applyFill="1" applyBorder="1" applyAlignment="1">
      <alignment horizontal="center" vertical="center" wrapText="1"/>
    </xf>
    <xf numFmtId="0" fontId="5" fillId="0" borderId="23" xfId="0" applyFont="1" applyBorder="1" applyAlignment="1">
      <alignment horizontal="center" vertical="center"/>
    </xf>
    <xf numFmtId="0" fontId="16" fillId="5" borderId="23" xfId="0" applyFont="1" applyFill="1" applyBorder="1" applyAlignment="1">
      <alignment horizontal="center" vertical="center" wrapText="1"/>
    </xf>
    <xf numFmtId="0" fontId="16" fillId="2" borderId="23" xfId="0" applyFont="1" applyFill="1" applyBorder="1" applyAlignment="1">
      <alignment horizontal="center" vertical="center" wrapText="1"/>
    </xf>
    <xf numFmtId="1" fontId="2" fillId="2" borderId="5" xfId="0" applyNumberFormat="1" applyFont="1" applyFill="1" applyBorder="1" applyAlignment="1">
      <alignment horizontal="center" vertical="center" wrapText="1"/>
    </xf>
    <xf numFmtId="1" fontId="18" fillId="2" borderId="9" xfId="0" applyNumberFormat="1" applyFont="1" applyFill="1" applyBorder="1" applyAlignment="1">
      <alignment horizontal="center" vertical="center" wrapText="1"/>
    </xf>
    <xf numFmtId="0" fontId="5" fillId="3" borderId="23" xfId="0" applyFont="1" applyFill="1" applyBorder="1" applyAlignment="1">
      <alignment horizontal="left"/>
    </xf>
    <xf numFmtId="1" fontId="32" fillId="12" borderId="9" xfId="0" applyNumberFormat="1" applyFont="1" applyFill="1" applyBorder="1" applyAlignment="1">
      <alignment horizontal="center" vertical="center" wrapText="1"/>
    </xf>
    <xf numFmtId="49" fontId="23" fillId="2" borderId="8" xfId="0" applyNumberFormat="1" applyFont="1" applyFill="1" applyBorder="1" applyAlignment="1">
      <alignment horizontal="left" vertical="center" wrapText="1"/>
    </xf>
    <xf numFmtId="0" fontId="18" fillId="5" borderId="23"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9" fillId="5" borderId="23" xfId="0" applyFont="1" applyFill="1" applyBorder="1" applyAlignment="1">
      <alignment horizontal="center" vertical="center" wrapText="1"/>
    </xf>
    <xf numFmtId="0" fontId="25" fillId="5" borderId="23" xfId="0" applyFont="1" applyFill="1" applyBorder="1" applyAlignment="1">
      <alignment horizontal="center" vertical="center" wrapText="1"/>
    </xf>
    <xf numFmtId="0" fontId="5" fillId="13" borderId="2" xfId="0" applyFont="1" applyFill="1" applyBorder="1"/>
    <xf numFmtId="0" fontId="2" fillId="2" borderId="4" xfId="0" applyFont="1" applyFill="1" applyBorder="1" applyAlignment="1">
      <alignment horizontal="center" vertical="center" wrapText="1"/>
    </xf>
    <xf numFmtId="0" fontId="4" fillId="0" borderId="1" xfId="0" applyFont="1" applyBorder="1"/>
    <xf numFmtId="0" fontId="4" fillId="0" borderId="14" xfId="0" applyFont="1" applyBorder="1"/>
    <xf numFmtId="0" fontId="6" fillId="3"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4" fillId="0" borderId="0" xfId="0" applyFont="1"/>
    <xf numFmtId="0" fontId="4" fillId="0" borderId="16" xfId="0" applyFont="1" applyBorder="1"/>
    <xf numFmtId="0" fontId="14" fillId="0" borderId="2" xfId="0" applyFont="1" applyBorder="1"/>
    <xf numFmtId="0" fontId="2" fillId="3" borderId="5" xfId="0" applyFont="1" applyFill="1" applyBorder="1" applyAlignment="1">
      <alignment horizontal="center" vertical="center" wrapText="1"/>
    </xf>
    <xf numFmtId="0" fontId="4" fillId="0" borderId="11" xfId="0" applyFont="1" applyBorder="1"/>
    <xf numFmtId="0" fontId="4" fillId="0" borderId="12" xfId="0" applyFont="1" applyBorder="1"/>
    <xf numFmtId="49" fontId="8" fillId="3" borderId="2" xfId="0" applyNumberFormat="1" applyFont="1" applyFill="1" applyBorder="1" applyAlignment="1">
      <alignment horizontal="center" vertical="center" wrapText="1"/>
    </xf>
    <xf numFmtId="0" fontId="10" fillId="0" borderId="2" xfId="0" applyFont="1" applyBorder="1"/>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4" fillId="0" borderId="10" xfId="0" applyFont="1" applyBorder="1"/>
    <xf numFmtId="0" fontId="4" fillId="0" borderId="13" xfId="0" applyFont="1" applyBorder="1"/>
    <xf numFmtId="0" fontId="7" fillId="3" borderId="4"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8" xfId="0" applyFont="1" applyBorder="1"/>
    <xf numFmtId="0" fontId="4" fillId="0" borderId="9" xfId="0" applyFont="1" applyBorder="1"/>
    <xf numFmtId="0" fontId="7" fillId="3" borderId="3" xfId="0" applyFont="1" applyFill="1" applyBorder="1" applyAlignment="1">
      <alignment horizontal="center" vertical="center" wrapText="1"/>
    </xf>
    <xf numFmtId="0" fontId="14" fillId="0" borderId="10" xfId="0" applyFont="1" applyBorder="1"/>
    <xf numFmtId="0" fontId="14" fillId="0" borderId="13" xfId="0" applyFont="1" applyBorder="1"/>
    <xf numFmtId="49" fontId="19" fillId="3" borderId="16" xfId="0" applyNumberFormat="1" applyFont="1" applyFill="1" applyBorder="1" applyAlignment="1">
      <alignment horizontal="left" vertical="center" wrapText="1"/>
    </xf>
    <xf numFmtId="49" fontId="7" fillId="6" borderId="5" xfId="0" applyNumberFormat="1"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4" fillId="0" borderId="5" xfId="0" applyFont="1" applyBorder="1"/>
    <xf numFmtId="0" fontId="6" fillId="5" borderId="3" xfId="0" applyFont="1" applyFill="1" applyBorder="1" applyAlignment="1">
      <alignment horizontal="center" vertical="center" wrapText="1"/>
    </xf>
    <xf numFmtId="49" fontId="8" fillId="3" borderId="8" xfId="0" applyNumberFormat="1" applyFont="1" applyFill="1" applyBorder="1" applyAlignment="1">
      <alignment horizontal="center" vertical="center" wrapText="1"/>
    </xf>
    <xf numFmtId="49" fontId="8" fillId="3" borderId="9" xfId="0" applyNumberFormat="1" applyFont="1" applyFill="1" applyBorder="1" applyAlignment="1">
      <alignment horizontal="center" vertical="center" wrapText="1"/>
    </xf>
    <xf numFmtId="49" fontId="8" fillId="3" borderId="7" xfId="0" applyNumberFormat="1" applyFont="1" applyFill="1" applyBorder="1" applyAlignment="1">
      <alignment horizontal="center" vertical="center" wrapText="1"/>
    </xf>
    <xf numFmtId="0" fontId="10" fillId="0" borderId="8" xfId="0" applyFont="1" applyBorder="1"/>
    <xf numFmtId="0" fontId="10" fillId="0" borderId="9" xfId="0" applyFont="1" applyBorder="1"/>
    <xf numFmtId="0" fontId="11" fillId="3" borderId="7"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9" fillId="0" borderId="2" xfId="0" applyFont="1" applyBorder="1" applyAlignment="1">
      <alignment horizontal="center" vertical="center"/>
    </xf>
    <xf numFmtId="0" fontId="9" fillId="4" borderId="23" xfId="0" applyFont="1" applyFill="1" applyBorder="1" applyAlignment="1">
      <alignment horizontal="center" vertical="center" wrapText="1"/>
    </xf>
    <xf numFmtId="0" fontId="9" fillId="4" borderId="2" xfId="0" applyFont="1" applyFill="1" applyBorder="1" applyAlignment="1">
      <alignment horizontal="center" vertical="center"/>
    </xf>
    <xf numFmtId="49" fontId="19" fillId="3" borderId="7" xfId="0" applyNumberFormat="1" applyFont="1" applyFill="1" applyBorder="1" applyAlignment="1">
      <alignment horizontal="left" vertical="center" wrapText="1"/>
    </xf>
    <xf numFmtId="0" fontId="2" fillId="2" borderId="6" xfId="0" applyFont="1" applyFill="1" applyBorder="1" applyAlignment="1">
      <alignment horizontal="center" vertical="center" wrapText="1"/>
    </xf>
    <xf numFmtId="49" fontId="7" fillId="6" borderId="3" xfId="0" applyNumberFormat="1" applyFont="1" applyFill="1" applyBorder="1" applyAlignment="1">
      <alignment horizontal="center" vertical="center" wrapText="1"/>
    </xf>
    <xf numFmtId="49" fontId="7" fillId="6" borderId="10" xfId="0" applyNumberFormat="1" applyFont="1" applyFill="1" applyBorder="1" applyAlignment="1">
      <alignment horizontal="center" vertical="center" wrapText="1"/>
    </xf>
    <xf numFmtId="49" fontId="7" fillId="6" borderId="13" xfId="0" applyNumberFormat="1"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7" fillId="8" borderId="3" xfId="0"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49" fontId="19" fillId="3" borderId="2" xfId="0" applyNumberFormat="1" applyFont="1" applyFill="1" applyBorder="1" applyAlignment="1">
      <alignment horizontal="left" vertical="center" wrapText="1"/>
    </xf>
    <xf numFmtId="49" fontId="19" fillId="3" borderId="25" xfId="0" applyNumberFormat="1" applyFont="1" applyFill="1" applyBorder="1" applyAlignment="1">
      <alignment horizontal="left" vertical="center" wrapText="1"/>
    </xf>
    <xf numFmtId="0" fontId="31" fillId="2" borderId="6" xfId="0" applyFont="1" applyFill="1" applyBorder="1" applyAlignment="1">
      <alignment horizontal="center" vertical="center" wrapText="1"/>
    </xf>
    <xf numFmtId="0" fontId="2" fillId="9" borderId="4" xfId="0" applyFont="1" applyFill="1" applyBorder="1" applyAlignment="1">
      <alignment horizontal="center" vertical="center" wrapText="1"/>
    </xf>
    <xf numFmtId="49" fontId="19" fillId="3" borderId="0" xfId="0" applyNumberFormat="1" applyFont="1" applyFill="1" applyAlignment="1">
      <alignment horizontal="left" vertical="center" wrapText="1"/>
    </xf>
    <xf numFmtId="49" fontId="7" fillId="6" borderId="2" xfId="0" applyNumberFormat="1" applyFont="1" applyFill="1" applyBorder="1" applyAlignment="1">
      <alignment horizontal="center" vertical="center" wrapText="1"/>
    </xf>
    <xf numFmtId="0" fontId="2" fillId="7" borderId="19" xfId="0" applyFont="1" applyFill="1" applyBorder="1" applyAlignment="1">
      <alignment horizontal="center" vertical="center" wrapText="1"/>
    </xf>
    <xf numFmtId="0" fontId="2" fillId="7" borderId="20" xfId="0" applyFont="1" applyFill="1" applyBorder="1" applyAlignment="1">
      <alignment horizontal="center" vertical="center" wrapText="1"/>
    </xf>
    <xf numFmtId="49" fontId="22" fillId="5" borderId="2" xfId="0"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49" fontId="23" fillId="6" borderId="5" xfId="0" applyNumberFormat="1" applyFont="1" applyFill="1" applyBorder="1" applyAlignment="1">
      <alignment horizontal="center" vertical="center" wrapText="1"/>
    </xf>
    <xf numFmtId="49" fontId="23" fillId="6" borderId="13" xfId="0" applyNumberFormat="1" applyFont="1" applyFill="1" applyBorder="1" applyAlignment="1">
      <alignment horizontal="center" vertical="center" wrapText="1"/>
    </xf>
    <xf numFmtId="49" fontId="23" fillId="6" borderId="3" xfId="0" applyNumberFormat="1" applyFont="1" applyFill="1" applyBorder="1" applyAlignment="1">
      <alignment horizontal="center" vertical="center" wrapText="1"/>
    </xf>
    <xf numFmtId="0" fontId="18" fillId="2" borderId="4" xfId="1" applyFont="1" applyFill="1" applyBorder="1" applyAlignment="1">
      <alignment horizontal="center" vertical="center" wrapText="1"/>
    </xf>
    <xf numFmtId="0" fontId="18" fillId="2" borderId="14" xfId="1" applyFont="1" applyFill="1" applyBorder="1" applyAlignment="1">
      <alignment horizontal="center" vertical="center" wrapText="1"/>
    </xf>
    <xf numFmtId="0" fontId="34" fillId="14" borderId="10" xfId="0" applyFont="1" applyFill="1" applyBorder="1" applyAlignment="1">
      <alignment horizontal="center" vertical="center"/>
    </xf>
    <xf numFmtId="0" fontId="34" fillId="14" borderId="13" xfId="0" applyFont="1" applyFill="1" applyBorder="1" applyAlignment="1">
      <alignment horizontal="center" vertical="center"/>
    </xf>
    <xf numFmtId="0" fontId="4" fillId="15" borderId="1" xfId="0" applyFont="1" applyFill="1" applyBorder="1" applyAlignment="1">
      <alignment horizontal="center" vertical="center"/>
    </xf>
    <xf numFmtId="0" fontId="4" fillId="15" borderId="14" xfId="0" applyFont="1" applyFill="1" applyBorder="1" applyAlignment="1">
      <alignment horizontal="center" vertical="center"/>
    </xf>
    <xf numFmtId="0" fontId="4" fillId="16" borderId="10" xfId="0" applyFont="1" applyFill="1" applyBorder="1" applyAlignment="1">
      <alignment horizontal="center" vertical="center"/>
    </xf>
    <xf numFmtId="0" fontId="4" fillId="16" borderId="13" xfId="0" applyFont="1" applyFill="1" applyBorder="1" applyAlignment="1">
      <alignment horizontal="center" vertical="center"/>
    </xf>
    <xf numFmtId="49" fontId="7" fillId="6" borderId="11" xfId="0" applyNumberFormat="1" applyFont="1" applyFill="1" applyBorder="1" applyAlignment="1">
      <alignment horizontal="center" vertical="center" wrapText="1"/>
    </xf>
    <xf numFmtId="49" fontId="7" fillId="6" borderId="12" xfId="0" applyNumberFormat="1" applyFont="1" applyFill="1" applyBorder="1" applyAlignment="1">
      <alignment horizontal="center" vertical="center" wrapText="1"/>
    </xf>
    <xf numFmtId="0" fontId="19" fillId="4" borderId="2" xfId="0" applyFont="1" applyFill="1" applyBorder="1" applyAlignment="1">
      <alignment horizontal="center" vertical="center"/>
    </xf>
    <xf numFmtId="0" fontId="19" fillId="4" borderId="6" xfId="0" applyFont="1" applyFill="1" applyBorder="1" applyAlignment="1">
      <alignment horizontal="center" vertical="center"/>
    </xf>
    <xf numFmtId="0" fontId="19" fillId="3" borderId="2" xfId="0" applyFont="1" applyFill="1" applyBorder="1" applyAlignment="1">
      <alignment horizontal="center" vertical="center" wrapText="1"/>
    </xf>
    <xf numFmtId="0" fontId="19" fillId="3" borderId="0" xfId="0" applyFont="1" applyFill="1" applyAlignment="1">
      <alignment horizontal="center" vertical="center" wrapText="1"/>
    </xf>
    <xf numFmtId="0" fontId="18" fillId="2" borderId="2" xfId="0" applyFont="1" applyFill="1" applyBorder="1" applyAlignment="1">
      <alignment horizontal="center" vertical="center"/>
    </xf>
    <xf numFmtId="0" fontId="4" fillId="0" borderId="2" xfId="0" applyFont="1" applyBorder="1"/>
    <xf numFmtId="0" fontId="19" fillId="2" borderId="2" xfId="0" applyFont="1" applyFill="1" applyBorder="1" applyAlignment="1">
      <alignment horizontal="center" vertical="center"/>
    </xf>
    <xf numFmtId="0" fontId="19" fillId="5" borderId="2" xfId="0" applyFont="1" applyFill="1" applyBorder="1" applyAlignment="1">
      <alignment horizontal="center" vertical="center" wrapText="1"/>
    </xf>
    <xf numFmtId="0" fontId="42" fillId="5" borderId="4" xfId="0" applyFont="1" applyFill="1" applyBorder="1" applyAlignment="1">
      <alignment horizontal="center" vertical="center" textRotation="90" wrapText="1"/>
    </xf>
    <xf numFmtId="0" fontId="19" fillId="5" borderId="3" xfId="0" applyFont="1" applyFill="1" applyBorder="1" applyAlignment="1">
      <alignment horizontal="left" vertical="center" wrapText="1"/>
    </xf>
    <xf numFmtId="0" fontId="42" fillId="3" borderId="4" xfId="0" applyFont="1" applyFill="1" applyBorder="1" applyAlignment="1">
      <alignment horizontal="center" vertical="center" textRotation="90" wrapText="1"/>
    </xf>
    <xf numFmtId="0" fontId="19" fillId="3" borderId="3" xfId="0" applyFont="1" applyFill="1" applyBorder="1" applyAlignment="1">
      <alignment horizontal="left" vertical="center" wrapText="1"/>
    </xf>
    <xf numFmtId="0" fontId="15" fillId="2" borderId="3" xfId="0" applyFont="1" applyFill="1" applyBorder="1" applyAlignment="1">
      <alignment horizontal="center" vertical="center"/>
    </xf>
    <xf numFmtId="9" fontId="15" fillId="2" borderId="3" xfId="0" applyNumberFormat="1" applyFont="1" applyFill="1" applyBorder="1" applyAlignment="1">
      <alignment horizontal="center" vertical="center"/>
    </xf>
    <xf numFmtId="49" fontId="40" fillId="2" borderId="2" xfId="0" applyNumberFormat="1" applyFont="1" applyFill="1" applyBorder="1" applyAlignment="1">
      <alignment horizontal="center" vertical="center"/>
    </xf>
    <xf numFmtId="49" fontId="25" fillId="2" borderId="2" xfId="0" applyNumberFormat="1" applyFont="1" applyFill="1" applyBorder="1" applyAlignment="1">
      <alignment horizontal="center" vertical="center"/>
    </xf>
    <xf numFmtId="164" fontId="18" fillId="2" borderId="3" xfId="0" applyNumberFormat="1" applyFont="1" applyFill="1" applyBorder="1" applyAlignment="1">
      <alignment horizontal="center" vertical="center" wrapText="1"/>
    </xf>
    <xf numFmtId="43" fontId="18" fillId="2" borderId="3" xfId="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0" fontId="42" fillId="2" borderId="4" xfId="0" applyFont="1" applyFill="1" applyBorder="1" applyAlignment="1">
      <alignment horizontal="center" vertical="center" textRotation="90" wrapText="1"/>
    </xf>
    <xf numFmtId="0" fontId="19" fillId="2" borderId="3" xfId="0" applyFont="1" applyFill="1" applyBorder="1" applyAlignment="1">
      <alignment horizontal="left" vertical="center" wrapText="1"/>
    </xf>
    <xf numFmtId="0" fontId="44" fillId="5" borderId="0" xfId="0" applyFont="1" applyFill="1" applyAlignment="1">
      <alignment horizontal="center" vertical="center"/>
    </xf>
    <xf numFmtId="49" fontId="3" fillId="2" borderId="0" xfId="0" applyNumberFormat="1" applyFont="1" applyFill="1" applyAlignment="1">
      <alignment horizontal="center" vertical="center" wrapText="1"/>
    </xf>
    <xf numFmtId="49" fontId="19" fillId="3" borderId="0" xfId="0" applyNumberFormat="1" applyFont="1" applyFill="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2" xfId="0" applyNumberFormat="1" applyFont="1" applyFill="1" applyBorder="1" applyAlignment="1">
      <alignment vertical="center" wrapText="1"/>
    </xf>
    <xf numFmtId="49" fontId="19" fillId="3" borderId="24" xfId="0" applyNumberFormat="1" applyFont="1" applyFill="1" applyBorder="1" applyAlignment="1">
      <alignment vertical="center" wrapText="1"/>
    </xf>
    <xf numFmtId="0" fontId="4" fillId="0" borderId="6" xfId="0" applyFont="1" applyBorder="1"/>
    <xf numFmtId="0" fontId="0" fillId="0" borderId="0" xfId="0"/>
    <xf numFmtId="0" fontId="42" fillId="5" borderId="3" xfId="0" applyFont="1" applyFill="1" applyBorder="1" applyAlignment="1">
      <alignment horizontal="center" vertical="center" textRotation="90" wrapText="1"/>
    </xf>
    <xf numFmtId="0" fontId="4" fillId="0" borderId="10" xfId="0" applyFont="1" applyBorder="1" applyAlignment="1">
      <alignment horizontal="center"/>
    </xf>
    <xf numFmtId="0" fontId="4" fillId="0" borderId="13" xfId="0" applyFont="1" applyBorder="1" applyAlignment="1">
      <alignment horizontal="center"/>
    </xf>
    <xf numFmtId="49" fontId="19" fillId="3" borderId="0" xfId="0" applyNumberFormat="1" applyFont="1" applyFill="1" applyAlignment="1">
      <alignment vertical="center" wrapText="1"/>
    </xf>
    <xf numFmtId="0" fontId="42" fillId="2" borderId="0" xfId="0" applyFont="1" applyFill="1" applyAlignment="1">
      <alignment horizontal="center" vertical="top" wrapText="1"/>
    </xf>
    <xf numFmtId="0" fontId="8" fillId="2" borderId="0" xfId="0" applyFont="1" applyFill="1" applyAlignment="1">
      <alignment horizontal="center" vertical="center" wrapText="1"/>
    </xf>
    <xf numFmtId="49" fontId="19" fillId="3" borderId="24" xfId="0" applyNumberFormat="1" applyFont="1" applyFill="1" applyBorder="1" applyAlignment="1">
      <alignment horizontal="left" vertical="center" wrapText="1"/>
    </xf>
    <xf numFmtId="0" fontId="46" fillId="5" borderId="6" xfId="0" applyFont="1" applyFill="1" applyBorder="1" applyAlignment="1">
      <alignment horizontal="center" wrapText="1"/>
    </xf>
  </cellXfs>
  <cellStyles count="2">
    <cellStyle name="Normal" xfId="0" builtinId="0"/>
    <cellStyle name="Normal 2" xfId="1" xr:uid="{931F967E-4163-4FE7-B5E1-68067E9A84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GI&#193;O%20&#193;N%20NT%2018%20-19%20L&#221;\Thu\HS_THCS\HoSo_TieuHoc_T9.xl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uong"/>
      <sheetName val="CoSoVC_TH"/>
      <sheetName val="NhanSu_TH"/>
      <sheetName val="LopHoc_TH"/>
      <sheetName val="LopHoc_TH_BC"/>
      <sheetName val="HocSinh_TH"/>
      <sheetName val="HocSinh_TH_BC"/>
      <sheetName val="DiemTruong"/>
      <sheetName val="DanhMu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youtube.com/watch?v=Dp4zvMeBMHw&amp;t=266s" TargetMode="External"/><Relationship Id="rId13" Type="http://schemas.openxmlformats.org/officeDocument/2006/relationships/hyperlink" Target="https://www.youtube.com/watch?v=Nu6P8hV-FGg" TargetMode="External"/><Relationship Id="rId3" Type="http://schemas.openxmlformats.org/officeDocument/2006/relationships/hyperlink" Target="https://www.youtube.com/watch?v=qRNeLdvTAfw" TargetMode="External"/><Relationship Id="rId7" Type="http://schemas.openxmlformats.org/officeDocument/2006/relationships/hyperlink" Target="https://www.youtube.com/watch?v=Dp4zvMeBMHw&amp;t=266s" TargetMode="External"/><Relationship Id="rId12" Type="http://schemas.openxmlformats.org/officeDocument/2006/relationships/hyperlink" Target="https://www.youtube.com/watch?v=twdypKweTkw" TargetMode="External"/><Relationship Id="rId2" Type="http://schemas.openxmlformats.org/officeDocument/2006/relationships/hyperlink" Target="https://www.youtube.com/watch?v=-dVY4neQ6M0" TargetMode="External"/><Relationship Id="rId16" Type="http://schemas.openxmlformats.org/officeDocument/2006/relationships/printerSettings" Target="../printerSettings/printerSettings1.bin"/><Relationship Id="rId1" Type="http://schemas.openxmlformats.org/officeDocument/2006/relationships/hyperlink" Target="https://www.youtube.com/watch?v=-dVY4neQ6M0" TargetMode="External"/><Relationship Id="rId6" Type="http://schemas.openxmlformats.org/officeDocument/2006/relationships/hyperlink" Target="https://www.youtube.com/watch?v=0wtmdou_Cvk" TargetMode="External"/><Relationship Id="rId11" Type="http://schemas.openxmlformats.org/officeDocument/2006/relationships/hyperlink" Target="https://www.youtube.com/watch?v=lG22ogXTKhc" TargetMode="External"/><Relationship Id="rId5" Type="http://schemas.openxmlformats.org/officeDocument/2006/relationships/hyperlink" Target="https://www.youtube.com/watch?v=obzneBwRekU" TargetMode="External"/><Relationship Id="rId15" Type="http://schemas.openxmlformats.org/officeDocument/2006/relationships/hyperlink" Target="https://www.youtube.com/watch?v=sp851EYhB_g&amp;t=139s" TargetMode="External"/><Relationship Id="rId10" Type="http://schemas.openxmlformats.org/officeDocument/2006/relationships/hyperlink" Target="https://www.youtube.com/watch?v=k8uMv-KDG_s" TargetMode="External"/><Relationship Id="rId4" Type="http://schemas.openxmlformats.org/officeDocument/2006/relationships/hyperlink" Target="https://www.youtube.com/watch?v=xQZvCLzz3Uw" TargetMode="External"/><Relationship Id="rId9" Type="http://schemas.openxmlformats.org/officeDocument/2006/relationships/hyperlink" Target="https://www.youtube.com/watch?v=laENUUTjHok" TargetMode="External"/><Relationship Id="rId14" Type="http://schemas.openxmlformats.org/officeDocument/2006/relationships/hyperlink" Target="https://www.youtube.com/watch?v=q5Os_YYGEg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B0D21-BBC2-4925-B266-1A1A3DBC6DDE}">
  <sheetPr filterMode="1"/>
  <dimension ref="A1:CV758"/>
  <sheetViews>
    <sheetView tabSelected="1" zoomScale="68" zoomScaleNormal="68" workbookViewId="0">
      <pane ySplit="4" topLeftCell="A629" activePane="bottomLeft" state="frozen"/>
      <selection pane="bottomLeft" activeCell="CX757" sqref="CX757"/>
    </sheetView>
  </sheetViews>
  <sheetFormatPr defaultColWidth="14.42578125" defaultRowHeight="15" customHeight="1"/>
  <cols>
    <col min="1" max="1" width="8.28515625" hidden="1" customWidth="1"/>
    <col min="2" max="2" width="6" style="517" customWidth="1"/>
    <col min="3" max="3" width="32.28515625" customWidth="1"/>
    <col min="4" max="4" width="8" customWidth="1"/>
    <col min="5" max="5" width="28" customWidth="1"/>
    <col min="6" max="6" width="8" customWidth="1"/>
    <col min="7" max="7" width="21.5703125" customWidth="1"/>
    <col min="8" max="8" width="13.5703125" hidden="1" customWidth="1"/>
    <col min="9" max="9" width="7.85546875" customWidth="1"/>
    <col min="10" max="13" width="10.42578125" hidden="1" customWidth="1"/>
    <col min="14" max="14" width="9" customWidth="1"/>
    <col min="15" max="17" width="7.42578125" hidden="1" customWidth="1"/>
    <col min="18" max="18" width="7.42578125" style="517" hidden="1" customWidth="1"/>
    <col min="19" max="25" width="7.42578125" hidden="1" customWidth="1"/>
    <col min="26" max="26" width="12.7109375" hidden="1" customWidth="1"/>
    <col min="27" max="27" width="9" style="402" customWidth="1"/>
    <col min="28" max="28" width="9.28515625" style="402" customWidth="1"/>
    <col min="29" max="35" width="9.28515625" style="402" hidden="1" customWidth="1"/>
    <col min="36" max="61" width="10.42578125" hidden="1" customWidth="1"/>
    <col min="62" max="62" width="5.7109375" hidden="1" customWidth="1"/>
    <col min="63" max="65" width="4.7109375" hidden="1" customWidth="1"/>
    <col min="66" max="66" width="5.28515625" hidden="1" customWidth="1"/>
    <col min="67" max="67" width="4.7109375" hidden="1" customWidth="1"/>
    <col min="68" max="68" width="5.85546875" hidden="1" customWidth="1"/>
    <col min="69" max="89" width="4.7109375" hidden="1" customWidth="1"/>
    <col min="90" max="90" width="8.85546875" hidden="1" customWidth="1"/>
    <col min="91" max="91" width="8.5703125" hidden="1" customWidth="1"/>
    <col min="92" max="92" width="5.85546875" hidden="1" customWidth="1"/>
    <col min="93" max="93" width="7" hidden="1" customWidth="1"/>
    <col min="94" max="94" width="5.28515625" hidden="1" customWidth="1"/>
    <col min="95" max="95" width="7" hidden="1" customWidth="1"/>
    <col min="96" max="96" width="6.140625" hidden="1" customWidth="1"/>
    <col min="97" max="97" width="7" hidden="1" customWidth="1"/>
    <col min="98" max="98" width="6.5703125" hidden="1" customWidth="1"/>
    <col min="99" max="99" width="11.85546875" hidden="1" customWidth="1"/>
    <col min="100" max="100" width="0.140625" customWidth="1"/>
  </cols>
  <sheetData>
    <row r="1" spans="1:100" ht="49.5" customHeight="1">
      <c r="A1" s="1"/>
      <c r="B1" s="722" t="s">
        <v>1429</v>
      </c>
      <c r="C1" s="722"/>
      <c r="D1" s="722"/>
      <c r="E1" s="722"/>
      <c r="F1" s="722"/>
      <c r="G1" s="722"/>
      <c r="H1" s="722"/>
      <c r="I1" s="722"/>
      <c r="J1" s="722"/>
      <c r="K1" s="722"/>
      <c r="L1" s="722"/>
      <c r="M1" s="722"/>
      <c r="N1" s="722"/>
      <c r="O1" s="722"/>
      <c r="P1" s="722"/>
      <c r="Q1" s="722"/>
      <c r="R1" s="722"/>
      <c r="S1" s="722"/>
      <c r="T1" s="722"/>
      <c r="U1" s="722"/>
      <c r="V1" s="722"/>
      <c r="W1" s="722"/>
      <c r="X1" s="722"/>
      <c r="Y1" s="722"/>
      <c r="Z1" s="722"/>
      <c r="AA1" s="722"/>
      <c r="AB1" s="722"/>
      <c r="AC1" s="722"/>
      <c r="AD1" s="722"/>
      <c r="AE1" s="722"/>
      <c r="AF1" s="722"/>
      <c r="AG1" s="722"/>
      <c r="AH1" s="722"/>
      <c r="AI1" s="722"/>
      <c r="AJ1" s="722"/>
      <c r="AK1" s="722"/>
      <c r="AL1" s="722"/>
      <c r="AM1" s="722"/>
      <c r="AN1" s="722"/>
      <c r="AO1" s="722"/>
      <c r="AP1" s="722"/>
      <c r="AQ1" s="722"/>
      <c r="AR1" s="722"/>
      <c r="AS1" s="722"/>
      <c r="AT1" s="722"/>
      <c r="AU1" s="722"/>
      <c r="AV1" s="722"/>
      <c r="AW1" s="722"/>
      <c r="AX1" s="722"/>
      <c r="AY1" s="722"/>
      <c r="AZ1" s="722"/>
      <c r="BA1" s="722"/>
      <c r="BB1" s="722"/>
      <c r="BC1" s="722"/>
      <c r="BD1" s="722"/>
      <c r="BE1" s="722"/>
      <c r="BF1" s="722"/>
      <c r="BG1" s="722"/>
      <c r="BH1" s="722"/>
      <c r="BI1" s="722"/>
      <c r="BJ1" s="722"/>
      <c r="BK1" s="722"/>
      <c r="BL1" s="722"/>
      <c r="BM1" s="722"/>
      <c r="BN1" s="722"/>
      <c r="BO1" s="722"/>
      <c r="BP1" s="722"/>
      <c r="BQ1" s="722"/>
      <c r="BR1" s="722"/>
      <c r="BS1" s="722"/>
      <c r="BT1" s="722"/>
      <c r="BU1" s="722"/>
      <c r="BV1" s="722"/>
      <c r="BW1" s="722"/>
      <c r="BX1" s="722"/>
      <c r="BY1" s="722"/>
      <c r="BZ1" s="722"/>
      <c r="CA1" s="722"/>
      <c r="CB1" s="722"/>
      <c r="CC1" s="722"/>
      <c r="CD1" s="722"/>
      <c r="CE1" s="722"/>
      <c r="CF1" s="722"/>
      <c r="CG1" s="722"/>
      <c r="CH1" s="722"/>
      <c r="CI1" s="722"/>
      <c r="CJ1" s="722"/>
      <c r="CK1" s="722"/>
      <c r="CL1" s="722"/>
      <c r="CM1" s="722"/>
      <c r="CN1" s="722"/>
      <c r="CO1" s="722"/>
      <c r="CP1" s="722"/>
      <c r="CQ1" s="722"/>
      <c r="CR1" s="722"/>
      <c r="CS1" s="722"/>
      <c r="CT1" s="722"/>
      <c r="CU1" s="722"/>
      <c r="CV1" s="2"/>
    </row>
    <row r="2" spans="1:100" ht="40.5" customHeight="1">
      <c r="A2" s="622" t="s">
        <v>0</v>
      </c>
      <c r="B2" s="625" t="s">
        <v>1</v>
      </c>
      <c r="C2" s="626" t="s">
        <v>1427</v>
      </c>
      <c r="D2" s="626"/>
      <c r="E2" s="626" t="s">
        <v>1428</v>
      </c>
      <c r="F2" s="626"/>
      <c r="G2" s="626" t="s">
        <v>2</v>
      </c>
      <c r="H2" s="627" t="s">
        <v>3</v>
      </c>
      <c r="I2" s="626" t="s">
        <v>1431</v>
      </c>
      <c r="J2" s="631" t="s">
        <v>4</v>
      </c>
      <c r="K2" s="636" t="s">
        <v>5</v>
      </c>
      <c r="L2" s="637" t="s">
        <v>6</v>
      </c>
      <c r="M2" s="640" t="s">
        <v>7</v>
      </c>
      <c r="N2" s="641" t="s">
        <v>8</v>
      </c>
      <c r="O2" s="642"/>
      <c r="P2" s="642"/>
      <c r="Q2" s="642"/>
      <c r="R2" s="642"/>
      <c r="S2" s="642"/>
      <c r="T2" s="642"/>
      <c r="U2" s="642"/>
      <c r="V2" s="642"/>
      <c r="W2" s="642"/>
      <c r="X2" s="643"/>
      <c r="Y2" s="644" t="s">
        <v>9</v>
      </c>
      <c r="Z2" s="636" t="s">
        <v>10</v>
      </c>
      <c r="AA2" s="634" t="s">
        <v>11</v>
      </c>
      <c r="AB2" s="663"/>
      <c r="AC2" s="664" t="s">
        <v>12</v>
      </c>
      <c r="AD2" s="665"/>
      <c r="AE2" s="665"/>
      <c r="AF2" s="665"/>
      <c r="AG2" s="658" t="s">
        <v>13</v>
      </c>
      <c r="AH2" s="659"/>
      <c r="AI2" s="659"/>
      <c r="AJ2" s="634" t="s">
        <v>14</v>
      </c>
      <c r="AK2" s="635"/>
      <c r="AL2" s="635"/>
      <c r="AM2" s="634" t="s">
        <v>15</v>
      </c>
      <c r="AN2" s="634"/>
      <c r="AO2" s="634"/>
      <c r="AP2" s="634"/>
      <c r="AQ2" s="634" t="s">
        <v>16</v>
      </c>
      <c r="AR2" s="634"/>
      <c r="AS2" s="635"/>
      <c r="AT2" s="656" t="s">
        <v>17</v>
      </c>
      <c r="AU2" s="656"/>
      <c r="AV2" s="656"/>
      <c r="AW2" s="657"/>
      <c r="AX2" s="658" t="s">
        <v>18</v>
      </c>
      <c r="AY2" s="659"/>
      <c r="AZ2" s="660"/>
      <c r="BA2" s="661" t="s">
        <v>19</v>
      </c>
      <c r="BB2" s="659"/>
      <c r="BC2" s="660"/>
      <c r="BD2" s="658" t="s">
        <v>20</v>
      </c>
      <c r="BE2" s="656"/>
      <c r="BF2" s="659"/>
      <c r="BG2" s="658" t="s">
        <v>21</v>
      </c>
      <c r="BH2" s="656"/>
      <c r="BI2" s="657"/>
      <c r="BJ2" s="662" t="s">
        <v>22</v>
      </c>
      <c r="BK2" s="642"/>
      <c r="BL2" s="642"/>
      <c r="BM2" s="642"/>
      <c r="BN2" s="642"/>
      <c r="BO2" s="642"/>
      <c r="BP2" s="642"/>
      <c r="BQ2" s="642"/>
      <c r="BR2" s="642"/>
      <c r="BS2" s="642"/>
      <c r="BT2" s="642"/>
      <c r="BU2" s="642"/>
      <c r="BV2" s="642"/>
      <c r="BW2" s="642"/>
      <c r="BX2" s="642"/>
      <c r="BY2" s="642"/>
      <c r="BZ2" s="642"/>
      <c r="CA2" s="642"/>
      <c r="CB2" s="642"/>
      <c r="CC2" s="642"/>
      <c r="CD2" s="642"/>
      <c r="CE2" s="642"/>
      <c r="CF2" s="642"/>
      <c r="CG2" s="642"/>
      <c r="CH2" s="642"/>
      <c r="CI2" s="642"/>
      <c r="CJ2" s="642"/>
      <c r="CK2" s="642"/>
      <c r="CL2" s="652" t="s">
        <v>23</v>
      </c>
      <c r="CM2" s="642"/>
      <c r="CN2" s="642"/>
      <c r="CO2" s="642"/>
      <c r="CP2" s="642"/>
      <c r="CQ2" s="642"/>
      <c r="CR2" s="642"/>
      <c r="CS2" s="643"/>
      <c r="CT2" s="652" t="s">
        <v>24</v>
      </c>
      <c r="CU2" s="642"/>
      <c r="CV2" s="150"/>
    </row>
    <row r="3" spans="1:100" ht="21.75" customHeight="1">
      <c r="A3" s="623"/>
      <c r="B3" s="625"/>
      <c r="C3" s="626"/>
      <c r="D3" s="626"/>
      <c r="E3" s="626"/>
      <c r="F3" s="626"/>
      <c r="G3" s="626"/>
      <c r="H3" s="628"/>
      <c r="I3" s="630"/>
      <c r="J3" s="632"/>
      <c r="K3" s="623"/>
      <c r="L3" s="638"/>
      <c r="M3" s="623"/>
      <c r="N3" s="591" t="s">
        <v>25</v>
      </c>
      <c r="O3" s="12" t="s">
        <v>26</v>
      </c>
      <c r="P3" s="13" t="s">
        <v>27</v>
      </c>
      <c r="Q3" s="14" t="s">
        <v>28</v>
      </c>
      <c r="R3" s="14" t="s">
        <v>29</v>
      </c>
      <c r="S3" s="14" t="s">
        <v>30</v>
      </c>
      <c r="T3" s="13" t="s">
        <v>31</v>
      </c>
      <c r="U3" s="14" t="s">
        <v>32</v>
      </c>
      <c r="V3" s="13" t="s">
        <v>33</v>
      </c>
      <c r="W3" s="13" t="s">
        <v>34</v>
      </c>
      <c r="X3" s="15" t="s">
        <v>35</v>
      </c>
      <c r="Y3" s="645"/>
      <c r="Z3" s="623"/>
      <c r="AA3" s="9" t="s">
        <v>36</v>
      </c>
      <c r="AB3" s="9" t="s">
        <v>37</v>
      </c>
      <c r="AC3" s="589" t="s">
        <v>36</v>
      </c>
      <c r="AD3" s="11" t="s">
        <v>38</v>
      </c>
      <c r="AE3" s="16" t="s">
        <v>39</v>
      </c>
      <c r="AF3" s="16" t="s">
        <v>40</v>
      </c>
      <c r="AG3" s="16" t="s">
        <v>36</v>
      </c>
      <c r="AH3" s="16" t="s">
        <v>38</v>
      </c>
      <c r="AI3" s="10" t="s">
        <v>41</v>
      </c>
      <c r="AJ3" s="9" t="s">
        <v>36</v>
      </c>
      <c r="AK3" s="9" t="s">
        <v>38</v>
      </c>
      <c r="AL3" s="17" t="s">
        <v>42</v>
      </c>
      <c r="AM3" s="9" t="s">
        <v>36</v>
      </c>
      <c r="AN3" s="17" t="s">
        <v>38</v>
      </c>
      <c r="AO3" s="9" t="s">
        <v>41</v>
      </c>
      <c r="AP3" s="9" t="s">
        <v>40</v>
      </c>
      <c r="AQ3" s="9" t="s">
        <v>36</v>
      </c>
      <c r="AR3" s="9" t="s">
        <v>38</v>
      </c>
      <c r="AS3" s="17" t="s">
        <v>41</v>
      </c>
      <c r="AT3" s="11" t="s">
        <v>36</v>
      </c>
      <c r="AU3" s="18" t="s">
        <v>38</v>
      </c>
      <c r="AV3" s="19" t="s">
        <v>41</v>
      </c>
      <c r="AW3" s="16" t="s">
        <v>40</v>
      </c>
      <c r="AX3" s="16" t="s">
        <v>36</v>
      </c>
      <c r="AY3" s="16" t="s">
        <v>38</v>
      </c>
      <c r="AZ3" s="19" t="s">
        <v>41</v>
      </c>
      <c r="BA3" s="19" t="s">
        <v>36</v>
      </c>
      <c r="BB3" s="19" t="s">
        <v>38</v>
      </c>
      <c r="BC3" s="19" t="s">
        <v>41</v>
      </c>
      <c r="BD3" s="16" t="s">
        <v>36</v>
      </c>
      <c r="BE3" s="16" t="s">
        <v>38</v>
      </c>
      <c r="BF3" s="16" t="s">
        <v>41</v>
      </c>
      <c r="BG3" s="20" t="s">
        <v>36</v>
      </c>
      <c r="BH3" s="20" t="s">
        <v>38</v>
      </c>
      <c r="BI3" s="20" t="s">
        <v>41</v>
      </c>
      <c r="BJ3" s="21">
        <v>1</v>
      </c>
      <c r="BK3" s="22">
        <v>2</v>
      </c>
      <c r="BL3" s="21">
        <v>3</v>
      </c>
      <c r="BM3" s="22">
        <v>4</v>
      </c>
      <c r="BN3" s="21">
        <v>5</v>
      </c>
      <c r="BO3" s="22">
        <v>6</v>
      </c>
      <c r="BP3" s="21">
        <v>7</v>
      </c>
      <c r="BQ3" s="22">
        <v>8</v>
      </c>
      <c r="BR3" s="21">
        <v>9</v>
      </c>
      <c r="BS3" s="22">
        <v>10</v>
      </c>
      <c r="BT3" s="21">
        <v>11</v>
      </c>
      <c r="BU3" s="22">
        <v>12</v>
      </c>
      <c r="BV3" s="21">
        <v>13</v>
      </c>
      <c r="BW3" s="22">
        <v>14</v>
      </c>
      <c r="BX3" s="21">
        <v>15</v>
      </c>
      <c r="BY3" s="22">
        <v>16</v>
      </c>
      <c r="BZ3" s="21">
        <v>17</v>
      </c>
      <c r="CA3" s="22">
        <v>18</v>
      </c>
      <c r="CB3" s="21">
        <v>19</v>
      </c>
      <c r="CC3" s="22">
        <v>20</v>
      </c>
      <c r="CD3" s="21">
        <v>21</v>
      </c>
      <c r="CE3" s="22">
        <v>22</v>
      </c>
      <c r="CF3" s="21">
        <v>23</v>
      </c>
      <c r="CG3" s="22">
        <v>24</v>
      </c>
      <c r="CH3" s="21">
        <v>25</v>
      </c>
      <c r="CI3" s="22">
        <v>26</v>
      </c>
      <c r="CJ3" s="21">
        <v>27</v>
      </c>
      <c r="CK3" s="22">
        <v>28</v>
      </c>
      <c r="CL3" s="653" t="s">
        <v>43</v>
      </c>
      <c r="CM3" s="654"/>
      <c r="CN3" s="653" t="s">
        <v>44</v>
      </c>
      <c r="CO3" s="654"/>
      <c r="CP3" s="653" t="s">
        <v>45</v>
      </c>
      <c r="CQ3" s="654"/>
      <c r="CR3" s="653" t="s">
        <v>46</v>
      </c>
      <c r="CS3" s="654"/>
      <c r="CT3" s="655" t="s">
        <v>47</v>
      </c>
      <c r="CU3" s="653" t="s">
        <v>48</v>
      </c>
      <c r="CV3" s="150"/>
    </row>
    <row r="4" spans="1:100" ht="54.75" customHeight="1">
      <c r="A4" s="624"/>
      <c r="B4" s="625"/>
      <c r="C4" s="626"/>
      <c r="D4" s="626"/>
      <c r="E4" s="626"/>
      <c r="F4" s="626"/>
      <c r="G4" s="626"/>
      <c r="H4" s="628"/>
      <c r="I4" s="630"/>
      <c r="J4" s="632"/>
      <c r="K4" s="623"/>
      <c r="L4" s="638"/>
      <c r="M4" s="623"/>
      <c r="N4" s="23" t="s">
        <v>49</v>
      </c>
      <c r="O4" s="24" t="s">
        <v>50</v>
      </c>
      <c r="P4" s="25" t="s">
        <v>51</v>
      </c>
      <c r="Q4" s="25" t="s">
        <v>51</v>
      </c>
      <c r="R4" s="25" t="s">
        <v>50</v>
      </c>
      <c r="S4" s="25" t="s">
        <v>51</v>
      </c>
      <c r="T4" s="25" t="s">
        <v>50</v>
      </c>
      <c r="U4" s="25" t="s">
        <v>52</v>
      </c>
      <c r="V4" s="25" t="s">
        <v>53</v>
      </c>
      <c r="W4" s="25" t="s">
        <v>51</v>
      </c>
      <c r="X4" s="26" t="s">
        <v>51</v>
      </c>
      <c r="Y4" s="645"/>
      <c r="Z4" s="623"/>
      <c r="AA4" s="27" t="s">
        <v>54</v>
      </c>
      <c r="AB4" s="27" t="s">
        <v>55</v>
      </c>
      <c r="AC4" s="590" t="s">
        <v>56</v>
      </c>
      <c r="AD4" s="28" t="s">
        <v>57</v>
      </c>
      <c r="AE4" s="29" t="s">
        <v>58</v>
      </c>
      <c r="AF4" s="30" t="s">
        <v>59</v>
      </c>
      <c r="AG4" s="31" t="s">
        <v>60</v>
      </c>
      <c r="AH4" s="31" t="s">
        <v>61</v>
      </c>
      <c r="AI4" s="32" t="s">
        <v>62</v>
      </c>
      <c r="AJ4" s="4" t="s">
        <v>63</v>
      </c>
      <c r="AK4" s="4" t="s">
        <v>64</v>
      </c>
      <c r="AL4" s="33" t="s">
        <v>65</v>
      </c>
      <c r="AM4" s="33" t="s">
        <v>66</v>
      </c>
      <c r="AN4" s="33" t="s">
        <v>67</v>
      </c>
      <c r="AO4" s="4" t="s">
        <v>68</v>
      </c>
      <c r="AP4" s="4" t="s">
        <v>69</v>
      </c>
      <c r="AQ4" s="4" t="s">
        <v>70</v>
      </c>
      <c r="AR4" s="4" t="s">
        <v>71</v>
      </c>
      <c r="AS4" s="33" t="s">
        <v>72</v>
      </c>
      <c r="AT4" s="34" t="s">
        <v>73</v>
      </c>
      <c r="AU4" s="4" t="s">
        <v>74</v>
      </c>
      <c r="AV4" s="35" t="s">
        <v>75</v>
      </c>
      <c r="AW4" s="31" t="s">
        <v>76</v>
      </c>
      <c r="AX4" s="30" t="s">
        <v>77</v>
      </c>
      <c r="AY4" s="31" t="s">
        <v>78</v>
      </c>
      <c r="AZ4" s="36" t="s">
        <v>79</v>
      </c>
      <c r="BA4" s="36" t="s">
        <v>80</v>
      </c>
      <c r="BB4" s="36" t="s">
        <v>81</v>
      </c>
      <c r="BC4" s="36" t="s">
        <v>82</v>
      </c>
      <c r="BD4" s="31" t="s">
        <v>83</v>
      </c>
      <c r="BE4" s="31" t="s">
        <v>84</v>
      </c>
      <c r="BF4" s="31" t="s">
        <v>85</v>
      </c>
      <c r="BG4" s="31" t="s">
        <v>86</v>
      </c>
      <c r="BH4" s="31" t="s">
        <v>87</v>
      </c>
      <c r="BI4" s="31" t="s">
        <v>88</v>
      </c>
      <c r="BJ4" s="37" t="s">
        <v>89</v>
      </c>
      <c r="BK4" s="37" t="s">
        <v>90</v>
      </c>
      <c r="BL4" s="37" t="s">
        <v>91</v>
      </c>
      <c r="BM4" s="37" t="s">
        <v>92</v>
      </c>
      <c r="BN4" s="37" t="s">
        <v>93</v>
      </c>
      <c r="BO4" s="37" t="s">
        <v>94</v>
      </c>
      <c r="BP4" s="37" t="s">
        <v>95</v>
      </c>
      <c r="BQ4" s="37" t="s">
        <v>96</v>
      </c>
      <c r="BR4" s="37" t="s">
        <v>97</v>
      </c>
      <c r="BS4" s="37" t="s">
        <v>98</v>
      </c>
      <c r="BT4" s="37" t="s">
        <v>99</v>
      </c>
      <c r="BU4" s="37" t="s">
        <v>100</v>
      </c>
      <c r="BV4" s="37" t="s">
        <v>101</v>
      </c>
      <c r="BW4" s="37" t="s">
        <v>102</v>
      </c>
      <c r="BX4" s="37" t="s">
        <v>103</v>
      </c>
      <c r="BY4" s="37" t="s">
        <v>104</v>
      </c>
      <c r="BZ4" s="37" t="s">
        <v>105</v>
      </c>
      <c r="CA4" s="37" t="s">
        <v>106</v>
      </c>
      <c r="CB4" s="37" t="s">
        <v>107</v>
      </c>
      <c r="CC4" s="37" t="s">
        <v>108</v>
      </c>
      <c r="CD4" s="37" t="s">
        <v>109</v>
      </c>
      <c r="CE4" s="37" t="s">
        <v>110</v>
      </c>
      <c r="CF4" s="37" t="s">
        <v>111</v>
      </c>
      <c r="CG4" s="37" t="s">
        <v>112</v>
      </c>
      <c r="CH4" s="37" t="s">
        <v>113</v>
      </c>
      <c r="CI4" s="37" t="s">
        <v>114</v>
      </c>
      <c r="CJ4" s="37" t="s">
        <v>115</v>
      </c>
      <c r="CK4" s="37" t="s">
        <v>116</v>
      </c>
      <c r="CL4" s="624"/>
      <c r="CM4" s="633"/>
      <c r="CN4" s="624"/>
      <c r="CO4" s="633"/>
      <c r="CP4" s="624"/>
      <c r="CQ4" s="633"/>
      <c r="CR4" s="624"/>
      <c r="CS4" s="633"/>
      <c r="CT4" s="639"/>
      <c r="CU4" s="624"/>
      <c r="CV4" s="150"/>
    </row>
    <row r="5" spans="1:100" ht="21" customHeight="1">
      <c r="A5" s="129" t="s">
        <v>117</v>
      </c>
      <c r="B5" s="625"/>
      <c r="C5" s="626"/>
      <c r="D5" s="626"/>
      <c r="E5" s="626"/>
      <c r="F5" s="626"/>
      <c r="G5" s="626"/>
      <c r="H5" s="629"/>
      <c r="I5" s="630"/>
      <c r="J5" s="633"/>
      <c r="K5" s="624"/>
      <c r="L5" s="639"/>
      <c r="M5" s="624"/>
      <c r="N5" s="17" t="s">
        <v>1430</v>
      </c>
      <c r="O5" s="588" t="s">
        <v>118</v>
      </c>
      <c r="P5" s="39" t="s">
        <v>119</v>
      </c>
      <c r="Q5" s="19" t="s">
        <v>120</v>
      </c>
      <c r="R5" s="19" t="s">
        <v>121</v>
      </c>
      <c r="S5" s="19" t="s">
        <v>122</v>
      </c>
      <c r="T5" s="19" t="s">
        <v>123</v>
      </c>
      <c r="U5" s="19" t="s">
        <v>124</v>
      </c>
      <c r="V5" s="19" t="s">
        <v>125</v>
      </c>
      <c r="W5" s="19" t="s">
        <v>126</v>
      </c>
      <c r="X5" s="40" t="s">
        <v>127</v>
      </c>
      <c r="Y5" s="646"/>
      <c r="Z5" s="624"/>
      <c r="AA5" s="592" t="s">
        <v>128</v>
      </c>
      <c r="AB5" s="592" t="s">
        <v>129</v>
      </c>
      <c r="AC5" s="41" t="s">
        <v>130</v>
      </c>
      <c r="AD5" s="42" t="s">
        <v>131</v>
      </c>
      <c r="AE5" s="42" t="s">
        <v>132</v>
      </c>
      <c r="AF5" s="42" t="s">
        <v>133</v>
      </c>
      <c r="AG5" s="42" t="s">
        <v>134</v>
      </c>
      <c r="AH5" s="42" t="s">
        <v>135</v>
      </c>
      <c r="AI5" s="42" t="s">
        <v>136</v>
      </c>
      <c r="AJ5" s="13" t="s">
        <v>137</v>
      </c>
      <c r="AK5" s="15" t="s">
        <v>138</v>
      </c>
      <c r="AL5" s="33" t="s">
        <v>139</v>
      </c>
      <c r="AM5" s="43" t="s">
        <v>140</v>
      </c>
      <c r="AN5" s="13" t="s">
        <v>141</v>
      </c>
      <c r="AO5" s="13" t="s">
        <v>142</v>
      </c>
      <c r="AP5" s="13" t="s">
        <v>143</v>
      </c>
      <c r="AQ5" s="13" t="s">
        <v>144</v>
      </c>
      <c r="AR5" s="13" t="s">
        <v>145</v>
      </c>
      <c r="AS5" s="13" t="s">
        <v>146</v>
      </c>
      <c r="AT5" s="42" t="s">
        <v>147</v>
      </c>
      <c r="AU5" s="13" t="s">
        <v>148</v>
      </c>
      <c r="AV5" s="42" t="s">
        <v>149</v>
      </c>
      <c r="AW5" s="42" t="s">
        <v>150</v>
      </c>
      <c r="AX5" s="42" t="s">
        <v>151</v>
      </c>
      <c r="AY5" s="42" t="s">
        <v>152</v>
      </c>
      <c r="AZ5" s="42" t="s">
        <v>153</v>
      </c>
      <c r="BA5" s="44" t="s">
        <v>154</v>
      </c>
      <c r="BB5" s="42" t="s">
        <v>155</v>
      </c>
      <c r="BC5" s="42" t="s">
        <v>156</v>
      </c>
      <c r="BD5" s="42" t="s">
        <v>157</v>
      </c>
      <c r="BE5" s="42" t="s">
        <v>158</v>
      </c>
      <c r="BF5" s="42" t="s">
        <v>159</v>
      </c>
      <c r="BG5" s="42" t="s">
        <v>160</v>
      </c>
      <c r="BH5" s="42" t="s">
        <v>161</v>
      </c>
      <c r="BI5" s="42" t="s">
        <v>162</v>
      </c>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45"/>
      <c r="CM5" s="46"/>
      <c r="CN5" s="2"/>
      <c r="CO5" s="47"/>
      <c r="CP5" s="48"/>
      <c r="CQ5" s="47"/>
      <c r="CR5" s="45"/>
      <c r="CS5" s="47"/>
      <c r="CT5" s="2"/>
      <c r="CU5" s="2"/>
      <c r="CV5" s="150"/>
    </row>
    <row r="6" spans="1:100" ht="15.75">
      <c r="A6" s="520" t="s">
        <v>117</v>
      </c>
      <c r="B6" s="4"/>
      <c r="C6" s="4" t="s">
        <v>163</v>
      </c>
      <c r="D6" s="295" t="s">
        <v>164</v>
      </c>
      <c r="E6" s="4"/>
      <c r="F6" s="519" t="s">
        <v>164</v>
      </c>
      <c r="G6" s="49"/>
      <c r="H6" s="518"/>
      <c r="I6" s="519"/>
      <c r="J6" s="30"/>
      <c r="K6" s="6"/>
      <c r="L6" s="31" t="s">
        <v>165</v>
      </c>
      <c r="M6" s="7" t="s">
        <v>165</v>
      </c>
      <c r="N6" s="33"/>
      <c r="O6" s="5"/>
      <c r="P6" s="8"/>
      <c r="Q6" s="6"/>
      <c r="R6" s="6"/>
      <c r="S6" s="6"/>
      <c r="T6" s="6"/>
      <c r="U6" s="8"/>
      <c r="V6" s="6"/>
      <c r="W6" s="6"/>
      <c r="X6" s="6"/>
      <c r="Y6" s="31"/>
      <c r="Z6" s="3"/>
      <c r="AA6" s="9"/>
      <c r="AB6" s="9"/>
      <c r="AC6" s="50"/>
      <c r="AD6" s="50"/>
      <c r="AE6" s="50"/>
      <c r="AF6" s="50"/>
      <c r="AG6" s="50"/>
      <c r="AH6" s="50"/>
      <c r="AI6" s="50"/>
      <c r="AJ6" s="34"/>
      <c r="AK6" s="34"/>
      <c r="AL6" s="34"/>
      <c r="AM6" s="4"/>
      <c r="AN6" s="4"/>
      <c r="AO6" s="4"/>
      <c r="AP6" s="4"/>
      <c r="AQ6" s="4"/>
      <c r="AR6" s="4"/>
      <c r="AS6" s="4"/>
      <c r="AT6" s="4"/>
      <c r="AU6" s="4"/>
      <c r="AV6" s="4"/>
      <c r="AW6" s="4"/>
      <c r="AX6" s="4"/>
      <c r="AY6" s="4"/>
      <c r="AZ6" s="4"/>
      <c r="BA6" s="4"/>
      <c r="BB6" s="4"/>
      <c r="BC6" s="4"/>
      <c r="BD6" s="4"/>
      <c r="BE6" s="4"/>
      <c r="BF6" s="4"/>
      <c r="BG6" s="4"/>
      <c r="BH6" s="4"/>
      <c r="BI6" s="4"/>
      <c r="BJ6" s="51"/>
      <c r="BK6" s="52"/>
      <c r="BL6" s="53"/>
      <c r="BM6" s="53"/>
      <c r="BN6" s="53"/>
      <c r="BO6" s="54"/>
      <c r="BP6" s="55"/>
      <c r="BQ6" s="56"/>
      <c r="BR6" s="55"/>
      <c r="BS6" s="55"/>
      <c r="BT6" s="56"/>
      <c r="BU6" s="55"/>
      <c r="BV6" s="55"/>
      <c r="BW6" s="55"/>
      <c r="BX6" s="55"/>
      <c r="BY6" s="55"/>
      <c r="BZ6" s="55"/>
      <c r="CA6" s="56"/>
      <c r="CB6" s="55"/>
      <c r="CC6" s="55"/>
      <c r="CD6" s="56"/>
      <c r="CE6" s="55"/>
      <c r="CF6" s="56"/>
      <c r="CG6" s="55"/>
      <c r="CH6" s="55"/>
      <c r="CI6" s="55"/>
      <c r="CJ6" s="55"/>
      <c r="CK6" s="56"/>
      <c r="CL6" s="55"/>
      <c r="CM6" s="57"/>
      <c r="CN6" s="55"/>
      <c r="CO6" s="57"/>
      <c r="CP6" s="48"/>
      <c r="CQ6" s="57"/>
      <c r="CR6" s="55"/>
      <c r="CS6" s="57"/>
      <c r="CT6" s="58"/>
      <c r="CU6" s="55"/>
      <c r="CV6" s="150"/>
    </row>
    <row r="7" spans="1:100" ht="29.25" customHeight="1">
      <c r="A7" s="521" t="s">
        <v>117</v>
      </c>
      <c r="B7" s="569">
        <v>1</v>
      </c>
      <c r="C7" s="677" t="s">
        <v>166</v>
      </c>
      <c r="D7" s="677"/>
      <c r="E7" s="677"/>
      <c r="F7" s="677"/>
      <c r="G7" s="677"/>
      <c r="H7" s="723"/>
      <c r="I7" s="677"/>
      <c r="J7" s="723"/>
      <c r="K7" s="723"/>
      <c r="L7" s="723"/>
      <c r="M7" s="723"/>
      <c r="N7" s="677"/>
      <c r="O7" s="723"/>
      <c r="P7" s="723"/>
      <c r="Q7" s="723"/>
      <c r="R7" s="723"/>
      <c r="S7" s="723"/>
      <c r="T7" s="723"/>
      <c r="U7" s="723"/>
      <c r="V7" s="723"/>
      <c r="W7" s="723"/>
      <c r="X7" s="723"/>
      <c r="Y7" s="723"/>
      <c r="Z7" s="723"/>
      <c r="AA7" s="677"/>
      <c r="AB7" s="677"/>
      <c r="AC7" s="606"/>
      <c r="AD7" s="61"/>
      <c r="AE7" s="61"/>
      <c r="AF7" s="61"/>
      <c r="AG7" s="61"/>
      <c r="AH7" s="61"/>
      <c r="AI7" s="61"/>
      <c r="AJ7" s="62"/>
      <c r="AK7" s="62"/>
      <c r="AL7" s="62"/>
      <c r="AM7" s="63"/>
      <c r="AN7" s="63"/>
      <c r="AO7" s="63"/>
      <c r="AP7" s="63"/>
      <c r="AQ7" s="63"/>
      <c r="AR7" s="63"/>
      <c r="AS7" s="63"/>
      <c r="AT7" s="63"/>
      <c r="AU7" s="63"/>
      <c r="AV7" s="63"/>
      <c r="AW7" s="63"/>
      <c r="AX7" s="63"/>
      <c r="AY7" s="63"/>
      <c r="AZ7" s="63"/>
      <c r="BA7" s="63"/>
      <c r="BB7" s="63"/>
      <c r="BC7" s="63"/>
      <c r="BD7" s="63"/>
      <c r="BE7" s="63"/>
      <c r="BF7" s="63"/>
      <c r="BG7" s="63"/>
      <c r="BH7" s="63"/>
      <c r="BI7" s="63"/>
      <c r="BJ7" s="64"/>
      <c r="BK7" s="64"/>
      <c r="BL7" s="64"/>
      <c r="BM7" s="64"/>
      <c r="BN7" s="64"/>
      <c r="BO7" s="64"/>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8"/>
      <c r="CU7" s="55"/>
      <c r="CV7" s="150"/>
    </row>
    <row r="8" spans="1:100" ht="19.5" customHeight="1">
      <c r="A8" s="521" t="s">
        <v>117</v>
      </c>
      <c r="B8" s="569">
        <v>2</v>
      </c>
      <c r="C8" s="677" t="s">
        <v>167</v>
      </c>
      <c r="D8" s="677"/>
      <c r="E8" s="677"/>
      <c r="F8" s="677"/>
      <c r="G8" s="677"/>
      <c r="H8" s="723"/>
      <c r="I8" s="677"/>
      <c r="J8" s="723"/>
      <c r="K8" s="723"/>
      <c r="L8" s="723"/>
      <c r="M8" s="723"/>
      <c r="N8" s="677"/>
      <c r="O8" s="723"/>
      <c r="P8" s="723"/>
      <c r="Q8" s="723"/>
      <c r="R8" s="723"/>
      <c r="S8" s="723"/>
      <c r="T8" s="723"/>
      <c r="U8" s="723"/>
      <c r="V8" s="723"/>
      <c r="W8" s="723"/>
      <c r="X8" s="723"/>
      <c r="Y8" s="723"/>
      <c r="Z8" s="723"/>
      <c r="AA8" s="677"/>
      <c r="AB8" s="677"/>
      <c r="AC8" s="607"/>
      <c r="AD8" s="66"/>
      <c r="AE8" s="66"/>
      <c r="AF8" s="66"/>
      <c r="AG8" s="66"/>
      <c r="AH8" s="66"/>
      <c r="AI8" s="66"/>
      <c r="AJ8" s="66"/>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1"/>
      <c r="BK8" s="69"/>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70"/>
      <c r="CU8" s="1"/>
      <c r="CV8" s="150"/>
    </row>
    <row r="9" spans="1:100" ht="39" hidden="1" customHeight="1">
      <c r="A9" s="59"/>
      <c r="B9" s="319">
        <v>3</v>
      </c>
      <c r="C9" s="647" t="s">
        <v>168</v>
      </c>
      <c r="D9" s="629"/>
      <c r="E9" s="633"/>
      <c r="F9" s="317" t="s">
        <v>117</v>
      </c>
      <c r="G9" s="532"/>
      <c r="H9" s="71"/>
      <c r="I9" s="298"/>
      <c r="J9" s="72" t="s">
        <v>117</v>
      </c>
      <c r="K9" s="65" t="s">
        <v>117</v>
      </c>
      <c r="L9" s="68" t="s">
        <v>117</v>
      </c>
      <c r="M9" s="73">
        <f>SUM(M10:M42)</f>
        <v>11</v>
      </c>
      <c r="N9" s="318"/>
      <c r="O9" s="75"/>
      <c r="P9" s="74"/>
      <c r="Q9" s="75"/>
      <c r="R9" s="75"/>
      <c r="S9" s="75"/>
      <c r="T9" s="75"/>
      <c r="U9" s="74"/>
      <c r="V9" s="75"/>
      <c r="W9" s="75"/>
      <c r="X9" s="75"/>
      <c r="Y9" s="60">
        <f>SUM(Y10:Y42)</f>
        <v>33</v>
      </c>
      <c r="Z9" s="76" t="s">
        <v>117</v>
      </c>
      <c r="AA9" s="533" t="s">
        <v>117</v>
      </c>
      <c r="AB9" s="533" t="s">
        <v>117</v>
      </c>
      <c r="AC9" s="77"/>
      <c r="AD9" s="77"/>
      <c r="AE9" s="77"/>
      <c r="AF9" s="77"/>
      <c r="AG9" s="78"/>
      <c r="AH9" s="78"/>
      <c r="AI9" s="78"/>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1"/>
      <c r="BK9" s="69"/>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70"/>
      <c r="CU9" s="1"/>
      <c r="CV9" s="2"/>
    </row>
    <row r="10" spans="1:100" ht="85.5" customHeight="1">
      <c r="A10" s="399" t="s">
        <v>169</v>
      </c>
      <c r="B10" s="569">
        <v>6</v>
      </c>
      <c r="C10" s="85" t="s">
        <v>170</v>
      </c>
      <c r="D10" s="250" t="s">
        <v>171</v>
      </c>
      <c r="E10" s="570" t="s">
        <v>172</v>
      </c>
      <c r="F10" s="336" t="s">
        <v>173</v>
      </c>
      <c r="G10" s="85" t="s">
        <v>174</v>
      </c>
      <c r="H10" s="132"/>
      <c r="I10" s="126" t="s">
        <v>175</v>
      </c>
      <c r="J10" s="648" t="s">
        <v>176</v>
      </c>
      <c r="K10" s="649" t="s">
        <v>165</v>
      </c>
      <c r="L10" s="650" t="s">
        <v>177</v>
      </c>
      <c r="M10" s="522">
        <v>1</v>
      </c>
      <c r="N10" s="571" t="s">
        <v>177</v>
      </c>
      <c r="O10" s="608"/>
      <c r="P10" s="92"/>
      <c r="Q10" s="93"/>
      <c r="R10" s="93"/>
      <c r="S10" s="93"/>
      <c r="T10" s="93"/>
      <c r="U10" s="92"/>
      <c r="V10" s="93"/>
      <c r="W10" s="93"/>
      <c r="X10" s="93"/>
      <c r="Y10" s="94">
        <f t="shared" ref="Y10:Y42" si="0">COUNTIF($N10:$X10,"x")</f>
        <v>1</v>
      </c>
      <c r="Z10" s="95"/>
      <c r="AA10" s="96" t="s">
        <v>178</v>
      </c>
      <c r="AB10" s="96" t="s">
        <v>178</v>
      </c>
      <c r="AC10" s="609"/>
      <c r="AD10" s="96"/>
      <c r="AE10" s="96"/>
      <c r="AF10" s="96"/>
      <c r="AG10" s="96"/>
      <c r="AH10" s="96"/>
      <c r="AI10" s="96"/>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8"/>
      <c r="BK10" s="99"/>
      <c r="BL10" s="99"/>
      <c r="BM10" s="99"/>
      <c r="BN10" s="99"/>
      <c r="BO10" s="99"/>
      <c r="BP10" s="99"/>
      <c r="BQ10" s="99"/>
      <c r="BR10" s="99"/>
      <c r="BS10" s="99"/>
      <c r="BT10" s="99"/>
      <c r="BU10" s="99"/>
      <c r="BV10" s="99"/>
      <c r="BW10" s="99"/>
      <c r="BX10" s="99"/>
      <c r="BY10" s="99"/>
      <c r="BZ10" s="99"/>
      <c r="CA10" s="99"/>
      <c r="CB10" s="99"/>
      <c r="CC10" s="99"/>
      <c r="CD10" s="99"/>
      <c r="CE10" s="99"/>
      <c r="CF10" s="99"/>
      <c r="CG10" s="99"/>
      <c r="CH10" s="99"/>
      <c r="CI10" s="99"/>
      <c r="CJ10" s="99"/>
      <c r="CK10" s="99"/>
      <c r="CL10" s="100">
        <f t="shared" ref="CL10:CL42" si="1">COUNTIF(BJ10:CK10,"2")</f>
        <v>0</v>
      </c>
      <c r="CM10" s="101" t="e">
        <f t="shared" ref="CM10:CM42" si="2">CL10/(CL10+CN10+CP10+CR10)</f>
        <v>#DIV/0!</v>
      </c>
      <c r="CN10" s="100">
        <f t="shared" ref="CN10:CN42" si="3">COUNTIF(BJ10:CK10,"1")</f>
        <v>0</v>
      </c>
      <c r="CO10" s="101" t="e">
        <f t="shared" ref="CO10:CO42" si="4">CN10/(CL10+CN10+CP10+CR10)</f>
        <v>#DIV/0!</v>
      </c>
      <c r="CP10" s="100">
        <f t="shared" ref="CP10:CP42" si="5">COUNTIF(BJ10:CK10,"0")</f>
        <v>0</v>
      </c>
      <c r="CQ10" s="101" t="e">
        <f t="shared" ref="CQ10:CQ18" si="6">CP10/(CL10+CN10+CP10+CR10)</f>
        <v>#DIV/0!</v>
      </c>
      <c r="CR10" s="100">
        <f t="shared" ref="CR10:CR42" si="7">COUNTIF(BJ10:CK10,"KĐG")</f>
        <v>0</v>
      </c>
      <c r="CS10" s="101" t="e">
        <f t="shared" ref="CS10:CS42" si="8">CR10/(CL10+CN10+CP10+CR10)</f>
        <v>#DIV/0!</v>
      </c>
      <c r="CT10" s="102" t="e">
        <f t="shared" ref="CT10:CT18" si="9">(((CL10*2)+(CN10*1)+(CP10*0)))/(CL10+CN10+CP10)</f>
        <v>#DIV/0!</v>
      </c>
      <c r="CU10" s="601" t="e">
        <f t="shared" ref="CU10:CU18" si="10">IF(CS10&gt;=50%,"KĐG",IF(CT10&gt;=1.6,"Đạt mục tiêu",IF(CT10&gt;=1,"Cần cố gắng","Chưa đạt")))</f>
        <v>#DIV/0!</v>
      </c>
      <c r="CV10" s="150"/>
    </row>
    <row r="11" spans="1:100" ht="93" hidden="1" customHeight="1">
      <c r="A11" s="80" t="s">
        <v>179</v>
      </c>
      <c r="B11" s="319">
        <v>6</v>
      </c>
      <c r="C11" s="534" t="s">
        <v>170</v>
      </c>
      <c r="D11" s="115" t="s">
        <v>171</v>
      </c>
      <c r="E11" s="534" t="s">
        <v>172</v>
      </c>
      <c r="F11" s="394" t="s">
        <v>173</v>
      </c>
      <c r="G11" s="535" t="s">
        <v>174</v>
      </c>
      <c r="H11" s="86"/>
      <c r="I11" s="87" t="s">
        <v>175</v>
      </c>
      <c r="J11" s="638"/>
      <c r="K11" s="623"/>
      <c r="L11" s="638"/>
      <c r="M11" s="106">
        <v>1</v>
      </c>
      <c r="N11" s="92"/>
      <c r="O11" s="108" t="s">
        <v>177</v>
      </c>
      <c r="P11" s="107"/>
      <c r="Q11" s="108"/>
      <c r="R11" s="108"/>
      <c r="S11" s="108"/>
      <c r="T11" s="108"/>
      <c r="U11" s="107"/>
      <c r="V11" s="108"/>
      <c r="W11" s="108"/>
      <c r="X11" s="108"/>
      <c r="Y11" s="38">
        <f t="shared" si="0"/>
        <v>1</v>
      </c>
      <c r="Z11" s="95"/>
      <c r="AA11" s="536"/>
      <c r="AB11" s="536"/>
      <c r="AC11" s="97" t="s">
        <v>178</v>
      </c>
      <c r="AD11" s="97" t="s">
        <v>178</v>
      </c>
      <c r="AE11" s="97" t="s">
        <v>178</v>
      </c>
      <c r="AF11" s="97" t="s">
        <v>178</v>
      </c>
      <c r="AG11" s="96"/>
      <c r="AH11" s="96"/>
      <c r="AI11" s="96"/>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8"/>
      <c r="BK11" s="99"/>
      <c r="BL11" s="99"/>
      <c r="BM11" s="99"/>
      <c r="BN11" s="110"/>
      <c r="BO11" s="99"/>
      <c r="BP11" s="99"/>
      <c r="BQ11" s="99"/>
      <c r="BR11" s="99"/>
      <c r="BS11" s="99"/>
      <c r="BT11" s="110"/>
      <c r="BU11" s="99"/>
      <c r="BV11" s="110"/>
      <c r="BW11" s="99"/>
      <c r="BX11" s="99"/>
      <c r="BY11" s="99"/>
      <c r="BZ11" s="99"/>
      <c r="CA11" s="110"/>
      <c r="CB11" s="110"/>
      <c r="CC11" s="99"/>
      <c r="CD11" s="99"/>
      <c r="CE11" s="99"/>
      <c r="CF11" s="99"/>
      <c r="CG11" s="99"/>
      <c r="CH11" s="110"/>
      <c r="CI11" s="99"/>
      <c r="CJ11" s="99"/>
      <c r="CK11" s="99"/>
      <c r="CL11" s="100">
        <f t="shared" si="1"/>
        <v>0</v>
      </c>
      <c r="CM11" s="101" t="e">
        <f t="shared" si="2"/>
        <v>#DIV/0!</v>
      </c>
      <c r="CN11" s="100">
        <f t="shared" si="3"/>
        <v>0</v>
      </c>
      <c r="CO11" s="101" t="e">
        <f t="shared" si="4"/>
        <v>#DIV/0!</v>
      </c>
      <c r="CP11" s="100">
        <f t="shared" si="5"/>
        <v>0</v>
      </c>
      <c r="CQ11" s="101" t="e">
        <f t="shared" si="6"/>
        <v>#DIV/0!</v>
      </c>
      <c r="CR11" s="100">
        <f t="shared" si="7"/>
        <v>0</v>
      </c>
      <c r="CS11" s="101" t="e">
        <f t="shared" si="8"/>
        <v>#DIV/0!</v>
      </c>
      <c r="CT11" s="102" t="e">
        <f t="shared" si="9"/>
        <v>#DIV/0!</v>
      </c>
      <c r="CU11" s="103" t="e">
        <f t="shared" si="10"/>
        <v>#DIV/0!</v>
      </c>
      <c r="CV11" s="111"/>
    </row>
    <row r="12" spans="1:100" ht="87" hidden="1" customHeight="1">
      <c r="A12" s="80" t="s">
        <v>180</v>
      </c>
      <c r="B12" s="60">
        <v>6</v>
      </c>
      <c r="C12" s="83" t="s">
        <v>170</v>
      </c>
      <c r="D12" s="104" t="s">
        <v>171</v>
      </c>
      <c r="E12" s="83" t="s">
        <v>172</v>
      </c>
      <c r="F12" s="84" t="s">
        <v>173</v>
      </c>
      <c r="G12" s="85" t="s">
        <v>174</v>
      </c>
      <c r="H12" s="86"/>
      <c r="I12" s="105" t="s">
        <v>175</v>
      </c>
      <c r="J12" s="638"/>
      <c r="K12" s="623"/>
      <c r="L12" s="638"/>
      <c r="M12" s="106">
        <v>1</v>
      </c>
      <c r="N12" s="107"/>
      <c r="O12" s="108"/>
      <c r="P12" s="107" t="s">
        <v>177</v>
      </c>
      <c r="Q12" s="108"/>
      <c r="R12" s="108"/>
      <c r="S12" s="108"/>
      <c r="T12" s="108"/>
      <c r="U12" s="107"/>
      <c r="V12" s="108"/>
      <c r="W12" s="108"/>
      <c r="X12" s="108"/>
      <c r="Y12" s="38">
        <f t="shared" si="0"/>
        <v>1</v>
      </c>
      <c r="Z12" s="95"/>
      <c r="AA12" s="109"/>
      <c r="AB12" s="109"/>
      <c r="AC12" s="97"/>
      <c r="AD12" s="97"/>
      <c r="AE12" s="97"/>
      <c r="AF12" s="97"/>
      <c r="AG12" s="96" t="s">
        <v>178</v>
      </c>
      <c r="AH12" s="96" t="s">
        <v>178</v>
      </c>
      <c r="AI12" s="96" t="s">
        <v>178</v>
      </c>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8"/>
      <c r="BK12" s="99"/>
      <c r="BL12" s="99"/>
      <c r="BM12" s="99"/>
      <c r="BN12" s="99"/>
      <c r="BO12" s="99"/>
      <c r="BP12" s="99"/>
      <c r="BQ12" s="99"/>
      <c r="BR12" s="99"/>
      <c r="BS12" s="99"/>
      <c r="BT12" s="99"/>
      <c r="BU12" s="99"/>
      <c r="BV12" s="99"/>
      <c r="BW12" s="99"/>
      <c r="BX12" s="99"/>
      <c r="BY12" s="99"/>
      <c r="BZ12" s="99"/>
      <c r="CA12" s="99"/>
      <c r="CB12" s="99"/>
      <c r="CC12" s="99"/>
      <c r="CD12" s="99"/>
      <c r="CE12" s="99"/>
      <c r="CF12" s="99"/>
      <c r="CG12" s="99"/>
      <c r="CH12" s="99"/>
      <c r="CI12" s="99"/>
      <c r="CJ12" s="99"/>
      <c r="CK12" s="99"/>
      <c r="CL12" s="100">
        <f t="shared" si="1"/>
        <v>0</v>
      </c>
      <c r="CM12" s="112" t="e">
        <f t="shared" si="2"/>
        <v>#DIV/0!</v>
      </c>
      <c r="CN12" s="100">
        <f t="shared" si="3"/>
        <v>0</v>
      </c>
      <c r="CO12" s="112" t="e">
        <f t="shared" si="4"/>
        <v>#DIV/0!</v>
      </c>
      <c r="CP12" s="48">
        <f t="shared" si="5"/>
        <v>0</v>
      </c>
      <c r="CQ12" s="112" t="e">
        <f t="shared" si="6"/>
        <v>#DIV/0!</v>
      </c>
      <c r="CR12" s="100">
        <f t="shared" si="7"/>
        <v>0</v>
      </c>
      <c r="CS12" s="112" t="e">
        <f t="shared" si="8"/>
        <v>#DIV/0!</v>
      </c>
      <c r="CT12" s="113" t="e">
        <f t="shared" si="9"/>
        <v>#DIV/0!</v>
      </c>
      <c r="CU12" s="103" t="e">
        <f t="shared" si="10"/>
        <v>#DIV/0!</v>
      </c>
      <c r="CV12" s="2"/>
    </row>
    <row r="13" spans="1:100" ht="85.5" hidden="1" customHeight="1">
      <c r="A13" s="80" t="s">
        <v>181</v>
      </c>
      <c r="B13" s="60">
        <v>6</v>
      </c>
      <c r="C13" s="83" t="s">
        <v>170</v>
      </c>
      <c r="D13" s="114" t="s">
        <v>171</v>
      </c>
      <c r="E13" s="83" t="s">
        <v>172</v>
      </c>
      <c r="F13" s="84" t="s">
        <v>173</v>
      </c>
      <c r="G13" s="85" t="s">
        <v>174</v>
      </c>
      <c r="H13" s="86"/>
      <c r="I13" s="105" t="s">
        <v>175</v>
      </c>
      <c r="J13" s="638"/>
      <c r="K13" s="623"/>
      <c r="L13" s="638"/>
      <c r="M13" s="106">
        <v>1</v>
      </c>
      <c r="N13" s="107"/>
      <c r="O13" s="108"/>
      <c r="P13" s="107"/>
      <c r="Q13" s="108" t="s">
        <v>177</v>
      </c>
      <c r="R13" s="108"/>
      <c r="S13" s="108"/>
      <c r="T13" s="108"/>
      <c r="U13" s="107"/>
      <c r="V13" s="108"/>
      <c r="W13" s="108"/>
      <c r="X13" s="108"/>
      <c r="Y13" s="38">
        <f t="shared" si="0"/>
        <v>1</v>
      </c>
      <c r="Z13" s="95"/>
      <c r="AA13" s="109"/>
      <c r="AB13" s="109"/>
      <c r="AC13" s="97"/>
      <c r="AD13" s="97"/>
      <c r="AE13" s="97"/>
      <c r="AF13" s="97"/>
      <c r="AG13" s="96"/>
      <c r="AH13" s="96"/>
      <c r="AI13" s="96"/>
      <c r="AJ13" s="97" t="s">
        <v>178</v>
      </c>
      <c r="AK13" s="97" t="s">
        <v>178</v>
      </c>
      <c r="AL13" s="97" t="s">
        <v>178</v>
      </c>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8"/>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100">
        <f t="shared" si="1"/>
        <v>0</v>
      </c>
      <c r="CM13" s="112" t="e">
        <f t="shared" si="2"/>
        <v>#DIV/0!</v>
      </c>
      <c r="CN13" s="100">
        <f t="shared" si="3"/>
        <v>0</v>
      </c>
      <c r="CO13" s="101" t="e">
        <f t="shared" si="4"/>
        <v>#DIV/0!</v>
      </c>
      <c r="CP13" s="100">
        <f t="shared" si="5"/>
        <v>0</v>
      </c>
      <c r="CQ13" s="112" t="e">
        <f t="shared" si="6"/>
        <v>#DIV/0!</v>
      </c>
      <c r="CR13" s="100">
        <f t="shared" si="7"/>
        <v>0</v>
      </c>
      <c r="CS13" s="112" t="e">
        <f t="shared" si="8"/>
        <v>#DIV/0!</v>
      </c>
      <c r="CT13" s="113" t="e">
        <f t="shared" si="9"/>
        <v>#DIV/0!</v>
      </c>
      <c r="CU13" s="103" t="e">
        <f t="shared" si="10"/>
        <v>#DIV/0!</v>
      </c>
      <c r="CV13" s="2"/>
    </row>
    <row r="14" spans="1:100" ht="64.5" hidden="1" customHeight="1">
      <c r="A14" s="80" t="s">
        <v>182</v>
      </c>
      <c r="B14" s="60">
        <v>6</v>
      </c>
      <c r="C14" s="83" t="s">
        <v>170</v>
      </c>
      <c r="D14" s="104" t="s">
        <v>171</v>
      </c>
      <c r="E14" s="83" t="s">
        <v>172</v>
      </c>
      <c r="F14" s="84" t="s">
        <v>173</v>
      </c>
      <c r="G14" s="85" t="s">
        <v>174</v>
      </c>
      <c r="H14" s="86"/>
      <c r="I14" s="105" t="s">
        <v>175</v>
      </c>
      <c r="J14" s="638"/>
      <c r="K14" s="623"/>
      <c r="L14" s="638"/>
      <c r="M14" s="106">
        <v>1</v>
      </c>
      <c r="N14" s="107"/>
      <c r="O14" s="108"/>
      <c r="P14" s="107"/>
      <c r="Q14" s="108"/>
      <c r="R14" s="108" t="s">
        <v>177</v>
      </c>
      <c r="S14" s="108"/>
      <c r="T14" s="108"/>
      <c r="U14" s="107"/>
      <c r="V14" s="108"/>
      <c r="W14" s="108"/>
      <c r="X14" s="108"/>
      <c r="Y14" s="38">
        <f t="shared" si="0"/>
        <v>1</v>
      </c>
      <c r="Z14" s="95"/>
      <c r="AA14" s="109"/>
      <c r="AB14" s="109"/>
      <c r="AC14" s="97"/>
      <c r="AD14" s="97"/>
      <c r="AE14" s="97"/>
      <c r="AF14" s="97"/>
      <c r="AG14" s="96"/>
      <c r="AH14" s="96"/>
      <c r="AI14" s="96"/>
      <c r="AJ14" s="97"/>
      <c r="AK14" s="97"/>
      <c r="AL14" s="97"/>
      <c r="AM14" s="97" t="s">
        <v>178</v>
      </c>
      <c r="AN14" s="97" t="s">
        <v>178</v>
      </c>
      <c r="AO14" s="97" t="s">
        <v>178</v>
      </c>
      <c r="AP14" s="97" t="s">
        <v>178</v>
      </c>
      <c r="AQ14" s="97"/>
      <c r="AR14" s="97"/>
      <c r="AS14" s="97"/>
      <c r="AT14" s="97"/>
      <c r="AU14" s="97"/>
      <c r="AV14" s="97"/>
      <c r="AW14" s="97"/>
      <c r="AX14" s="97"/>
      <c r="AY14" s="97"/>
      <c r="AZ14" s="97"/>
      <c r="BA14" s="97"/>
      <c r="BB14" s="97"/>
      <c r="BC14" s="97"/>
      <c r="BD14" s="97"/>
      <c r="BE14" s="97"/>
      <c r="BF14" s="97"/>
      <c r="BG14" s="97"/>
      <c r="BH14" s="97"/>
      <c r="BI14" s="97"/>
      <c r="BJ14" s="98"/>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100">
        <f t="shared" si="1"/>
        <v>0</v>
      </c>
      <c r="CM14" s="101" t="e">
        <f t="shared" si="2"/>
        <v>#DIV/0!</v>
      </c>
      <c r="CN14" s="100">
        <f t="shared" si="3"/>
        <v>0</v>
      </c>
      <c r="CO14" s="101" t="e">
        <f t="shared" si="4"/>
        <v>#DIV/0!</v>
      </c>
      <c r="CP14" s="100">
        <f t="shared" si="5"/>
        <v>0</v>
      </c>
      <c r="CQ14" s="101" t="e">
        <f t="shared" si="6"/>
        <v>#DIV/0!</v>
      </c>
      <c r="CR14" s="100">
        <f t="shared" si="7"/>
        <v>0</v>
      </c>
      <c r="CS14" s="101" t="e">
        <f t="shared" si="8"/>
        <v>#DIV/0!</v>
      </c>
      <c r="CT14" s="113" t="e">
        <f t="shared" si="9"/>
        <v>#DIV/0!</v>
      </c>
      <c r="CU14" s="103" t="e">
        <f t="shared" si="10"/>
        <v>#DIV/0!</v>
      </c>
      <c r="CV14" s="2"/>
    </row>
    <row r="15" spans="1:100" ht="82.5" hidden="1" customHeight="1">
      <c r="A15" s="80" t="s">
        <v>183</v>
      </c>
      <c r="B15" s="60">
        <v>6</v>
      </c>
      <c r="C15" s="83" t="s">
        <v>170</v>
      </c>
      <c r="D15" s="104" t="s">
        <v>171</v>
      </c>
      <c r="E15" s="83" t="s">
        <v>172</v>
      </c>
      <c r="F15" s="84" t="s">
        <v>173</v>
      </c>
      <c r="G15" s="85" t="s">
        <v>174</v>
      </c>
      <c r="H15" s="86"/>
      <c r="I15" s="105" t="s">
        <v>175</v>
      </c>
      <c r="J15" s="638"/>
      <c r="K15" s="623"/>
      <c r="L15" s="638"/>
      <c r="M15" s="106">
        <v>1</v>
      </c>
      <c r="N15" s="107"/>
      <c r="O15" s="108"/>
      <c r="P15" s="107"/>
      <c r="Q15" s="108"/>
      <c r="R15" s="108"/>
      <c r="S15" s="108" t="s">
        <v>177</v>
      </c>
      <c r="T15" s="108"/>
      <c r="U15" s="107"/>
      <c r="V15" s="108"/>
      <c r="W15" s="108"/>
      <c r="X15" s="108"/>
      <c r="Y15" s="38">
        <f t="shared" si="0"/>
        <v>1</v>
      </c>
      <c r="Z15" s="95"/>
      <c r="AA15" s="109"/>
      <c r="AB15" s="109"/>
      <c r="AC15" s="97"/>
      <c r="AD15" s="97"/>
      <c r="AE15" s="97"/>
      <c r="AF15" s="97"/>
      <c r="AG15" s="96"/>
      <c r="AH15" s="96"/>
      <c r="AI15" s="96"/>
      <c r="AJ15" s="97"/>
      <c r="AK15" s="97"/>
      <c r="AL15" s="97"/>
      <c r="AM15" s="97"/>
      <c r="AN15" s="97"/>
      <c r="AO15" s="97"/>
      <c r="AP15" s="97"/>
      <c r="AQ15" s="97" t="s">
        <v>178</v>
      </c>
      <c r="AR15" s="97" t="s">
        <v>178</v>
      </c>
      <c r="AS15" s="97" t="s">
        <v>178</v>
      </c>
      <c r="AT15" s="97"/>
      <c r="AU15" s="97"/>
      <c r="AV15" s="97"/>
      <c r="AW15" s="97"/>
      <c r="AX15" s="97"/>
      <c r="AY15" s="97"/>
      <c r="AZ15" s="97"/>
      <c r="BA15" s="97"/>
      <c r="BB15" s="97"/>
      <c r="BC15" s="97"/>
      <c r="BD15" s="97"/>
      <c r="BE15" s="97"/>
      <c r="BF15" s="97"/>
      <c r="BG15" s="97"/>
      <c r="BH15" s="97"/>
      <c r="BI15" s="97"/>
      <c r="BJ15" s="98"/>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100">
        <f t="shared" si="1"/>
        <v>0</v>
      </c>
      <c r="CM15" s="112" t="e">
        <f t="shared" si="2"/>
        <v>#DIV/0!</v>
      </c>
      <c r="CN15" s="100">
        <f t="shared" si="3"/>
        <v>0</v>
      </c>
      <c r="CO15" s="112" t="e">
        <f t="shared" si="4"/>
        <v>#DIV/0!</v>
      </c>
      <c r="CP15" s="100">
        <f t="shared" si="5"/>
        <v>0</v>
      </c>
      <c r="CQ15" s="112" t="e">
        <f t="shared" si="6"/>
        <v>#DIV/0!</v>
      </c>
      <c r="CR15" s="100">
        <f t="shared" si="7"/>
        <v>0</v>
      </c>
      <c r="CS15" s="112" t="e">
        <f t="shared" si="8"/>
        <v>#DIV/0!</v>
      </c>
      <c r="CT15" s="113" t="e">
        <f t="shared" si="9"/>
        <v>#DIV/0!</v>
      </c>
      <c r="CU15" s="103" t="e">
        <f t="shared" si="10"/>
        <v>#DIV/0!</v>
      </c>
      <c r="CV15" s="2"/>
    </row>
    <row r="16" spans="1:100" ht="89.25" hidden="1" customHeight="1">
      <c r="A16" s="80" t="s">
        <v>184</v>
      </c>
      <c r="B16" s="60">
        <v>6</v>
      </c>
      <c r="C16" s="83" t="s">
        <v>170</v>
      </c>
      <c r="D16" s="115" t="s">
        <v>171</v>
      </c>
      <c r="E16" s="83" t="s">
        <v>172</v>
      </c>
      <c r="F16" s="84" t="s">
        <v>173</v>
      </c>
      <c r="G16" s="85" t="s">
        <v>174</v>
      </c>
      <c r="H16" s="86"/>
      <c r="I16" s="105" t="s">
        <v>175</v>
      </c>
      <c r="J16" s="638"/>
      <c r="K16" s="623"/>
      <c r="L16" s="638"/>
      <c r="M16" s="106">
        <v>1</v>
      </c>
      <c r="N16" s="107"/>
      <c r="O16" s="108"/>
      <c r="P16" s="107"/>
      <c r="Q16" s="108"/>
      <c r="R16" s="108"/>
      <c r="S16" s="108"/>
      <c r="T16" s="108" t="s">
        <v>177</v>
      </c>
      <c r="U16" s="107"/>
      <c r="V16" s="108"/>
      <c r="W16" s="108"/>
      <c r="X16" s="108"/>
      <c r="Y16" s="38">
        <f t="shared" si="0"/>
        <v>1</v>
      </c>
      <c r="Z16" s="95"/>
      <c r="AA16" s="109"/>
      <c r="AB16" s="109"/>
      <c r="AC16" s="97"/>
      <c r="AD16" s="97"/>
      <c r="AE16" s="97"/>
      <c r="AF16" s="97"/>
      <c r="AG16" s="96"/>
      <c r="AH16" s="96"/>
      <c r="AI16" s="96"/>
      <c r="AJ16" s="97"/>
      <c r="AK16" s="97"/>
      <c r="AL16" s="97"/>
      <c r="AM16" s="97"/>
      <c r="AN16" s="97"/>
      <c r="AO16" s="97"/>
      <c r="AP16" s="97"/>
      <c r="AQ16" s="97"/>
      <c r="AR16" s="97"/>
      <c r="AS16" s="97"/>
      <c r="AT16" s="97" t="s">
        <v>178</v>
      </c>
      <c r="AU16" s="97" t="s">
        <v>178</v>
      </c>
      <c r="AV16" s="97" t="s">
        <v>178</v>
      </c>
      <c r="AW16" s="97" t="s">
        <v>178</v>
      </c>
      <c r="AX16" s="97"/>
      <c r="AY16" s="97"/>
      <c r="AZ16" s="97"/>
      <c r="BA16" s="97"/>
      <c r="BB16" s="97"/>
      <c r="BC16" s="97"/>
      <c r="BD16" s="97"/>
      <c r="BE16" s="97"/>
      <c r="BF16" s="97"/>
      <c r="BG16" s="97"/>
      <c r="BH16" s="97"/>
      <c r="BI16" s="97"/>
      <c r="BJ16" s="98"/>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100">
        <f t="shared" si="1"/>
        <v>0</v>
      </c>
      <c r="CM16" s="101" t="e">
        <f t="shared" si="2"/>
        <v>#DIV/0!</v>
      </c>
      <c r="CN16" s="100">
        <f t="shared" si="3"/>
        <v>0</v>
      </c>
      <c r="CO16" s="101" t="e">
        <f t="shared" si="4"/>
        <v>#DIV/0!</v>
      </c>
      <c r="CP16" s="100">
        <f t="shared" si="5"/>
        <v>0</v>
      </c>
      <c r="CQ16" s="101" t="e">
        <f t="shared" si="6"/>
        <v>#DIV/0!</v>
      </c>
      <c r="CR16" s="100">
        <f t="shared" si="7"/>
        <v>0</v>
      </c>
      <c r="CS16" s="101" t="e">
        <f t="shared" si="8"/>
        <v>#DIV/0!</v>
      </c>
      <c r="CT16" s="116" t="e">
        <f t="shared" si="9"/>
        <v>#DIV/0!</v>
      </c>
      <c r="CU16" s="103" t="e">
        <f t="shared" si="10"/>
        <v>#DIV/0!</v>
      </c>
      <c r="CV16" s="2"/>
    </row>
    <row r="17" spans="1:100" ht="87" hidden="1" customHeight="1">
      <c r="A17" s="80" t="s">
        <v>185</v>
      </c>
      <c r="B17" s="60">
        <v>6</v>
      </c>
      <c r="C17" s="83" t="s">
        <v>170</v>
      </c>
      <c r="D17" s="104" t="s">
        <v>171</v>
      </c>
      <c r="E17" s="83" t="s">
        <v>172</v>
      </c>
      <c r="F17" s="84" t="s">
        <v>173</v>
      </c>
      <c r="G17" s="85" t="s">
        <v>174</v>
      </c>
      <c r="H17" s="86"/>
      <c r="I17" s="105" t="s">
        <v>175</v>
      </c>
      <c r="J17" s="638"/>
      <c r="K17" s="623"/>
      <c r="L17" s="638"/>
      <c r="M17" s="106">
        <v>1</v>
      </c>
      <c r="N17" s="107"/>
      <c r="O17" s="108"/>
      <c r="P17" s="107"/>
      <c r="Q17" s="108"/>
      <c r="R17" s="108"/>
      <c r="S17" s="108"/>
      <c r="T17" s="108"/>
      <c r="U17" s="107" t="s">
        <v>177</v>
      </c>
      <c r="V17" s="108"/>
      <c r="W17" s="108"/>
      <c r="X17" s="108"/>
      <c r="Y17" s="38">
        <f t="shared" si="0"/>
        <v>1</v>
      </c>
      <c r="Z17" s="95"/>
      <c r="AA17" s="109"/>
      <c r="AB17" s="109"/>
      <c r="AC17" s="97"/>
      <c r="AD17" s="97"/>
      <c r="AE17" s="97"/>
      <c r="AF17" s="97"/>
      <c r="AG17" s="96"/>
      <c r="AH17" s="96"/>
      <c r="AI17" s="96"/>
      <c r="AJ17" s="97"/>
      <c r="AK17" s="97"/>
      <c r="AL17" s="97"/>
      <c r="AM17" s="97"/>
      <c r="AN17" s="97"/>
      <c r="AO17" s="97"/>
      <c r="AP17" s="97"/>
      <c r="AQ17" s="97"/>
      <c r="AR17" s="97"/>
      <c r="AS17" s="97"/>
      <c r="AT17" s="97"/>
      <c r="AU17" s="97"/>
      <c r="AV17" s="97"/>
      <c r="AW17" s="97"/>
      <c r="AX17" s="97" t="s">
        <v>178</v>
      </c>
      <c r="AY17" s="97" t="s">
        <v>178</v>
      </c>
      <c r="AZ17" s="97" t="s">
        <v>178</v>
      </c>
      <c r="BA17" s="97"/>
      <c r="BB17" s="97"/>
      <c r="BC17" s="97"/>
      <c r="BD17" s="97"/>
      <c r="BE17" s="97"/>
      <c r="BF17" s="97"/>
      <c r="BG17" s="97"/>
      <c r="BH17" s="97"/>
      <c r="BI17" s="97"/>
      <c r="BJ17" s="98"/>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100">
        <f t="shared" si="1"/>
        <v>0</v>
      </c>
      <c r="CM17" s="101" t="e">
        <f t="shared" si="2"/>
        <v>#DIV/0!</v>
      </c>
      <c r="CN17" s="100">
        <f t="shared" si="3"/>
        <v>0</v>
      </c>
      <c r="CO17" s="101" t="e">
        <f t="shared" si="4"/>
        <v>#DIV/0!</v>
      </c>
      <c r="CP17" s="100">
        <f t="shared" si="5"/>
        <v>0</v>
      </c>
      <c r="CQ17" s="101" t="e">
        <f t="shared" si="6"/>
        <v>#DIV/0!</v>
      </c>
      <c r="CR17" s="100">
        <f t="shared" si="7"/>
        <v>0</v>
      </c>
      <c r="CS17" s="101" t="e">
        <f t="shared" si="8"/>
        <v>#DIV/0!</v>
      </c>
      <c r="CT17" s="117" t="e">
        <f t="shared" si="9"/>
        <v>#DIV/0!</v>
      </c>
      <c r="CU17" s="103" t="e">
        <f t="shared" si="10"/>
        <v>#DIV/0!</v>
      </c>
      <c r="CV17" s="2"/>
    </row>
    <row r="18" spans="1:100" ht="86.25" hidden="1" customHeight="1">
      <c r="A18" s="80" t="s">
        <v>186</v>
      </c>
      <c r="B18" s="60">
        <v>6</v>
      </c>
      <c r="C18" s="83" t="s">
        <v>170</v>
      </c>
      <c r="D18" s="114" t="s">
        <v>171</v>
      </c>
      <c r="E18" s="83" t="s">
        <v>172</v>
      </c>
      <c r="F18" s="84" t="s">
        <v>173</v>
      </c>
      <c r="G18" s="85" t="s">
        <v>174</v>
      </c>
      <c r="H18" s="86"/>
      <c r="I18" s="105" t="s">
        <v>175</v>
      </c>
      <c r="J18" s="638"/>
      <c r="K18" s="623"/>
      <c r="L18" s="638"/>
      <c r="M18" s="106">
        <v>1</v>
      </c>
      <c r="N18" s="107"/>
      <c r="O18" s="108"/>
      <c r="P18" s="107"/>
      <c r="Q18" s="108"/>
      <c r="R18" s="108"/>
      <c r="S18" s="108"/>
      <c r="T18" s="108"/>
      <c r="U18" s="107"/>
      <c r="V18" s="108" t="s">
        <v>177</v>
      </c>
      <c r="W18" s="108"/>
      <c r="X18" s="108"/>
      <c r="Y18" s="38">
        <f t="shared" si="0"/>
        <v>1</v>
      </c>
      <c r="Z18" s="95"/>
      <c r="AA18" s="109"/>
      <c r="AB18" s="109"/>
      <c r="AC18" s="97"/>
      <c r="AD18" s="97"/>
      <c r="AE18" s="97"/>
      <c r="AF18" s="97"/>
      <c r="AG18" s="96"/>
      <c r="AH18" s="96"/>
      <c r="AI18" s="96"/>
      <c r="AJ18" s="97"/>
      <c r="AK18" s="97"/>
      <c r="AL18" s="97"/>
      <c r="AM18" s="97"/>
      <c r="AN18" s="97"/>
      <c r="AO18" s="97"/>
      <c r="AP18" s="97"/>
      <c r="AQ18" s="97"/>
      <c r="AR18" s="97"/>
      <c r="AS18" s="97"/>
      <c r="AT18" s="97"/>
      <c r="AU18" s="97"/>
      <c r="AV18" s="97"/>
      <c r="AW18" s="97"/>
      <c r="AX18" s="97"/>
      <c r="AY18" s="97"/>
      <c r="AZ18" s="97"/>
      <c r="BA18" s="97" t="s">
        <v>178</v>
      </c>
      <c r="BB18" s="97" t="s">
        <v>178</v>
      </c>
      <c r="BC18" s="97" t="s">
        <v>178</v>
      </c>
      <c r="BD18" s="97"/>
      <c r="BE18" s="97"/>
      <c r="BF18" s="97"/>
      <c r="BG18" s="97"/>
      <c r="BH18" s="97"/>
      <c r="BI18" s="97"/>
      <c r="BJ18" s="98"/>
      <c r="BK18" s="99"/>
      <c r="BL18" s="99"/>
      <c r="BM18" s="99"/>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100">
        <f t="shared" si="1"/>
        <v>0</v>
      </c>
      <c r="CM18" s="101" t="e">
        <f t="shared" si="2"/>
        <v>#DIV/0!</v>
      </c>
      <c r="CN18" s="100">
        <f t="shared" si="3"/>
        <v>0</v>
      </c>
      <c r="CO18" s="101" t="e">
        <f t="shared" si="4"/>
        <v>#DIV/0!</v>
      </c>
      <c r="CP18" s="100">
        <f t="shared" si="5"/>
        <v>0</v>
      </c>
      <c r="CQ18" s="101" t="e">
        <f t="shared" si="6"/>
        <v>#DIV/0!</v>
      </c>
      <c r="CR18" s="100">
        <f t="shared" si="7"/>
        <v>0</v>
      </c>
      <c r="CS18" s="101" t="e">
        <f t="shared" si="8"/>
        <v>#DIV/0!</v>
      </c>
      <c r="CT18" s="102" t="e">
        <f t="shared" si="9"/>
        <v>#DIV/0!</v>
      </c>
      <c r="CU18" s="103" t="e">
        <f t="shared" si="10"/>
        <v>#DIV/0!</v>
      </c>
      <c r="CV18" s="2"/>
    </row>
    <row r="19" spans="1:100" ht="86.25" hidden="1" customHeight="1">
      <c r="A19" s="80" t="s">
        <v>187</v>
      </c>
      <c r="B19" s="60">
        <v>6</v>
      </c>
      <c r="C19" s="83" t="s">
        <v>170</v>
      </c>
      <c r="D19" s="114" t="s">
        <v>171</v>
      </c>
      <c r="E19" s="83" t="s">
        <v>172</v>
      </c>
      <c r="F19" s="84" t="s">
        <v>173</v>
      </c>
      <c r="G19" s="85" t="s">
        <v>174</v>
      </c>
      <c r="H19" s="86"/>
      <c r="I19" s="87" t="s">
        <v>175</v>
      </c>
      <c r="J19" s="638"/>
      <c r="K19" s="623"/>
      <c r="L19" s="638"/>
      <c r="M19" s="106">
        <v>1</v>
      </c>
      <c r="N19" s="107"/>
      <c r="O19" s="108"/>
      <c r="P19" s="107"/>
      <c r="Q19" s="108"/>
      <c r="R19" s="108"/>
      <c r="S19" s="108"/>
      <c r="T19" s="108"/>
      <c r="U19" s="107"/>
      <c r="V19" s="108"/>
      <c r="W19" s="108" t="s">
        <v>177</v>
      </c>
      <c r="X19" s="108"/>
      <c r="Y19" s="38">
        <f t="shared" si="0"/>
        <v>1</v>
      </c>
      <c r="Z19" s="95"/>
      <c r="AA19" s="109"/>
      <c r="AB19" s="109"/>
      <c r="AC19" s="97"/>
      <c r="AD19" s="97"/>
      <c r="AE19" s="97"/>
      <c r="AF19" s="97"/>
      <c r="AG19" s="96"/>
      <c r="AH19" s="96"/>
      <c r="AI19" s="96"/>
      <c r="AJ19" s="97"/>
      <c r="AK19" s="97"/>
      <c r="AL19" s="97"/>
      <c r="AM19" s="97"/>
      <c r="AN19" s="97"/>
      <c r="AO19" s="97"/>
      <c r="AP19" s="97"/>
      <c r="AQ19" s="97"/>
      <c r="AR19" s="97"/>
      <c r="AS19" s="97"/>
      <c r="AT19" s="97"/>
      <c r="AU19" s="97"/>
      <c r="AV19" s="97"/>
      <c r="AW19" s="97"/>
      <c r="AX19" s="97"/>
      <c r="AY19" s="97"/>
      <c r="AZ19" s="97"/>
      <c r="BA19" s="97"/>
      <c r="BB19" s="97"/>
      <c r="BC19" s="97"/>
      <c r="BD19" s="97" t="s">
        <v>178</v>
      </c>
      <c r="BE19" s="97" t="s">
        <v>178</v>
      </c>
      <c r="BF19" s="97" t="s">
        <v>178</v>
      </c>
      <c r="BG19" s="97"/>
      <c r="BH19" s="97"/>
      <c r="BI19" s="97"/>
      <c r="BJ19" s="98"/>
      <c r="BK19" s="99"/>
      <c r="BL19" s="99"/>
      <c r="BM19" s="99"/>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103">
        <f t="shared" si="1"/>
        <v>0</v>
      </c>
      <c r="CM19" s="112" t="e">
        <f t="shared" si="2"/>
        <v>#DIV/0!</v>
      </c>
      <c r="CN19" s="100">
        <f t="shared" si="3"/>
        <v>0</v>
      </c>
      <c r="CO19" s="112" t="e">
        <f t="shared" si="4"/>
        <v>#DIV/0!</v>
      </c>
      <c r="CP19" s="100">
        <f t="shared" si="5"/>
        <v>0</v>
      </c>
      <c r="CQ19" s="112" t="e">
        <f>CP19/(CL19+CN19+CP61+CR19)</f>
        <v>#DIV/0!</v>
      </c>
      <c r="CR19" s="100">
        <f t="shared" si="7"/>
        <v>0</v>
      </c>
      <c r="CS19" s="112" t="e">
        <f t="shared" si="8"/>
        <v>#DIV/0!</v>
      </c>
      <c r="CT19" s="113" t="e">
        <f>(((CL19*2)+(CN19*1)+(CP19*0)))/(CL19+CN19+CP19)</f>
        <v>#DIV/0!</v>
      </c>
      <c r="CU19" s="103" t="e">
        <f>IF(CS19&gt;=50%,"KĐG",IF(CT19&gt;=1.6,"Đạt mục tiêu",IF(CT19&gt;=1,"Cần cố gắng","Chưa đạt")))</f>
        <v>#DIV/0!</v>
      </c>
      <c r="CV19" s="2"/>
    </row>
    <row r="20" spans="1:100" ht="86.25" hidden="1" customHeight="1">
      <c r="A20" s="80" t="s">
        <v>188</v>
      </c>
      <c r="B20" s="60">
        <v>6</v>
      </c>
      <c r="C20" s="81" t="s">
        <v>170</v>
      </c>
      <c r="D20" s="104" t="s">
        <v>171</v>
      </c>
      <c r="E20" s="83" t="s">
        <v>172</v>
      </c>
      <c r="F20" s="84" t="s">
        <v>173</v>
      </c>
      <c r="G20" s="85" t="s">
        <v>174</v>
      </c>
      <c r="H20" s="86"/>
      <c r="I20" s="87" t="s">
        <v>175</v>
      </c>
      <c r="J20" s="639"/>
      <c r="K20" s="624"/>
      <c r="L20" s="639"/>
      <c r="M20" s="106">
        <v>1</v>
      </c>
      <c r="N20" s="107"/>
      <c r="O20" s="108"/>
      <c r="P20" s="107"/>
      <c r="Q20" s="108"/>
      <c r="R20" s="108"/>
      <c r="S20" s="108"/>
      <c r="T20" s="108"/>
      <c r="U20" s="107"/>
      <c r="V20" s="108"/>
      <c r="W20" s="108"/>
      <c r="X20" s="108" t="s">
        <v>177</v>
      </c>
      <c r="Y20" s="38">
        <f t="shared" si="0"/>
        <v>1</v>
      </c>
      <c r="Z20" s="95"/>
      <c r="AA20" s="109"/>
      <c r="AB20" s="109"/>
      <c r="AC20" s="118"/>
      <c r="AD20" s="118"/>
      <c r="AE20" s="97"/>
      <c r="AF20" s="97"/>
      <c r="AG20" s="96"/>
      <c r="AH20" s="96"/>
      <c r="AI20" s="96"/>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t="s">
        <v>178</v>
      </c>
      <c r="BH20" s="97" t="s">
        <v>178</v>
      </c>
      <c r="BI20" s="97" t="s">
        <v>178</v>
      </c>
      <c r="BJ20" s="98"/>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100">
        <f t="shared" si="1"/>
        <v>0</v>
      </c>
      <c r="CM20" s="101" t="e">
        <f t="shared" si="2"/>
        <v>#DIV/0!</v>
      </c>
      <c r="CN20" s="100">
        <f t="shared" si="3"/>
        <v>0</v>
      </c>
      <c r="CO20" s="101" t="e">
        <f t="shared" si="4"/>
        <v>#DIV/0!</v>
      </c>
      <c r="CP20" s="100">
        <f t="shared" si="5"/>
        <v>0</v>
      </c>
      <c r="CQ20" s="101" t="e">
        <f t="shared" ref="CQ20:CQ25" si="11">CP20/(CL20+CN20+CP20+CR20)</f>
        <v>#DIV/0!</v>
      </c>
      <c r="CR20" s="100">
        <f t="shared" si="7"/>
        <v>0</v>
      </c>
      <c r="CS20" s="101" t="e">
        <f t="shared" si="8"/>
        <v>#DIV/0!</v>
      </c>
      <c r="CT20" s="117" t="e">
        <f t="shared" ref="CT20:CT25" si="12">(((CL20*2)+(CN20*1)+(CP20*0)))/(CL20+CN20+CP20)</f>
        <v>#DIV/0!</v>
      </c>
      <c r="CU20" s="103" t="e">
        <f t="shared" ref="CU20:CU25" si="13">IF(CS20&gt;=50%,"KĐG",IF(CT20&gt;=1.6,"Đạt mục tiêu",IF(CT20&gt;=1,"Cần cố gắng","Chưa đạt")))</f>
        <v>#DIV/0!</v>
      </c>
      <c r="CV20" s="2"/>
    </row>
    <row r="21" spans="1:100" ht="88.5" customHeight="1">
      <c r="A21" s="399" t="s">
        <v>169</v>
      </c>
      <c r="B21" s="569">
        <v>7</v>
      </c>
      <c r="C21" s="572" t="s">
        <v>189</v>
      </c>
      <c r="D21" s="573" t="s">
        <v>190</v>
      </c>
      <c r="E21" s="572" t="s">
        <v>191</v>
      </c>
      <c r="F21" s="573" t="s">
        <v>190</v>
      </c>
      <c r="G21" s="85" t="s">
        <v>192</v>
      </c>
      <c r="H21" s="125" t="s">
        <v>193</v>
      </c>
      <c r="I21" s="126" t="s">
        <v>175</v>
      </c>
      <c r="J21" s="648" t="s">
        <v>176</v>
      </c>
      <c r="K21" s="651" t="s">
        <v>194</v>
      </c>
      <c r="L21" s="650" t="s">
        <v>177</v>
      </c>
      <c r="M21" s="371"/>
      <c r="N21" s="571" t="s">
        <v>177</v>
      </c>
      <c r="O21" s="210"/>
      <c r="P21" s="107"/>
      <c r="Q21" s="108"/>
      <c r="R21" s="108"/>
      <c r="S21" s="108"/>
      <c r="T21" s="108"/>
      <c r="U21" s="107"/>
      <c r="V21" s="108"/>
      <c r="W21" s="108"/>
      <c r="X21" s="108"/>
      <c r="Y21" s="38">
        <f t="shared" si="0"/>
        <v>1</v>
      </c>
      <c r="Z21" s="667"/>
      <c r="AA21" s="96" t="s">
        <v>178</v>
      </c>
      <c r="AB21" s="96" t="s">
        <v>178</v>
      </c>
      <c r="AC21" s="610"/>
      <c r="AD21" s="97"/>
      <c r="AE21" s="97"/>
      <c r="AF21" s="97"/>
      <c r="AG21" s="96"/>
      <c r="AH21" s="96"/>
      <c r="AI21" s="96"/>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8"/>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100">
        <f t="shared" si="1"/>
        <v>0</v>
      </c>
      <c r="CM21" s="101" t="e">
        <f t="shared" si="2"/>
        <v>#DIV/0!</v>
      </c>
      <c r="CN21" s="100">
        <f t="shared" si="3"/>
        <v>0</v>
      </c>
      <c r="CO21" s="101" t="e">
        <f t="shared" si="4"/>
        <v>#DIV/0!</v>
      </c>
      <c r="CP21" s="100">
        <f t="shared" si="5"/>
        <v>0</v>
      </c>
      <c r="CQ21" s="101" t="e">
        <f t="shared" si="11"/>
        <v>#DIV/0!</v>
      </c>
      <c r="CR21" s="100">
        <f t="shared" si="7"/>
        <v>0</v>
      </c>
      <c r="CS21" s="101" t="e">
        <f t="shared" si="8"/>
        <v>#DIV/0!</v>
      </c>
      <c r="CT21" s="102" t="e">
        <f t="shared" si="12"/>
        <v>#DIV/0!</v>
      </c>
      <c r="CU21" s="601" t="e">
        <f t="shared" si="13"/>
        <v>#DIV/0!</v>
      </c>
      <c r="CV21" s="150"/>
    </row>
    <row r="22" spans="1:100" ht="86.25" hidden="1" customHeight="1">
      <c r="A22" s="80" t="s">
        <v>179</v>
      </c>
      <c r="B22" s="319">
        <v>7</v>
      </c>
      <c r="C22" s="537" t="s">
        <v>189</v>
      </c>
      <c r="D22" s="538" t="s">
        <v>190</v>
      </c>
      <c r="E22" s="537" t="s">
        <v>191</v>
      </c>
      <c r="F22" s="539" t="s">
        <v>190</v>
      </c>
      <c r="G22" s="535" t="s">
        <v>192</v>
      </c>
      <c r="H22" s="125" t="s">
        <v>193</v>
      </c>
      <c r="I22" s="540" t="s">
        <v>175</v>
      </c>
      <c r="J22" s="632"/>
      <c r="K22" s="638"/>
      <c r="L22" s="638"/>
      <c r="M22" s="106"/>
      <c r="N22" s="92"/>
      <c r="O22" s="108" t="s">
        <v>177</v>
      </c>
      <c r="P22" s="107"/>
      <c r="Q22" s="108"/>
      <c r="R22" s="108"/>
      <c r="S22" s="108"/>
      <c r="T22" s="108"/>
      <c r="U22" s="107"/>
      <c r="V22" s="108"/>
      <c r="W22" s="108"/>
      <c r="X22" s="108"/>
      <c r="Y22" s="38">
        <f t="shared" si="0"/>
        <v>1</v>
      </c>
      <c r="Z22" s="628"/>
      <c r="AA22" s="536"/>
      <c r="AB22" s="536"/>
      <c r="AC22" s="97" t="s">
        <v>178</v>
      </c>
      <c r="AD22" s="97" t="s">
        <v>178</v>
      </c>
      <c r="AE22" s="97" t="s">
        <v>178</v>
      </c>
      <c r="AF22" s="97" t="s">
        <v>178</v>
      </c>
      <c r="AG22" s="96"/>
      <c r="AH22" s="96"/>
      <c r="AI22" s="96"/>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8"/>
      <c r="BK22" s="99"/>
      <c r="BL22" s="99"/>
      <c r="BM22" s="99"/>
      <c r="BN22" s="110"/>
      <c r="BO22" s="99"/>
      <c r="BP22" s="99"/>
      <c r="BQ22" s="99"/>
      <c r="BR22" s="99"/>
      <c r="BS22" s="99"/>
      <c r="BT22" s="110"/>
      <c r="BU22" s="99"/>
      <c r="BV22" s="110"/>
      <c r="BW22" s="99"/>
      <c r="BX22" s="99"/>
      <c r="BY22" s="99"/>
      <c r="BZ22" s="99"/>
      <c r="CA22" s="110"/>
      <c r="CB22" s="110"/>
      <c r="CC22" s="99"/>
      <c r="CD22" s="99"/>
      <c r="CE22" s="99"/>
      <c r="CF22" s="99"/>
      <c r="CG22" s="99"/>
      <c r="CH22" s="110"/>
      <c r="CI22" s="99"/>
      <c r="CJ22" s="99"/>
      <c r="CK22" s="99"/>
      <c r="CL22" s="100">
        <f t="shared" si="1"/>
        <v>0</v>
      </c>
      <c r="CM22" s="101" t="e">
        <f t="shared" si="2"/>
        <v>#DIV/0!</v>
      </c>
      <c r="CN22" s="100">
        <f t="shared" si="3"/>
        <v>0</v>
      </c>
      <c r="CO22" s="101" t="e">
        <f t="shared" si="4"/>
        <v>#DIV/0!</v>
      </c>
      <c r="CP22" s="100">
        <f t="shared" si="5"/>
        <v>0</v>
      </c>
      <c r="CQ22" s="101" t="e">
        <f t="shared" si="11"/>
        <v>#DIV/0!</v>
      </c>
      <c r="CR22" s="100">
        <f t="shared" si="7"/>
        <v>0</v>
      </c>
      <c r="CS22" s="101" t="e">
        <f t="shared" si="8"/>
        <v>#DIV/0!</v>
      </c>
      <c r="CT22" s="102" t="e">
        <f t="shared" si="12"/>
        <v>#DIV/0!</v>
      </c>
      <c r="CU22" s="103" t="e">
        <f t="shared" si="13"/>
        <v>#DIV/0!</v>
      </c>
      <c r="CV22" s="2"/>
    </row>
    <row r="23" spans="1:100" ht="86.25" hidden="1" customHeight="1">
      <c r="A23" s="80" t="s">
        <v>181</v>
      </c>
      <c r="B23" s="60">
        <v>7</v>
      </c>
      <c r="C23" s="119" t="s">
        <v>189</v>
      </c>
      <c r="D23" s="120" t="s">
        <v>190</v>
      </c>
      <c r="E23" s="119" t="s">
        <v>191</v>
      </c>
      <c r="F23" s="121" t="s">
        <v>190</v>
      </c>
      <c r="G23" s="85" t="s">
        <v>195</v>
      </c>
      <c r="H23" s="122" t="s">
        <v>196</v>
      </c>
      <c r="I23" s="87" t="s">
        <v>175</v>
      </c>
      <c r="J23" s="638"/>
      <c r="K23" s="638"/>
      <c r="L23" s="638"/>
      <c r="M23" s="106"/>
      <c r="N23" s="107"/>
      <c r="O23" s="108"/>
      <c r="P23" s="107"/>
      <c r="Q23" s="108" t="s">
        <v>177</v>
      </c>
      <c r="R23" s="108"/>
      <c r="S23" s="108"/>
      <c r="T23" s="108"/>
      <c r="U23" s="107"/>
      <c r="V23" s="108"/>
      <c r="W23" s="108"/>
      <c r="X23" s="127"/>
      <c r="Y23" s="128">
        <f t="shared" si="0"/>
        <v>1</v>
      </c>
      <c r="Z23" s="628"/>
      <c r="AA23" s="109"/>
      <c r="AB23" s="109"/>
      <c r="AC23" s="97"/>
      <c r="AD23" s="97"/>
      <c r="AE23" s="97"/>
      <c r="AF23" s="97"/>
      <c r="AG23" s="96"/>
      <c r="AH23" s="96"/>
      <c r="AI23" s="96"/>
      <c r="AJ23" s="97" t="s">
        <v>178</v>
      </c>
      <c r="AK23" s="97" t="s">
        <v>178</v>
      </c>
      <c r="AL23" s="97" t="s">
        <v>178</v>
      </c>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8"/>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100">
        <f t="shared" si="1"/>
        <v>0</v>
      </c>
      <c r="CM23" s="112" t="e">
        <f t="shared" si="2"/>
        <v>#DIV/0!</v>
      </c>
      <c r="CN23" s="100">
        <f t="shared" si="3"/>
        <v>0</v>
      </c>
      <c r="CO23" s="112" t="e">
        <f t="shared" si="4"/>
        <v>#DIV/0!</v>
      </c>
      <c r="CP23" s="100">
        <f t="shared" si="5"/>
        <v>0</v>
      </c>
      <c r="CQ23" s="112" t="e">
        <f t="shared" si="11"/>
        <v>#DIV/0!</v>
      </c>
      <c r="CR23" s="100">
        <f t="shared" si="7"/>
        <v>0</v>
      </c>
      <c r="CS23" s="112" t="e">
        <f t="shared" si="8"/>
        <v>#DIV/0!</v>
      </c>
      <c r="CT23" s="113" t="e">
        <f t="shared" si="12"/>
        <v>#DIV/0!</v>
      </c>
      <c r="CU23" s="103" t="e">
        <f t="shared" si="13"/>
        <v>#DIV/0!</v>
      </c>
      <c r="CV23" s="2"/>
    </row>
    <row r="24" spans="1:100" ht="86.25" hidden="1" customHeight="1">
      <c r="A24" s="80" t="s">
        <v>183</v>
      </c>
      <c r="B24" s="60">
        <v>7</v>
      </c>
      <c r="C24" s="119" t="s">
        <v>189</v>
      </c>
      <c r="D24" s="120" t="s">
        <v>190</v>
      </c>
      <c r="E24" s="119" t="s">
        <v>191</v>
      </c>
      <c r="F24" s="121" t="s">
        <v>190</v>
      </c>
      <c r="G24" s="85" t="s">
        <v>197</v>
      </c>
      <c r="H24" s="122" t="s">
        <v>198</v>
      </c>
      <c r="I24" s="87" t="s">
        <v>175</v>
      </c>
      <c r="J24" s="638"/>
      <c r="K24" s="638"/>
      <c r="L24" s="638"/>
      <c r="M24" s="106"/>
      <c r="N24" s="107"/>
      <c r="O24" s="108"/>
      <c r="P24" s="107"/>
      <c r="Q24" s="108"/>
      <c r="R24" s="108"/>
      <c r="S24" s="108" t="s">
        <v>177</v>
      </c>
      <c r="T24" s="108"/>
      <c r="U24" s="107"/>
      <c r="V24" s="108"/>
      <c r="W24" s="108"/>
      <c r="X24" s="127"/>
      <c r="Y24" s="128">
        <f t="shared" si="0"/>
        <v>1</v>
      </c>
      <c r="Z24" s="628"/>
      <c r="AA24" s="109"/>
      <c r="AB24" s="109"/>
      <c r="AC24" s="97"/>
      <c r="AD24" s="97"/>
      <c r="AE24" s="97"/>
      <c r="AF24" s="97"/>
      <c r="AG24" s="96"/>
      <c r="AH24" s="96"/>
      <c r="AI24" s="96"/>
      <c r="AJ24" s="97"/>
      <c r="AK24" s="97"/>
      <c r="AL24" s="97"/>
      <c r="AM24" s="97"/>
      <c r="AN24" s="97"/>
      <c r="AO24" s="97"/>
      <c r="AP24" s="97"/>
      <c r="AQ24" s="97" t="s">
        <v>178</v>
      </c>
      <c r="AR24" s="97" t="s">
        <v>178</v>
      </c>
      <c r="AS24" s="97" t="s">
        <v>178</v>
      </c>
      <c r="AT24" s="97"/>
      <c r="AU24" s="97"/>
      <c r="AV24" s="97"/>
      <c r="AW24" s="97"/>
      <c r="AX24" s="97"/>
      <c r="AY24" s="97"/>
      <c r="AZ24" s="97"/>
      <c r="BA24" s="97"/>
      <c r="BB24" s="97"/>
      <c r="BC24" s="97"/>
      <c r="BD24" s="97"/>
      <c r="BE24" s="97"/>
      <c r="BF24" s="97"/>
      <c r="BG24" s="97"/>
      <c r="BH24" s="97"/>
      <c r="BI24" s="97"/>
      <c r="BJ24" s="98"/>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100">
        <f t="shared" si="1"/>
        <v>0</v>
      </c>
      <c r="CM24" s="112" t="e">
        <f t="shared" si="2"/>
        <v>#DIV/0!</v>
      </c>
      <c r="CN24" s="100">
        <f t="shared" si="3"/>
        <v>0</v>
      </c>
      <c r="CO24" s="112" t="e">
        <f t="shared" si="4"/>
        <v>#DIV/0!</v>
      </c>
      <c r="CP24" s="100">
        <f t="shared" si="5"/>
        <v>0</v>
      </c>
      <c r="CQ24" s="112" t="e">
        <f t="shared" si="11"/>
        <v>#DIV/0!</v>
      </c>
      <c r="CR24" s="100">
        <f t="shared" si="7"/>
        <v>0</v>
      </c>
      <c r="CS24" s="112" t="e">
        <f t="shared" si="8"/>
        <v>#DIV/0!</v>
      </c>
      <c r="CT24" s="113" t="e">
        <f t="shared" si="12"/>
        <v>#DIV/0!</v>
      </c>
      <c r="CU24" s="103" t="e">
        <f t="shared" si="13"/>
        <v>#DIV/0!</v>
      </c>
      <c r="CV24" s="2"/>
    </row>
    <row r="25" spans="1:100" ht="86.25" hidden="1" customHeight="1">
      <c r="A25" s="80" t="s">
        <v>186</v>
      </c>
      <c r="B25" s="60">
        <v>7</v>
      </c>
      <c r="C25" s="119" t="s">
        <v>189</v>
      </c>
      <c r="D25" s="120" t="s">
        <v>190</v>
      </c>
      <c r="E25" s="119" t="s">
        <v>191</v>
      </c>
      <c r="F25" s="121" t="s">
        <v>190</v>
      </c>
      <c r="G25" s="85" t="s">
        <v>199</v>
      </c>
      <c r="H25" s="122" t="s">
        <v>200</v>
      </c>
      <c r="I25" s="87" t="s">
        <v>175</v>
      </c>
      <c r="J25" s="638"/>
      <c r="K25" s="638"/>
      <c r="L25" s="638"/>
      <c r="M25" s="106"/>
      <c r="N25" s="107"/>
      <c r="O25" s="108"/>
      <c r="P25" s="107"/>
      <c r="Q25" s="108"/>
      <c r="R25" s="108"/>
      <c r="S25" s="108"/>
      <c r="T25" s="108"/>
      <c r="U25" s="107"/>
      <c r="V25" s="108" t="s">
        <v>177</v>
      </c>
      <c r="W25" s="108"/>
      <c r="X25" s="127"/>
      <c r="Y25" s="128">
        <f t="shared" si="0"/>
        <v>1</v>
      </c>
      <c r="Z25" s="628"/>
      <c r="AA25" s="109"/>
      <c r="AB25" s="109"/>
      <c r="AC25" s="97"/>
      <c r="AD25" s="97"/>
      <c r="AE25" s="97"/>
      <c r="AF25" s="97"/>
      <c r="AG25" s="96"/>
      <c r="AH25" s="96"/>
      <c r="AI25" s="96"/>
      <c r="AJ25" s="97"/>
      <c r="AK25" s="97"/>
      <c r="AL25" s="97"/>
      <c r="AM25" s="97"/>
      <c r="AN25" s="97"/>
      <c r="AO25" s="97"/>
      <c r="AP25" s="97"/>
      <c r="AQ25" s="97"/>
      <c r="AR25" s="97"/>
      <c r="AS25" s="97"/>
      <c r="AT25" s="97"/>
      <c r="AU25" s="97"/>
      <c r="AV25" s="97"/>
      <c r="AW25" s="97"/>
      <c r="AX25" s="97"/>
      <c r="AY25" s="97"/>
      <c r="AZ25" s="97"/>
      <c r="BA25" s="97" t="s">
        <v>178</v>
      </c>
      <c r="BB25" s="97" t="s">
        <v>178</v>
      </c>
      <c r="BC25" s="97" t="s">
        <v>178</v>
      </c>
      <c r="BD25" s="97"/>
      <c r="BE25" s="97"/>
      <c r="BF25" s="97"/>
      <c r="BG25" s="97"/>
      <c r="BH25" s="97"/>
      <c r="BI25" s="97"/>
      <c r="BJ25" s="98"/>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100">
        <f t="shared" si="1"/>
        <v>0</v>
      </c>
      <c r="CM25" s="101" t="e">
        <f t="shared" si="2"/>
        <v>#DIV/0!</v>
      </c>
      <c r="CN25" s="100">
        <f t="shared" si="3"/>
        <v>0</v>
      </c>
      <c r="CO25" s="101" t="e">
        <f t="shared" si="4"/>
        <v>#DIV/0!</v>
      </c>
      <c r="CP25" s="100">
        <f t="shared" si="5"/>
        <v>0</v>
      </c>
      <c r="CQ25" s="101" t="e">
        <f t="shared" si="11"/>
        <v>#DIV/0!</v>
      </c>
      <c r="CR25" s="100">
        <f t="shared" si="7"/>
        <v>0</v>
      </c>
      <c r="CS25" s="101" t="e">
        <f t="shared" si="8"/>
        <v>#DIV/0!</v>
      </c>
      <c r="CT25" s="113" t="e">
        <f t="shared" si="12"/>
        <v>#DIV/0!</v>
      </c>
      <c r="CU25" s="103" t="e">
        <f t="shared" si="13"/>
        <v>#DIV/0!</v>
      </c>
      <c r="CV25" s="2"/>
    </row>
    <row r="26" spans="1:100" ht="86.25" hidden="1" customHeight="1">
      <c r="A26" s="80" t="s">
        <v>187</v>
      </c>
      <c r="B26" s="60">
        <v>7</v>
      </c>
      <c r="C26" s="119" t="s">
        <v>189</v>
      </c>
      <c r="D26" s="120" t="s">
        <v>190</v>
      </c>
      <c r="E26" s="119" t="s">
        <v>191</v>
      </c>
      <c r="F26" s="121" t="s">
        <v>190</v>
      </c>
      <c r="G26" s="85" t="s">
        <v>201</v>
      </c>
      <c r="H26" s="122" t="s">
        <v>202</v>
      </c>
      <c r="I26" s="87" t="s">
        <v>175</v>
      </c>
      <c r="J26" s="639"/>
      <c r="K26" s="639"/>
      <c r="L26" s="639"/>
      <c r="M26" s="106"/>
      <c r="N26" s="107"/>
      <c r="O26" s="108"/>
      <c r="P26" s="107"/>
      <c r="Q26" s="108"/>
      <c r="R26" s="108"/>
      <c r="S26" s="108"/>
      <c r="T26" s="108"/>
      <c r="U26" s="107"/>
      <c r="V26" s="108"/>
      <c r="W26" s="108" t="s">
        <v>177</v>
      </c>
      <c r="X26" s="127"/>
      <c r="Y26" s="38">
        <f t="shared" si="0"/>
        <v>1</v>
      </c>
      <c r="Z26" s="629"/>
      <c r="AA26" s="109"/>
      <c r="AB26" s="109"/>
      <c r="AC26" s="97"/>
      <c r="AD26" s="97"/>
      <c r="AE26" s="97"/>
      <c r="AF26" s="97"/>
      <c r="AG26" s="96"/>
      <c r="AH26" s="96"/>
      <c r="AI26" s="96"/>
      <c r="AJ26" s="97"/>
      <c r="AK26" s="97"/>
      <c r="AL26" s="97"/>
      <c r="AM26" s="97"/>
      <c r="AN26" s="97"/>
      <c r="AO26" s="97"/>
      <c r="AP26" s="97"/>
      <c r="AQ26" s="97"/>
      <c r="AR26" s="97"/>
      <c r="AS26" s="97"/>
      <c r="AT26" s="97"/>
      <c r="AU26" s="97"/>
      <c r="AV26" s="97"/>
      <c r="AW26" s="97"/>
      <c r="AX26" s="97"/>
      <c r="AY26" s="97"/>
      <c r="AZ26" s="97"/>
      <c r="BA26" s="97"/>
      <c r="BB26" s="97"/>
      <c r="BC26" s="97"/>
      <c r="BD26" s="97" t="s">
        <v>178</v>
      </c>
      <c r="BE26" s="97" t="s">
        <v>178</v>
      </c>
      <c r="BF26" s="97" t="s">
        <v>178</v>
      </c>
      <c r="BG26" s="97"/>
      <c r="BH26" s="97"/>
      <c r="BI26" s="97"/>
      <c r="BJ26" s="98"/>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103">
        <f t="shared" si="1"/>
        <v>0</v>
      </c>
      <c r="CM26" s="112" t="e">
        <f t="shared" si="2"/>
        <v>#DIV/0!</v>
      </c>
      <c r="CN26" s="100">
        <f t="shared" si="3"/>
        <v>0</v>
      </c>
      <c r="CO26" s="112" t="e">
        <f t="shared" si="4"/>
        <v>#DIV/0!</v>
      </c>
      <c r="CP26" s="100">
        <f t="shared" si="5"/>
        <v>0</v>
      </c>
      <c r="CQ26" s="112" t="e">
        <f>CP26/(CL26+CN26+CP68+CR26)</f>
        <v>#DIV/0!</v>
      </c>
      <c r="CR26" s="100">
        <f t="shared" si="7"/>
        <v>0</v>
      </c>
      <c r="CS26" s="112" t="e">
        <f t="shared" si="8"/>
        <v>#DIV/0!</v>
      </c>
      <c r="CT26" s="113" t="e">
        <f>(((CL26*2)+(CN26*1)+(CP26*0)))/(CL26+CN26+CP26)</f>
        <v>#DIV/0!</v>
      </c>
      <c r="CU26" s="103" t="e">
        <f>IF(CS26&gt;=50%,"KĐG",IF(CT26&gt;=1.6,"Đạt mục tiêu",IF(CT26&gt;=1,"Cần cố gắng","Chưa đạt")))</f>
        <v>#DIV/0!</v>
      </c>
      <c r="CV26" s="2"/>
    </row>
    <row r="27" spans="1:100" ht="86.25" hidden="1" customHeight="1">
      <c r="A27" s="80" t="s">
        <v>182</v>
      </c>
      <c r="B27" s="60">
        <v>8</v>
      </c>
      <c r="C27" s="119" t="s">
        <v>203</v>
      </c>
      <c r="D27" s="104" t="s">
        <v>190</v>
      </c>
      <c r="E27" s="119" t="s">
        <v>204</v>
      </c>
      <c r="F27" s="121" t="s">
        <v>190</v>
      </c>
      <c r="G27" s="85" t="s">
        <v>205</v>
      </c>
      <c r="H27" s="86"/>
      <c r="I27" s="87" t="s">
        <v>175</v>
      </c>
      <c r="J27" s="668" t="s">
        <v>176</v>
      </c>
      <c r="K27" s="649" t="s">
        <v>206</v>
      </c>
      <c r="L27" s="650" t="s">
        <v>177</v>
      </c>
      <c r="M27" s="106"/>
      <c r="N27" s="107"/>
      <c r="O27" s="108"/>
      <c r="P27" s="107"/>
      <c r="Q27" s="108"/>
      <c r="R27" s="108" t="s">
        <v>177</v>
      </c>
      <c r="S27" s="108"/>
      <c r="T27" s="108"/>
      <c r="U27" s="107"/>
      <c r="V27" s="108"/>
      <c r="W27" s="108"/>
      <c r="X27" s="108"/>
      <c r="Y27" s="95">
        <f t="shared" si="0"/>
        <v>1</v>
      </c>
      <c r="Z27" s="622"/>
      <c r="AA27" s="109"/>
      <c r="AB27" s="109"/>
      <c r="AC27" s="97"/>
      <c r="AD27" s="97"/>
      <c r="AE27" s="97"/>
      <c r="AF27" s="97"/>
      <c r="AG27" s="96"/>
      <c r="AH27" s="96"/>
      <c r="AI27" s="96"/>
      <c r="AJ27" s="97"/>
      <c r="AK27" s="97"/>
      <c r="AL27" s="97"/>
      <c r="AM27" s="97" t="s">
        <v>178</v>
      </c>
      <c r="AN27" s="97" t="s">
        <v>178</v>
      </c>
      <c r="AO27" s="97" t="s">
        <v>178</v>
      </c>
      <c r="AP27" s="97" t="s">
        <v>178</v>
      </c>
      <c r="AQ27" s="97"/>
      <c r="AR27" s="97"/>
      <c r="AS27" s="97"/>
      <c r="AT27" s="97"/>
      <c r="AU27" s="97"/>
      <c r="AV27" s="97"/>
      <c r="AW27" s="97"/>
      <c r="AX27" s="97"/>
      <c r="AY27" s="97"/>
      <c r="AZ27" s="97"/>
      <c r="BA27" s="97"/>
      <c r="BB27" s="97"/>
      <c r="BC27" s="97"/>
      <c r="BD27" s="97"/>
      <c r="BE27" s="97"/>
      <c r="BF27" s="97"/>
      <c r="BG27" s="97"/>
      <c r="BH27" s="97"/>
      <c r="BI27" s="97"/>
      <c r="BJ27" s="98"/>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100">
        <f t="shared" si="1"/>
        <v>0</v>
      </c>
      <c r="CM27" s="101" t="e">
        <f t="shared" si="2"/>
        <v>#DIV/0!</v>
      </c>
      <c r="CN27" s="100">
        <f t="shared" si="3"/>
        <v>0</v>
      </c>
      <c r="CO27" s="101" t="e">
        <f t="shared" si="4"/>
        <v>#DIV/0!</v>
      </c>
      <c r="CP27" s="100">
        <f t="shared" si="5"/>
        <v>0</v>
      </c>
      <c r="CQ27" s="101" t="e">
        <f t="shared" ref="CQ27:CQ40" si="14">CP27/(CL27+CN27+CP27+CR27)</f>
        <v>#DIV/0!</v>
      </c>
      <c r="CR27" s="100">
        <f t="shared" si="7"/>
        <v>0</v>
      </c>
      <c r="CS27" s="101" t="e">
        <f t="shared" si="8"/>
        <v>#DIV/0!</v>
      </c>
      <c r="CT27" s="113" t="e">
        <f t="shared" ref="CT27:CT40" si="15">(((CL27*2)+(CN27*1)+(CP27*0)))/(CL27+CN27+CP27)</f>
        <v>#DIV/0!</v>
      </c>
      <c r="CU27" s="103" t="e">
        <f t="shared" ref="CU27:CU40" si="16">IF(CS27&gt;=50%,"KĐG",IF(CT27&gt;=1.6,"Đạt mục tiêu",IF(CT27&gt;=1,"Cần cố gắng","Chưa đạt")))</f>
        <v>#DIV/0!</v>
      </c>
      <c r="CV27" s="2"/>
    </row>
    <row r="28" spans="1:100" ht="86.25" hidden="1" customHeight="1">
      <c r="A28" s="80" t="s">
        <v>184</v>
      </c>
      <c r="B28" s="60">
        <v>8</v>
      </c>
      <c r="C28" s="119" t="s">
        <v>203</v>
      </c>
      <c r="D28" s="104" t="s">
        <v>190</v>
      </c>
      <c r="E28" s="119" t="s">
        <v>204</v>
      </c>
      <c r="F28" s="121" t="s">
        <v>190</v>
      </c>
      <c r="G28" s="85" t="s">
        <v>207</v>
      </c>
      <c r="H28" s="86"/>
      <c r="I28" s="87" t="s">
        <v>175</v>
      </c>
      <c r="J28" s="638"/>
      <c r="K28" s="623"/>
      <c r="L28" s="638"/>
      <c r="M28" s="106"/>
      <c r="N28" s="107"/>
      <c r="O28" s="108"/>
      <c r="P28" s="107"/>
      <c r="Q28" s="108"/>
      <c r="R28" s="108"/>
      <c r="S28" s="108"/>
      <c r="T28" s="108" t="s">
        <v>177</v>
      </c>
      <c r="U28" s="107"/>
      <c r="V28" s="108"/>
      <c r="W28" s="108"/>
      <c r="X28" s="108"/>
      <c r="Y28" s="129">
        <f t="shared" si="0"/>
        <v>1</v>
      </c>
      <c r="Z28" s="623"/>
      <c r="AA28" s="109"/>
      <c r="AB28" s="109"/>
      <c r="AC28" s="97"/>
      <c r="AD28" s="97"/>
      <c r="AE28" s="97"/>
      <c r="AF28" s="97"/>
      <c r="AG28" s="96"/>
      <c r="AH28" s="96"/>
      <c r="AI28" s="96"/>
      <c r="AJ28" s="97"/>
      <c r="AK28" s="97"/>
      <c r="AL28" s="97"/>
      <c r="AM28" s="97"/>
      <c r="AN28" s="97"/>
      <c r="AO28" s="97"/>
      <c r="AP28" s="97"/>
      <c r="AQ28" s="97"/>
      <c r="AR28" s="97"/>
      <c r="AS28" s="97"/>
      <c r="AT28" s="97" t="s">
        <v>178</v>
      </c>
      <c r="AU28" s="97" t="s">
        <v>178</v>
      </c>
      <c r="AV28" s="97" t="s">
        <v>178</v>
      </c>
      <c r="AW28" s="97" t="s">
        <v>178</v>
      </c>
      <c r="AX28" s="97"/>
      <c r="AY28" s="97"/>
      <c r="AZ28" s="97"/>
      <c r="BA28" s="97"/>
      <c r="BB28" s="97"/>
      <c r="BC28" s="97"/>
      <c r="BD28" s="97"/>
      <c r="BE28" s="97"/>
      <c r="BF28" s="97"/>
      <c r="BG28" s="97"/>
      <c r="BH28" s="97"/>
      <c r="BI28" s="97"/>
      <c r="BJ28" s="98"/>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100">
        <f t="shared" si="1"/>
        <v>0</v>
      </c>
      <c r="CM28" s="101" t="e">
        <f t="shared" si="2"/>
        <v>#DIV/0!</v>
      </c>
      <c r="CN28" s="100">
        <f t="shared" si="3"/>
        <v>0</v>
      </c>
      <c r="CO28" s="101" t="e">
        <f t="shared" si="4"/>
        <v>#DIV/0!</v>
      </c>
      <c r="CP28" s="100">
        <f t="shared" si="5"/>
        <v>0</v>
      </c>
      <c r="CQ28" s="101" t="e">
        <f t="shared" si="14"/>
        <v>#DIV/0!</v>
      </c>
      <c r="CR28" s="100">
        <f t="shared" si="7"/>
        <v>0</v>
      </c>
      <c r="CS28" s="101" t="e">
        <f t="shared" si="8"/>
        <v>#DIV/0!</v>
      </c>
      <c r="CT28" s="116" t="e">
        <f t="shared" si="15"/>
        <v>#DIV/0!</v>
      </c>
      <c r="CU28" s="103" t="e">
        <f t="shared" si="16"/>
        <v>#DIV/0!</v>
      </c>
      <c r="CV28" s="2"/>
    </row>
    <row r="29" spans="1:100" ht="86.25" hidden="1" customHeight="1">
      <c r="A29" s="80" t="s">
        <v>188</v>
      </c>
      <c r="B29" s="60">
        <v>8</v>
      </c>
      <c r="C29" s="119" t="s">
        <v>203</v>
      </c>
      <c r="D29" s="104" t="s">
        <v>190</v>
      </c>
      <c r="E29" s="119" t="s">
        <v>204</v>
      </c>
      <c r="F29" s="121" t="s">
        <v>190</v>
      </c>
      <c r="G29" s="85" t="s">
        <v>207</v>
      </c>
      <c r="H29" s="86"/>
      <c r="I29" s="87" t="s">
        <v>175</v>
      </c>
      <c r="J29" s="639"/>
      <c r="K29" s="624"/>
      <c r="L29" s="639"/>
      <c r="M29" s="106"/>
      <c r="N29" s="107"/>
      <c r="O29" s="108"/>
      <c r="P29" s="107"/>
      <c r="Q29" s="108"/>
      <c r="R29" s="108"/>
      <c r="S29" s="108"/>
      <c r="T29" s="108"/>
      <c r="U29" s="107"/>
      <c r="V29" s="108"/>
      <c r="W29" s="108"/>
      <c r="X29" s="108" t="s">
        <v>177</v>
      </c>
      <c r="Y29" s="129">
        <f t="shared" si="0"/>
        <v>1</v>
      </c>
      <c r="Z29" s="624"/>
      <c r="AA29" s="109"/>
      <c r="AB29" s="109"/>
      <c r="AC29" s="97"/>
      <c r="AD29" s="97"/>
      <c r="AE29" s="97"/>
      <c r="AF29" s="97"/>
      <c r="AG29" s="96"/>
      <c r="AH29" s="96"/>
      <c r="AI29" s="96"/>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t="s">
        <v>178</v>
      </c>
      <c r="BH29" s="97" t="s">
        <v>178</v>
      </c>
      <c r="BI29" s="97" t="s">
        <v>178</v>
      </c>
      <c r="BJ29" s="98"/>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100">
        <f t="shared" si="1"/>
        <v>0</v>
      </c>
      <c r="CM29" s="101" t="e">
        <f t="shared" si="2"/>
        <v>#DIV/0!</v>
      </c>
      <c r="CN29" s="100">
        <f t="shared" si="3"/>
        <v>0</v>
      </c>
      <c r="CO29" s="101" t="e">
        <f t="shared" si="4"/>
        <v>#DIV/0!</v>
      </c>
      <c r="CP29" s="100">
        <f t="shared" si="5"/>
        <v>0</v>
      </c>
      <c r="CQ29" s="101" t="e">
        <f t="shared" si="14"/>
        <v>#DIV/0!</v>
      </c>
      <c r="CR29" s="100">
        <f t="shared" si="7"/>
        <v>0</v>
      </c>
      <c r="CS29" s="101" t="e">
        <f t="shared" si="8"/>
        <v>#DIV/0!</v>
      </c>
      <c r="CT29" s="117" t="e">
        <f t="shared" si="15"/>
        <v>#DIV/0!</v>
      </c>
      <c r="CU29" s="103" t="e">
        <f t="shared" si="16"/>
        <v>#DIV/0!</v>
      </c>
      <c r="CV29" s="2"/>
    </row>
    <row r="30" spans="1:100" ht="86.25" hidden="1" customHeight="1">
      <c r="A30" s="80" t="s">
        <v>180</v>
      </c>
      <c r="B30" s="60">
        <v>9</v>
      </c>
      <c r="C30" s="119" t="s">
        <v>208</v>
      </c>
      <c r="D30" s="130" t="s">
        <v>190</v>
      </c>
      <c r="E30" s="119" t="s">
        <v>209</v>
      </c>
      <c r="F30" s="121" t="s">
        <v>190</v>
      </c>
      <c r="G30" s="85" t="s">
        <v>210</v>
      </c>
      <c r="H30" s="122" t="s">
        <v>211</v>
      </c>
      <c r="I30" s="87" t="s">
        <v>212</v>
      </c>
      <c r="J30" s="668" t="s">
        <v>176</v>
      </c>
      <c r="K30" s="649" t="s">
        <v>206</v>
      </c>
      <c r="L30" s="650" t="s">
        <v>177</v>
      </c>
      <c r="M30" s="106"/>
      <c r="N30" s="107"/>
      <c r="O30" s="108"/>
      <c r="P30" s="107" t="s">
        <v>177</v>
      </c>
      <c r="Q30" s="108"/>
      <c r="R30" s="108"/>
      <c r="S30" s="108"/>
      <c r="T30" s="108"/>
      <c r="U30" s="107"/>
      <c r="V30" s="108"/>
      <c r="W30" s="108"/>
      <c r="X30" s="108"/>
      <c r="Y30" s="129">
        <f t="shared" si="0"/>
        <v>1</v>
      </c>
      <c r="Z30" s="622"/>
      <c r="AA30" s="109"/>
      <c r="AB30" s="109"/>
      <c r="AC30" s="97"/>
      <c r="AD30" s="97"/>
      <c r="AE30" s="97"/>
      <c r="AF30" s="97"/>
      <c r="AG30" s="96" t="s">
        <v>178</v>
      </c>
      <c r="AH30" s="96" t="s">
        <v>178</v>
      </c>
      <c r="AI30" s="96" t="s">
        <v>178</v>
      </c>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8"/>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100">
        <f t="shared" si="1"/>
        <v>0</v>
      </c>
      <c r="CM30" s="112" t="e">
        <f t="shared" si="2"/>
        <v>#DIV/0!</v>
      </c>
      <c r="CN30" s="100">
        <f t="shared" si="3"/>
        <v>0</v>
      </c>
      <c r="CO30" s="112" t="e">
        <f t="shared" si="4"/>
        <v>#DIV/0!</v>
      </c>
      <c r="CP30" s="48">
        <f t="shared" si="5"/>
        <v>0</v>
      </c>
      <c r="CQ30" s="112" t="e">
        <f t="shared" si="14"/>
        <v>#DIV/0!</v>
      </c>
      <c r="CR30" s="100">
        <f t="shared" si="7"/>
        <v>0</v>
      </c>
      <c r="CS30" s="112" t="e">
        <f t="shared" si="8"/>
        <v>#DIV/0!</v>
      </c>
      <c r="CT30" s="113" t="e">
        <f t="shared" si="15"/>
        <v>#DIV/0!</v>
      </c>
      <c r="CU30" s="103" t="e">
        <f t="shared" si="16"/>
        <v>#DIV/0!</v>
      </c>
      <c r="CV30" s="2"/>
    </row>
    <row r="31" spans="1:100" ht="86.25" hidden="1" customHeight="1">
      <c r="A31" s="80" t="s">
        <v>185</v>
      </c>
      <c r="B31" s="60">
        <v>9</v>
      </c>
      <c r="C31" s="119" t="s">
        <v>208</v>
      </c>
      <c r="D31" s="130" t="s">
        <v>190</v>
      </c>
      <c r="E31" s="119" t="s">
        <v>209</v>
      </c>
      <c r="F31" s="121" t="s">
        <v>190</v>
      </c>
      <c r="G31" s="85" t="s">
        <v>210</v>
      </c>
      <c r="H31" s="122" t="s">
        <v>211</v>
      </c>
      <c r="I31" s="87" t="s">
        <v>212</v>
      </c>
      <c r="J31" s="639"/>
      <c r="K31" s="624"/>
      <c r="L31" s="639"/>
      <c r="M31" s="106"/>
      <c r="N31" s="107"/>
      <c r="O31" s="108"/>
      <c r="P31" s="107"/>
      <c r="Q31" s="108"/>
      <c r="R31" s="108"/>
      <c r="S31" s="108"/>
      <c r="T31" s="108"/>
      <c r="U31" s="107" t="s">
        <v>177</v>
      </c>
      <c r="V31" s="108"/>
      <c r="W31" s="108"/>
      <c r="X31" s="108"/>
      <c r="Y31" s="129">
        <f t="shared" si="0"/>
        <v>1</v>
      </c>
      <c r="Z31" s="624"/>
      <c r="AA31" s="109"/>
      <c r="AB31" s="109"/>
      <c r="AC31" s="131"/>
      <c r="AD31" s="131"/>
      <c r="AE31" s="131"/>
      <c r="AF31" s="131"/>
      <c r="AG31" s="96"/>
      <c r="AH31" s="96"/>
      <c r="AI31" s="96"/>
      <c r="AJ31" s="97"/>
      <c r="AK31" s="97"/>
      <c r="AL31" s="97"/>
      <c r="AM31" s="97"/>
      <c r="AN31" s="97"/>
      <c r="AO31" s="97"/>
      <c r="AP31" s="97"/>
      <c r="AQ31" s="97"/>
      <c r="AR31" s="97"/>
      <c r="AS31" s="97"/>
      <c r="AT31" s="97"/>
      <c r="AU31" s="97"/>
      <c r="AV31" s="97"/>
      <c r="AW31" s="97"/>
      <c r="AX31" s="97" t="s">
        <v>178</v>
      </c>
      <c r="AY31" s="97" t="s">
        <v>178</v>
      </c>
      <c r="AZ31" s="97" t="s">
        <v>178</v>
      </c>
      <c r="BA31" s="97"/>
      <c r="BB31" s="97"/>
      <c r="BC31" s="97"/>
      <c r="BD31" s="97"/>
      <c r="BE31" s="97"/>
      <c r="BF31" s="97"/>
      <c r="BG31" s="97"/>
      <c r="BH31" s="97"/>
      <c r="BI31" s="97"/>
      <c r="BJ31" s="98"/>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100">
        <f t="shared" si="1"/>
        <v>0</v>
      </c>
      <c r="CM31" s="101" t="e">
        <f t="shared" si="2"/>
        <v>#DIV/0!</v>
      </c>
      <c r="CN31" s="100">
        <f t="shared" si="3"/>
        <v>0</v>
      </c>
      <c r="CO31" s="101" t="e">
        <f t="shared" si="4"/>
        <v>#DIV/0!</v>
      </c>
      <c r="CP31" s="100">
        <f t="shared" si="5"/>
        <v>0</v>
      </c>
      <c r="CQ31" s="101" t="e">
        <f t="shared" si="14"/>
        <v>#DIV/0!</v>
      </c>
      <c r="CR31" s="100">
        <f t="shared" si="7"/>
        <v>0</v>
      </c>
      <c r="CS31" s="101" t="e">
        <f t="shared" si="8"/>
        <v>#DIV/0!</v>
      </c>
      <c r="CT31" s="117" t="e">
        <f t="shared" si="15"/>
        <v>#DIV/0!</v>
      </c>
      <c r="CU31" s="103" t="e">
        <f t="shared" si="16"/>
        <v>#DIV/0!</v>
      </c>
      <c r="CV31" s="2"/>
    </row>
    <row r="32" spans="1:100" ht="76.5" customHeight="1">
      <c r="A32" s="399" t="s">
        <v>169</v>
      </c>
      <c r="B32" s="569">
        <v>10</v>
      </c>
      <c r="C32" s="572" t="s">
        <v>213</v>
      </c>
      <c r="D32" s="573" t="s">
        <v>190</v>
      </c>
      <c r="E32" s="572" t="s">
        <v>214</v>
      </c>
      <c r="F32" s="573" t="s">
        <v>190</v>
      </c>
      <c r="G32" s="85" t="s">
        <v>215</v>
      </c>
      <c r="H32" s="132"/>
      <c r="I32" s="126" t="s">
        <v>212</v>
      </c>
      <c r="J32" s="648" t="s">
        <v>176</v>
      </c>
      <c r="K32" s="649" t="s">
        <v>194</v>
      </c>
      <c r="L32" s="650" t="s">
        <v>177</v>
      </c>
      <c r="M32" s="371"/>
      <c r="N32" s="571" t="s">
        <v>177</v>
      </c>
      <c r="O32" s="210"/>
      <c r="P32" s="107"/>
      <c r="Q32" s="108"/>
      <c r="R32" s="108"/>
      <c r="S32" s="108"/>
      <c r="T32" s="108"/>
      <c r="U32" s="107"/>
      <c r="V32" s="108"/>
      <c r="W32" s="108"/>
      <c r="X32" s="108"/>
      <c r="Y32" s="129">
        <f t="shared" si="0"/>
        <v>1</v>
      </c>
      <c r="Z32" s="622"/>
      <c r="AA32" s="96" t="s">
        <v>216</v>
      </c>
      <c r="AB32" s="96" t="s">
        <v>216</v>
      </c>
      <c r="AC32" s="611"/>
      <c r="AD32" s="131"/>
      <c r="AE32" s="131"/>
      <c r="AF32" s="131"/>
      <c r="AG32" s="96"/>
      <c r="AH32" s="96"/>
      <c r="AI32" s="96"/>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8"/>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c r="CK32" s="99"/>
      <c r="CL32" s="100">
        <f t="shared" si="1"/>
        <v>0</v>
      </c>
      <c r="CM32" s="101" t="e">
        <f t="shared" si="2"/>
        <v>#DIV/0!</v>
      </c>
      <c r="CN32" s="100">
        <f t="shared" si="3"/>
        <v>0</v>
      </c>
      <c r="CO32" s="101" t="e">
        <f t="shared" si="4"/>
        <v>#DIV/0!</v>
      </c>
      <c r="CP32" s="100">
        <f t="shared" si="5"/>
        <v>0</v>
      </c>
      <c r="CQ32" s="101" t="e">
        <f t="shared" si="14"/>
        <v>#DIV/0!</v>
      </c>
      <c r="CR32" s="100">
        <f t="shared" si="7"/>
        <v>0</v>
      </c>
      <c r="CS32" s="101" t="e">
        <f t="shared" si="8"/>
        <v>#DIV/0!</v>
      </c>
      <c r="CT32" s="102" t="e">
        <f t="shared" si="15"/>
        <v>#DIV/0!</v>
      </c>
      <c r="CU32" s="601" t="e">
        <f t="shared" si="16"/>
        <v>#DIV/0!</v>
      </c>
      <c r="CV32" s="150"/>
    </row>
    <row r="33" spans="1:100" ht="86.25" hidden="1" customHeight="1">
      <c r="A33" s="80" t="s">
        <v>179</v>
      </c>
      <c r="B33" s="319">
        <v>10</v>
      </c>
      <c r="C33" s="537" t="s">
        <v>213</v>
      </c>
      <c r="D33" s="538" t="s">
        <v>190</v>
      </c>
      <c r="E33" s="537" t="s">
        <v>214</v>
      </c>
      <c r="F33" s="539" t="s">
        <v>190</v>
      </c>
      <c r="G33" s="535" t="s">
        <v>215</v>
      </c>
      <c r="H33" s="132"/>
      <c r="I33" s="540" t="s">
        <v>212</v>
      </c>
      <c r="J33" s="632"/>
      <c r="K33" s="623"/>
      <c r="L33" s="638"/>
      <c r="M33" s="106"/>
      <c r="N33" s="92"/>
      <c r="O33" s="108" t="s">
        <v>177</v>
      </c>
      <c r="P33" s="107"/>
      <c r="Q33" s="108"/>
      <c r="R33" s="108"/>
      <c r="S33" s="108"/>
      <c r="T33" s="108"/>
      <c r="U33" s="107"/>
      <c r="V33" s="108"/>
      <c r="W33" s="108"/>
      <c r="X33" s="108"/>
      <c r="Y33" s="129">
        <f t="shared" si="0"/>
        <v>1</v>
      </c>
      <c r="Z33" s="623"/>
      <c r="AA33" s="536"/>
      <c r="AB33" s="536"/>
      <c r="AC33" s="97" t="s">
        <v>216</v>
      </c>
      <c r="AD33" s="97" t="s">
        <v>216</v>
      </c>
      <c r="AE33" s="97" t="s">
        <v>216</v>
      </c>
      <c r="AF33" s="97" t="s">
        <v>216</v>
      </c>
      <c r="AG33" s="96"/>
      <c r="AH33" s="96"/>
      <c r="AI33" s="96"/>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8"/>
      <c r="BK33" s="99"/>
      <c r="BL33" s="99"/>
      <c r="BM33" s="99"/>
      <c r="BN33" s="110"/>
      <c r="BO33" s="99"/>
      <c r="BP33" s="99"/>
      <c r="BQ33" s="99"/>
      <c r="BR33" s="99"/>
      <c r="BS33" s="99"/>
      <c r="BT33" s="110"/>
      <c r="BU33" s="110"/>
      <c r="BV33" s="110"/>
      <c r="BW33" s="99"/>
      <c r="BX33" s="99"/>
      <c r="BY33" s="99"/>
      <c r="BZ33" s="99"/>
      <c r="CA33" s="110"/>
      <c r="CB33" s="110"/>
      <c r="CC33" s="99"/>
      <c r="CD33" s="99"/>
      <c r="CE33" s="99"/>
      <c r="CF33" s="99"/>
      <c r="CG33" s="99"/>
      <c r="CH33" s="110"/>
      <c r="CI33" s="99"/>
      <c r="CJ33" s="99"/>
      <c r="CK33" s="99"/>
      <c r="CL33" s="100">
        <f t="shared" si="1"/>
        <v>0</v>
      </c>
      <c r="CM33" s="101" t="e">
        <f t="shared" si="2"/>
        <v>#DIV/0!</v>
      </c>
      <c r="CN33" s="100">
        <f t="shared" si="3"/>
        <v>0</v>
      </c>
      <c r="CO33" s="101" t="e">
        <f t="shared" si="4"/>
        <v>#DIV/0!</v>
      </c>
      <c r="CP33" s="100">
        <f t="shared" si="5"/>
        <v>0</v>
      </c>
      <c r="CQ33" s="101" t="e">
        <f t="shared" si="14"/>
        <v>#DIV/0!</v>
      </c>
      <c r="CR33" s="100">
        <f t="shared" si="7"/>
        <v>0</v>
      </c>
      <c r="CS33" s="101" t="e">
        <f t="shared" si="8"/>
        <v>#DIV/0!</v>
      </c>
      <c r="CT33" s="102" t="e">
        <f t="shared" si="15"/>
        <v>#DIV/0!</v>
      </c>
      <c r="CU33" s="103" t="e">
        <f t="shared" si="16"/>
        <v>#DIV/0!</v>
      </c>
      <c r="CV33" s="2"/>
    </row>
    <row r="34" spans="1:100" ht="86.25" hidden="1" customHeight="1">
      <c r="A34" s="80" t="s">
        <v>180</v>
      </c>
      <c r="B34" s="60">
        <v>10</v>
      </c>
      <c r="C34" s="119" t="s">
        <v>213</v>
      </c>
      <c r="D34" s="120" t="s">
        <v>190</v>
      </c>
      <c r="E34" s="119" t="s">
        <v>214</v>
      </c>
      <c r="F34" s="121" t="s">
        <v>190</v>
      </c>
      <c r="G34" s="85" t="s">
        <v>215</v>
      </c>
      <c r="H34" s="86"/>
      <c r="I34" s="87" t="s">
        <v>212</v>
      </c>
      <c r="J34" s="638"/>
      <c r="K34" s="623"/>
      <c r="L34" s="638"/>
      <c r="M34" s="106"/>
      <c r="N34" s="107"/>
      <c r="O34" s="108"/>
      <c r="P34" s="107" t="s">
        <v>177</v>
      </c>
      <c r="Q34" s="108"/>
      <c r="R34" s="108"/>
      <c r="S34" s="108"/>
      <c r="T34" s="108"/>
      <c r="U34" s="107"/>
      <c r="V34" s="108"/>
      <c r="W34" s="108"/>
      <c r="X34" s="108"/>
      <c r="Y34" s="129">
        <f t="shared" si="0"/>
        <v>1</v>
      </c>
      <c r="Z34" s="623"/>
      <c r="AA34" s="109"/>
      <c r="AB34" s="109"/>
      <c r="AC34" s="97"/>
      <c r="AD34" s="97"/>
      <c r="AE34" s="97"/>
      <c r="AF34" s="97"/>
      <c r="AG34" s="96" t="s">
        <v>216</v>
      </c>
      <c r="AH34" s="96" t="s">
        <v>216</v>
      </c>
      <c r="AI34" s="96" t="s">
        <v>216</v>
      </c>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8"/>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100">
        <f t="shared" si="1"/>
        <v>0</v>
      </c>
      <c r="CM34" s="112" t="e">
        <f t="shared" si="2"/>
        <v>#DIV/0!</v>
      </c>
      <c r="CN34" s="100">
        <f t="shared" si="3"/>
        <v>0</v>
      </c>
      <c r="CO34" s="112" t="e">
        <f t="shared" si="4"/>
        <v>#DIV/0!</v>
      </c>
      <c r="CP34" s="48">
        <f t="shared" si="5"/>
        <v>0</v>
      </c>
      <c r="CQ34" s="112" t="e">
        <f t="shared" si="14"/>
        <v>#DIV/0!</v>
      </c>
      <c r="CR34" s="100">
        <f t="shared" si="7"/>
        <v>0</v>
      </c>
      <c r="CS34" s="112" t="e">
        <f t="shared" si="8"/>
        <v>#DIV/0!</v>
      </c>
      <c r="CT34" s="113" t="e">
        <f t="shared" si="15"/>
        <v>#DIV/0!</v>
      </c>
      <c r="CU34" s="103" t="e">
        <f t="shared" si="16"/>
        <v>#DIV/0!</v>
      </c>
      <c r="CV34" s="2"/>
    </row>
    <row r="35" spans="1:100" ht="86.25" hidden="1" customHeight="1">
      <c r="A35" s="80" t="s">
        <v>181</v>
      </c>
      <c r="B35" s="60">
        <v>10</v>
      </c>
      <c r="C35" s="119" t="s">
        <v>213</v>
      </c>
      <c r="D35" s="120" t="s">
        <v>190</v>
      </c>
      <c r="E35" s="119" t="s">
        <v>214</v>
      </c>
      <c r="F35" s="121" t="s">
        <v>190</v>
      </c>
      <c r="G35" s="85" t="s">
        <v>215</v>
      </c>
      <c r="H35" s="86"/>
      <c r="I35" s="87" t="s">
        <v>212</v>
      </c>
      <c r="J35" s="638"/>
      <c r="K35" s="623"/>
      <c r="L35" s="638"/>
      <c r="M35" s="106"/>
      <c r="N35" s="107"/>
      <c r="O35" s="108"/>
      <c r="P35" s="107"/>
      <c r="Q35" s="108" t="s">
        <v>177</v>
      </c>
      <c r="R35" s="108"/>
      <c r="S35" s="108"/>
      <c r="T35" s="108"/>
      <c r="U35" s="107"/>
      <c r="V35" s="108"/>
      <c r="W35" s="108"/>
      <c r="X35" s="108"/>
      <c r="Y35" s="129">
        <f t="shared" si="0"/>
        <v>1</v>
      </c>
      <c r="Z35" s="623"/>
      <c r="AA35" s="109"/>
      <c r="AB35" s="109"/>
      <c r="AC35" s="97"/>
      <c r="AD35" s="97"/>
      <c r="AE35" s="97"/>
      <c r="AF35" s="97"/>
      <c r="AG35" s="96"/>
      <c r="AH35" s="96"/>
      <c r="AI35" s="96"/>
      <c r="AJ35" s="97" t="s">
        <v>216</v>
      </c>
      <c r="AK35" s="97" t="s">
        <v>216</v>
      </c>
      <c r="AL35" s="97" t="s">
        <v>216</v>
      </c>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8"/>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100">
        <f t="shared" si="1"/>
        <v>0</v>
      </c>
      <c r="CM35" s="112" t="e">
        <f t="shared" si="2"/>
        <v>#DIV/0!</v>
      </c>
      <c r="CN35" s="100">
        <f t="shared" si="3"/>
        <v>0</v>
      </c>
      <c r="CO35" s="112" t="e">
        <f t="shared" si="4"/>
        <v>#DIV/0!</v>
      </c>
      <c r="CP35" s="100">
        <f t="shared" si="5"/>
        <v>0</v>
      </c>
      <c r="CQ35" s="112" t="e">
        <f t="shared" si="14"/>
        <v>#DIV/0!</v>
      </c>
      <c r="CR35" s="100">
        <f t="shared" si="7"/>
        <v>0</v>
      </c>
      <c r="CS35" s="112" t="e">
        <f t="shared" si="8"/>
        <v>#DIV/0!</v>
      </c>
      <c r="CT35" s="113" t="e">
        <f t="shared" si="15"/>
        <v>#DIV/0!</v>
      </c>
      <c r="CU35" s="103" t="e">
        <f t="shared" si="16"/>
        <v>#DIV/0!</v>
      </c>
      <c r="CV35" s="2"/>
    </row>
    <row r="36" spans="1:100" ht="86.25" hidden="1" customHeight="1">
      <c r="A36" s="80" t="s">
        <v>182</v>
      </c>
      <c r="B36" s="60">
        <v>10</v>
      </c>
      <c r="C36" s="119" t="s">
        <v>213</v>
      </c>
      <c r="D36" s="120" t="s">
        <v>190</v>
      </c>
      <c r="E36" s="119" t="s">
        <v>214</v>
      </c>
      <c r="F36" s="121" t="s">
        <v>190</v>
      </c>
      <c r="G36" s="85" t="s">
        <v>215</v>
      </c>
      <c r="H36" s="86"/>
      <c r="I36" s="87" t="s">
        <v>212</v>
      </c>
      <c r="J36" s="638"/>
      <c r="K36" s="623"/>
      <c r="L36" s="638"/>
      <c r="M36" s="106"/>
      <c r="N36" s="107"/>
      <c r="O36" s="108"/>
      <c r="P36" s="107"/>
      <c r="Q36" s="108"/>
      <c r="R36" s="108" t="s">
        <v>177</v>
      </c>
      <c r="S36" s="108"/>
      <c r="T36" s="108"/>
      <c r="U36" s="107"/>
      <c r="V36" s="108"/>
      <c r="W36" s="108"/>
      <c r="X36" s="108"/>
      <c r="Y36" s="129">
        <f t="shared" si="0"/>
        <v>1</v>
      </c>
      <c r="Z36" s="623"/>
      <c r="AA36" s="109"/>
      <c r="AB36" s="109"/>
      <c r="AC36" s="97"/>
      <c r="AD36" s="97"/>
      <c r="AE36" s="97"/>
      <c r="AF36" s="97"/>
      <c r="AG36" s="96"/>
      <c r="AH36" s="96"/>
      <c r="AI36" s="96"/>
      <c r="AJ36" s="97"/>
      <c r="AK36" s="97"/>
      <c r="AL36" s="97"/>
      <c r="AM36" s="97" t="s">
        <v>216</v>
      </c>
      <c r="AN36" s="97" t="s">
        <v>216</v>
      </c>
      <c r="AO36" s="97" t="s">
        <v>216</v>
      </c>
      <c r="AP36" s="97" t="s">
        <v>216</v>
      </c>
      <c r="AQ36" s="97"/>
      <c r="AR36" s="97"/>
      <c r="AS36" s="97"/>
      <c r="AT36" s="97"/>
      <c r="AU36" s="97"/>
      <c r="AV36" s="97"/>
      <c r="AW36" s="97"/>
      <c r="AX36" s="97"/>
      <c r="AY36" s="97"/>
      <c r="AZ36" s="97"/>
      <c r="BA36" s="97"/>
      <c r="BB36" s="97"/>
      <c r="BC36" s="97"/>
      <c r="BD36" s="97"/>
      <c r="BE36" s="97"/>
      <c r="BF36" s="97"/>
      <c r="BG36" s="97"/>
      <c r="BH36" s="97"/>
      <c r="BI36" s="97"/>
      <c r="BJ36" s="98"/>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100">
        <f t="shared" si="1"/>
        <v>0</v>
      </c>
      <c r="CM36" s="101" t="e">
        <f t="shared" si="2"/>
        <v>#DIV/0!</v>
      </c>
      <c r="CN36" s="100">
        <f t="shared" si="3"/>
        <v>0</v>
      </c>
      <c r="CO36" s="101" t="e">
        <f t="shared" si="4"/>
        <v>#DIV/0!</v>
      </c>
      <c r="CP36" s="100">
        <f t="shared" si="5"/>
        <v>0</v>
      </c>
      <c r="CQ36" s="101" t="e">
        <f t="shared" si="14"/>
        <v>#DIV/0!</v>
      </c>
      <c r="CR36" s="100">
        <f t="shared" si="7"/>
        <v>0</v>
      </c>
      <c r="CS36" s="101" t="e">
        <f t="shared" si="8"/>
        <v>#DIV/0!</v>
      </c>
      <c r="CT36" s="113" t="e">
        <f t="shared" si="15"/>
        <v>#DIV/0!</v>
      </c>
      <c r="CU36" s="103" t="e">
        <f t="shared" si="16"/>
        <v>#DIV/0!</v>
      </c>
      <c r="CV36" s="2"/>
    </row>
    <row r="37" spans="1:100" ht="86.25" hidden="1" customHeight="1">
      <c r="A37" s="80" t="s">
        <v>183</v>
      </c>
      <c r="B37" s="60">
        <v>10</v>
      </c>
      <c r="C37" s="119" t="s">
        <v>213</v>
      </c>
      <c r="D37" s="120" t="s">
        <v>190</v>
      </c>
      <c r="E37" s="119" t="s">
        <v>214</v>
      </c>
      <c r="F37" s="121" t="s">
        <v>190</v>
      </c>
      <c r="G37" s="85" t="s">
        <v>215</v>
      </c>
      <c r="H37" s="86"/>
      <c r="I37" s="87" t="s">
        <v>212</v>
      </c>
      <c r="J37" s="638"/>
      <c r="K37" s="623"/>
      <c r="L37" s="638"/>
      <c r="M37" s="106"/>
      <c r="N37" s="107"/>
      <c r="O37" s="108"/>
      <c r="P37" s="107"/>
      <c r="Q37" s="108"/>
      <c r="R37" s="108"/>
      <c r="S37" s="108" t="s">
        <v>177</v>
      </c>
      <c r="T37" s="108"/>
      <c r="U37" s="107"/>
      <c r="V37" s="108"/>
      <c r="W37" s="108"/>
      <c r="X37" s="108"/>
      <c r="Y37" s="129">
        <f t="shared" si="0"/>
        <v>1</v>
      </c>
      <c r="Z37" s="623"/>
      <c r="AA37" s="109"/>
      <c r="AB37" s="109"/>
      <c r="AC37" s="118"/>
      <c r="AD37" s="118"/>
      <c r="AE37" s="97"/>
      <c r="AF37" s="97"/>
      <c r="AG37" s="96"/>
      <c r="AH37" s="96"/>
      <c r="AI37" s="96"/>
      <c r="AJ37" s="97"/>
      <c r="AK37" s="97"/>
      <c r="AL37" s="97"/>
      <c r="AM37" s="97"/>
      <c r="AN37" s="97"/>
      <c r="AO37" s="97"/>
      <c r="AP37" s="97"/>
      <c r="AQ37" s="97" t="s">
        <v>216</v>
      </c>
      <c r="AR37" s="97" t="s">
        <v>216</v>
      </c>
      <c r="AS37" s="97" t="s">
        <v>216</v>
      </c>
      <c r="AT37" s="97"/>
      <c r="AU37" s="97"/>
      <c r="AV37" s="97"/>
      <c r="AW37" s="97"/>
      <c r="AX37" s="97"/>
      <c r="AY37" s="97"/>
      <c r="AZ37" s="97"/>
      <c r="BA37" s="97"/>
      <c r="BB37" s="97"/>
      <c r="BC37" s="97"/>
      <c r="BD37" s="97"/>
      <c r="BE37" s="97"/>
      <c r="BF37" s="97"/>
      <c r="BG37" s="97"/>
      <c r="BH37" s="97"/>
      <c r="BI37" s="97"/>
      <c r="BJ37" s="98"/>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100">
        <f t="shared" si="1"/>
        <v>0</v>
      </c>
      <c r="CM37" s="112" t="e">
        <f t="shared" si="2"/>
        <v>#DIV/0!</v>
      </c>
      <c r="CN37" s="100">
        <f t="shared" si="3"/>
        <v>0</v>
      </c>
      <c r="CO37" s="112" t="e">
        <f t="shared" si="4"/>
        <v>#DIV/0!</v>
      </c>
      <c r="CP37" s="100">
        <f t="shared" si="5"/>
        <v>0</v>
      </c>
      <c r="CQ37" s="112" t="e">
        <f t="shared" si="14"/>
        <v>#DIV/0!</v>
      </c>
      <c r="CR37" s="100">
        <f t="shared" si="7"/>
        <v>0</v>
      </c>
      <c r="CS37" s="112" t="e">
        <f t="shared" si="8"/>
        <v>#DIV/0!</v>
      </c>
      <c r="CT37" s="113" t="e">
        <f t="shared" si="15"/>
        <v>#DIV/0!</v>
      </c>
      <c r="CU37" s="103" t="e">
        <f t="shared" si="16"/>
        <v>#DIV/0!</v>
      </c>
      <c r="CV37" s="2"/>
    </row>
    <row r="38" spans="1:100" ht="86.25" hidden="1" customHeight="1">
      <c r="A38" s="80" t="s">
        <v>184</v>
      </c>
      <c r="B38" s="60">
        <v>10</v>
      </c>
      <c r="C38" s="119" t="s">
        <v>213</v>
      </c>
      <c r="D38" s="120" t="s">
        <v>190</v>
      </c>
      <c r="E38" s="119" t="s">
        <v>214</v>
      </c>
      <c r="F38" s="121" t="s">
        <v>190</v>
      </c>
      <c r="G38" s="85" t="s">
        <v>215</v>
      </c>
      <c r="H38" s="86"/>
      <c r="I38" s="87" t="s">
        <v>212</v>
      </c>
      <c r="J38" s="638"/>
      <c r="K38" s="623"/>
      <c r="L38" s="638"/>
      <c r="M38" s="106"/>
      <c r="N38" s="107"/>
      <c r="O38" s="108"/>
      <c r="P38" s="107"/>
      <c r="Q38" s="108"/>
      <c r="R38" s="108"/>
      <c r="S38" s="108"/>
      <c r="T38" s="108" t="s">
        <v>177</v>
      </c>
      <c r="U38" s="107"/>
      <c r="V38" s="108"/>
      <c r="W38" s="108"/>
      <c r="X38" s="108"/>
      <c r="Y38" s="129">
        <f t="shared" si="0"/>
        <v>1</v>
      </c>
      <c r="Z38" s="623"/>
      <c r="AA38" s="109"/>
      <c r="AB38" s="109"/>
      <c r="AC38" s="97"/>
      <c r="AD38" s="97"/>
      <c r="AE38" s="97"/>
      <c r="AF38" s="97"/>
      <c r="AG38" s="96"/>
      <c r="AH38" s="96"/>
      <c r="AI38" s="96"/>
      <c r="AJ38" s="97"/>
      <c r="AK38" s="97"/>
      <c r="AL38" s="97"/>
      <c r="AM38" s="97"/>
      <c r="AN38" s="97"/>
      <c r="AO38" s="97"/>
      <c r="AP38" s="97"/>
      <c r="AQ38" s="97"/>
      <c r="AR38" s="97"/>
      <c r="AS38" s="97"/>
      <c r="AT38" s="97" t="s">
        <v>216</v>
      </c>
      <c r="AU38" s="97" t="s">
        <v>216</v>
      </c>
      <c r="AV38" s="97" t="s">
        <v>216</v>
      </c>
      <c r="AW38" s="97" t="s">
        <v>216</v>
      </c>
      <c r="AX38" s="97"/>
      <c r="AY38" s="97"/>
      <c r="AZ38" s="97"/>
      <c r="BA38" s="97"/>
      <c r="BB38" s="97"/>
      <c r="BC38" s="97"/>
      <c r="BD38" s="97"/>
      <c r="BE38" s="97"/>
      <c r="BF38" s="97"/>
      <c r="BG38" s="97"/>
      <c r="BH38" s="97"/>
      <c r="BI38" s="97"/>
      <c r="BJ38" s="98"/>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c r="CK38" s="99"/>
      <c r="CL38" s="100">
        <f t="shared" si="1"/>
        <v>0</v>
      </c>
      <c r="CM38" s="101" t="e">
        <f t="shared" si="2"/>
        <v>#DIV/0!</v>
      </c>
      <c r="CN38" s="100">
        <f t="shared" si="3"/>
        <v>0</v>
      </c>
      <c r="CO38" s="101" t="e">
        <f t="shared" si="4"/>
        <v>#DIV/0!</v>
      </c>
      <c r="CP38" s="100">
        <f t="shared" si="5"/>
        <v>0</v>
      </c>
      <c r="CQ38" s="101" t="e">
        <f t="shared" si="14"/>
        <v>#DIV/0!</v>
      </c>
      <c r="CR38" s="100">
        <f t="shared" si="7"/>
        <v>0</v>
      </c>
      <c r="CS38" s="101" t="e">
        <f t="shared" si="8"/>
        <v>#DIV/0!</v>
      </c>
      <c r="CT38" s="116" t="e">
        <f t="shared" si="15"/>
        <v>#DIV/0!</v>
      </c>
      <c r="CU38" s="103" t="e">
        <f t="shared" si="16"/>
        <v>#DIV/0!</v>
      </c>
      <c r="CV38" s="2"/>
    </row>
    <row r="39" spans="1:100" ht="86.25" hidden="1" customHeight="1">
      <c r="A39" s="80" t="s">
        <v>185</v>
      </c>
      <c r="B39" s="60">
        <v>10</v>
      </c>
      <c r="C39" s="119" t="s">
        <v>213</v>
      </c>
      <c r="D39" s="120" t="s">
        <v>190</v>
      </c>
      <c r="E39" s="119" t="s">
        <v>214</v>
      </c>
      <c r="F39" s="121" t="s">
        <v>190</v>
      </c>
      <c r="G39" s="85" t="s">
        <v>215</v>
      </c>
      <c r="H39" s="86"/>
      <c r="I39" s="87" t="s">
        <v>212</v>
      </c>
      <c r="J39" s="638"/>
      <c r="K39" s="623"/>
      <c r="L39" s="638"/>
      <c r="M39" s="106"/>
      <c r="N39" s="107"/>
      <c r="O39" s="108"/>
      <c r="P39" s="107"/>
      <c r="Q39" s="108"/>
      <c r="R39" s="108"/>
      <c r="S39" s="108"/>
      <c r="T39" s="108"/>
      <c r="U39" s="107" t="s">
        <v>177</v>
      </c>
      <c r="V39" s="108"/>
      <c r="W39" s="108"/>
      <c r="X39" s="108"/>
      <c r="Y39" s="129">
        <f t="shared" si="0"/>
        <v>1</v>
      </c>
      <c r="Z39" s="623"/>
      <c r="AA39" s="109"/>
      <c r="AB39" s="109"/>
      <c r="AC39" s="133"/>
      <c r="AD39" s="133"/>
      <c r="AE39" s="97"/>
      <c r="AF39" s="97"/>
      <c r="AG39" s="96"/>
      <c r="AH39" s="96"/>
      <c r="AI39" s="96"/>
      <c r="AJ39" s="97"/>
      <c r="AK39" s="97"/>
      <c r="AL39" s="97"/>
      <c r="AM39" s="97"/>
      <c r="AN39" s="97"/>
      <c r="AO39" s="97"/>
      <c r="AP39" s="97"/>
      <c r="AQ39" s="97"/>
      <c r="AR39" s="97"/>
      <c r="AS39" s="97"/>
      <c r="AT39" s="97"/>
      <c r="AU39" s="97"/>
      <c r="AV39" s="97"/>
      <c r="AW39" s="97"/>
      <c r="AX39" s="97" t="s">
        <v>216</v>
      </c>
      <c r="AY39" s="97" t="s">
        <v>216</v>
      </c>
      <c r="AZ39" s="97" t="s">
        <v>216</v>
      </c>
      <c r="BA39" s="97"/>
      <c r="BB39" s="97"/>
      <c r="BC39" s="97"/>
      <c r="BD39" s="97"/>
      <c r="BE39" s="97"/>
      <c r="BF39" s="97"/>
      <c r="BG39" s="97"/>
      <c r="BH39" s="97"/>
      <c r="BI39" s="97"/>
      <c r="BJ39" s="98"/>
      <c r="BK39" s="99"/>
      <c r="BL39" s="99"/>
      <c r="BM39" s="99"/>
      <c r="BN39" s="99"/>
      <c r="BO39" s="99"/>
      <c r="BP39" s="99"/>
      <c r="BQ39" s="99"/>
      <c r="BR39" s="99"/>
      <c r="BS39" s="99"/>
      <c r="BT39" s="99"/>
      <c r="BU39" s="99"/>
      <c r="BV39" s="99"/>
      <c r="BW39" s="99"/>
      <c r="BX39" s="99"/>
      <c r="BY39" s="99"/>
      <c r="BZ39" s="99"/>
      <c r="CA39" s="99"/>
      <c r="CB39" s="99"/>
      <c r="CC39" s="99"/>
      <c r="CD39" s="99"/>
      <c r="CE39" s="99"/>
      <c r="CF39" s="99"/>
      <c r="CG39" s="99"/>
      <c r="CH39" s="99"/>
      <c r="CI39" s="99"/>
      <c r="CJ39" s="99"/>
      <c r="CK39" s="99"/>
      <c r="CL39" s="100">
        <f t="shared" si="1"/>
        <v>0</v>
      </c>
      <c r="CM39" s="101" t="e">
        <f t="shared" si="2"/>
        <v>#DIV/0!</v>
      </c>
      <c r="CN39" s="100">
        <f t="shared" si="3"/>
        <v>0</v>
      </c>
      <c r="CO39" s="101" t="e">
        <f t="shared" si="4"/>
        <v>#DIV/0!</v>
      </c>
      <c r="CP39" s="100">
        <f t="shared" si="5"/>
        <v>0</v>
      </c>
      <c r="CQ39" s="101" t="e">
        <f t="shared" si="14"/>
        <v>#DIV/0!</v>
      </c>
      <c r="CR39" s="100">
        <f t="shared" si="7"/>
        <v>0</v>
      </c>
      <c r="CS39" s="101" t="e">
        <f t="shared" si="8"/>
        <v>#DIV/0!</v>
      </c>
      <c r="CT39" s="117" t="e">
        <f t="shared" si="15"/>
        <v>#DIV/0!</v>
      </c>
      <c r="CU39" s="103" t="e">
        <f t="shared" si="16"/>
        <v>#DIV/0!</v>
      </c>
      <c r="CV39" s="2"/>
    </row>
    <row r="40" spans="1:100" ht="86.25" hidden="1" customHeight="1">
      <c r="A40" s="80" t="s">
        <v>186</v>
      </c>
      <c r="B40" s="60">
        <v>10</v>
      </c>
      <c r="C40" s="119" t="s">
        <v>213</v>
      </c>
      <c r="D40" s="120" t="s">
        <v>190</v>
      </c>
      <c r="E40" s="119" t="s">
        <v>214</v>
      </c>
      <c r="F40" s="121" t="s">
        <v>190</v>
      </c>
      <c r="G40" s="85" t="s">
        <v>215</v>
      </c>
      <c r="H40" s="86"/>
      <c r="I40" s="87" t="s">
        <v>212</v>
      </c>
      <c r="J40" s="638"/>
      <c r="K40" s="623"/>
      <c r="L40" s="638"/>
      <c r="M40" s="106"/>
      <c r="N40" s="107"/>
      <c r="O40" s="108"/>
      <c r="P40" s="107"/>
      <c r="Q40" s="108"/>
      <c r="R40" s="108"/>
      <c r="S40" s="108"/>
      <c r="T40" s="108"/>
      <c r="U40" s="107"/>
      <c r="V40" s="108" t="s">
        <v>177</v>
      </c>
      <c r="W40" s="108"/>
      <c r="X40" s="108"/>
      <c r="Y40" s="129">
        <f t="shared" si="0"/>
        <v>1</v>
      </c>
      <c r="Z40" s="623"/>
      <c r="AA40" s="109"/>
      <c r="AB40" s="109"/>
      <c r="AC40" s="97"/>
      <c r="AD40" s="97"/>
      <c r="AE40" s="97"/>
      <c r="AF40" s="97"/>
      <c r="AG40" s="96"/>
      <c r="AH40" s="96"/>
      <c r="AI40" s="96"/>
      <c r="AJ40" s="97"/>
      <c r="AK40" s="97"/>
      <c r="AL40" s="97"/>
      <c r="AM40" s="97"/>
      <c r="AN40" s="97"/>
      <c r="AO40" s="97"/>
      <c r="AP40" s="97"/>
      <c r="AQ40" s="97"/>
      <c r="AR40" s="97"/>
      <c r="AS40" s="97"/>
      <c r="AT40" s="97"/>
      <c r="AU40" s="97"/>
      <c r="AV40" s="97"/>
      <c r="AW40" s="97"/>
      <c r="AX40" s="97"/>
      <c r="AY40" s="97"/>
      <c r="AZ40" s="97"/>
      <c r="BA40" s="97" t="s">
        <v>216</v>
      </c>
      <c r="BB40" s="97" t="s">
        <v>216</v>
      </c>
      <c r="BC40" s="97" t="s">
        <v>216</v>
      </c>
      <c r="BD40" s="97"/>
      <c r="BE40" s="97"/>
      <c r="BF40" s="97"/>
      <c r="BG40" s="97"/>
      <c r="BH40" s="97"/>
      <c r="BI40" s="97"/>
      <c r="BJ40" s="98"/>
      <c r="BK40" s="99"/>
      <c r="BL40" s="99"/>
      <c r="BM40" s="99"/>
      <c r="BN40" s="99"/>
      <c r="BO40" s="99"/>
      <c r="BP40" s="99"/>
      <c r="BQ40" s="99"/>
      <c r="BR40" s="99"/>
      <c r="BS40" s="99"/>
      <c r="BT40" s="99"/>
      <c r="BU40" s="99"/>
      <c r="BV40" s="99"/>
      <c r="BW40" s="99"/>
      <c r="BX40" s="99"/>
      <c r="BY40" s="99"/>
      <c r="BZ40" s="99"/>
      <c r="CA40" s="99"/>
      <c r="CB40" s="99"/>
      <c r="CC40" s="99"/>
      <c r="CD40" s="99"/>
      <c r="CE40" s="99"/>
      <c r="CF40" s="99"/>
      <c r="CG40" s="99"/>
      <c r="CH40" s="99"/>
      <c r="CI40" s="99"/>
      <c r="CJ40" s="99"/>
      <c r="CK40" s="99"/>
      <c r="CL40" s="100">
        <f t="shared" si="1"/>
        <v>0</v>
      </c>
      <c r="CM40" s="101" t="e">
        <f t="shared" si="2"/>
        <v>#DIV/0!</v>
      </c>
      <c r="CN40" s="100">
        <f t="shared" si="3"/>
        <v>0</v>
      </c>
      <c r="CO40" s="101" t="e">
        <f t="shared" si="4"/>
        <v>#DIV/0!</v>
      </c>
      <c r="CP40" s="100">
        <f t="shared" si="5"/>
        <v>0</v>
      </c>
      <c r="CQ40" s="101" t="e">
        <f t="shared" si="14"/>
        <v>#DIV/0!</v>
      </c>
      <c r="CR40" s="100">
        <f t="shared" si="7"/>
        <v>0</v>
      </c>
      <c r="CS40" s="101" t="e">
        <f t="shared" si="8"/>
        <v>#DIV/0!</v>
      </c>
      <c r="CT40" s="113" t="e">
        <f t="shared" si="15"/>
        <v>#DIV/0!</v>
      </c>
      <c r="CU40" s="103" t="e">
        <f t="shared" si="16"/>
        <v>#DIV/0!</v>
      </c>
      <c r="CV40" s="2"/>
    </row>
    <row r="41" spans="1:100" ht="86.25" hidden="1" customHeight="1">
      <c r="A41" s="80" t="s">
        <v>187</v>
      </c>
      <c r="B41" s="60">
        <v>10</v>
      </c>
      <c r="C41" s="119" t="s">
        <v>213</v>
      </c>
      <c r="D41" s="120" t="s">
        <v>190</v>
      </c>
      <c r="E41" s="119" t="s">
        <v>214</v>
      </c>
      <c r="F41" s="121" t="s">
        <v>190</v>
      </c>
      <c r="G41" s="85" t="s">
        <v>215</v>
      </c>
      <c r="H41" s="86"/>
      <c r="I41" s="87" t="s">
        <v>212</v>
      </c>
      <c r="J41" s="638"/>
      <c r="K41" s="623"/>
      <c r="L41" s="638"/>
      <c r="M41" s="106"/>
      <c r="N41" s="107"/>
      <c r="O41" s="108"/>
      <c r="P41" s="107"/>
      <c r="Q41" s="108"/>
      <c r="R41" s="108"/>
      <c r="S41" s="108"/>
      <c r="T41" s="108"/>
      <c r="U41" s="107"/>
      <c r="V41" s="108"/>
      <c r="W41" s="108" t="s">
        <v>177</v>
      </c>
      <c r="X41" s="108"/>
      <c r="Y41" s="129">
        <f t="shared" si="0"/>
        <v>1</v>
      </c>
      <c r="Z41" s="623"/>
      <c r="AA41" s="109"/>
      <c r="AB41" s="109"/>
      <c r="AC41" s="97"/>
      <c r="AD41" s="97"/>
      <c r="AE41" s="97"/>
      <c r="AF41" s="97"/>
      <c r="AG41" s="96"/>
      <c r="AH41" s="96"/>
      <c r="AI41" s="96"/>
      <c r="AJ41" s="97"/>
      <c r="AK41" s="97"/>
      <c r="AL41" s="97"/>
      <c r="AM41" s="97"/>
      <c r="AN41" s="97"/>
      <c r="AO41" s="97"/>
      <c r="AP41" s="97"/>
      <c r="AQ41" s="97"/>
      <c r="AR41" s="97"/>
      <c r="AS41" s="97"/>
      <c r="AT41" s="97"/>
      <c r="AU41" s="97"/>
      <c r="AV41" s="97"/>
      <c r="AW41" s="97"/>
      <c r="AX41" s="97"/>
      <c r="AY41" s="97"/>
      <c r="AZ41" s="97"/>
      <c r="BA41" s="97"/>
      <c r="BB41" s="97"/>
      <c r="BC41" s="97"/>
      <c r="BD41" s="97" t="s">
        <v>216</v>
      </c>
      <c r="BE41" s="97" t="s">
        <v>216</v>
      </c>
      <c r="BF41" s="97" t="s">
        <v>216</v>
      </c>
      <c r="BG41" s="97"/>
      <c r="BH41" s="97"/>
      <c r="BI41" s="97"/>
      <c r="BJ41" s="98"/>
      <c r="BK41" s="99"/>
      <c r="BL41" s="99"/>
      <c r="BM41" s="99"/>
      <c r="BN41" s="99"/>
      <c r="BO41" s="99"/>
      <c r="BP41" s="99"/>
      <c r="BQ41" s="99"/>
      <c r="BR41" s="99"/>
      <c r="BS41" s="99"/>
      <c r="BT41" s="99"/>
      <c r="BU41" s="99"/>
      <c r="BV41" s="99"/>
      <c r="BW41" s="99"/>
      <c r="BX41" s="99"/>
      <c r="BY41" s="99"/>
      <c r="BZ41" s="99"/>
      <c r="CA41" s="99"/>
      <c r="CB41" s="99"/>
      <c r="CC41" s="99"/>
      <c r="CD41" s="99"/>
      <c r="CE41" s="99"/>
      <c r="CF41" s="99"/>
      <c r="CG41" s="99"/>
      <c r="CH41" s="99"/>
      <c r="CI41" s="99"/>
      <c r="CJ41" s="99"/>
      <c r="CK41" s="99"/>
      <c r="CL41" s="103">
        <f t="shared" si="1"/>
        <v>0</v>
      </c>
      <c r="CM41" s="112" t="e">
        <f t="shared" si="2"/>
        <v>#DIV/0!</v>
      </c>
      <c r="CN41" s="100">
        <f t="shared" si="3"/>
        <v>0</v>
      </c>
      <c r="CO41" s="112" t="e">
        <f t="shared" si="4"/>
        <v>#DIV/0!</v>
      </c>
      <c r="CP41" s="100">
        <f t="shared" si="5"/>
        <v>0</v>
      </c>
      <c r="CQ41" s="112" t="e">
        <f>CP41/(CL41+CN41+CP84+CR41)</f>
        <v>#DIV/0!</v>
      </c>
      <c r="CR41" s="100">
        <f t="shared" si="7"/>
        <v>0</v>
      </c>
      <c r="CS41" s="112" t="e">
        <f t="shared" si="8"/>
        <v>#DIV/0!</v>
      </c>
      <c r="CT41" s="113" t="e">
        <f>(((CL41*2)+(CN41*1)+(CP41*0)))/(CL41+CN41+CP41)</f>
        <v>#DIV/0!</v>
      </c>
      <c r="CU41" s="103" t="e">
        <f>IF(CS41&gt;=50%,"KĐG",IF(CT41&gt;=1.6,"Đạt mục tiêu",IF(CT41&gt;=1,"Cần cố gắng","Chưa đạt")))</f>
        <v>#DIV/0!</v>
      </c>
      <c r="CV41" s="2"/>
    </row>
    <row r="42" spans="1:100" ht="86.25" hidden="1" customHeight="1">
      <c r="A42" s="80" t="s">
        <v>188</v>
      </c>
      <c r="B42" s="60">
        <v>10</v>
      </c>
      <c r="C42" s="119" t="s">
        <v>213</v>
      </c>
      <c r="D42" s="130" t="s">
        <v>190</v>
      </c>
      <c r="E42" s="119" t="s">
        <v>214</v>
      </c>
      <c r="F42" s="121" t="s">
        <v>190</v>
      </c>
      <c r="G42" s="85" t="s">
        <v>215</v>
      </c>
      <c r="H42" s="86"/>
      <c r="I42" s="123" t="s">
        <v>212</v>
      </c>
      <c r="J42" s="639"/>
      <c r="K42" s="624"/>
      <c r="L42" s="639"/>
      <c r="M42" s="134"/>
      <c r="N42" s="135"/>
      <c r="O42" s="136"/>
      <c r="P42" s="135"/>
      <c r="Q42" s="136"/>
      <c r="R42" s="136"/>
      <c r="S42" s="136"/>
      <c r="T42" s="136"/>
      <c r="U42" s="135"/>
      <c r="V42" s="136"/>
      <c r="W42" s="136"/>
      <c r="X42" s="136" t="s">
        <v>177</v>
      </c>
      <c r="Y42" s="128">
        <f t="shared" si="0"/>
        <v>1</v>
      </c>
      <c r="Z42" s="624"/>
      <c r="AA42" s="109"/>
      <c r="AB42" s="109"/>
      <c r="AC42" s="97"/>
      <c r="AD42" s="97"/>
      <c r="AE42" s="97"/>
      <c r="AF42" s="97"/>
      <c r="AG42" s="96"/>
      <c r="AH42" s="96"/>
      <c r="AI42" s="96"/>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t="s">
        <v>216</v>
      </c>
      <c r="BH42" s="97" t="s">
        <v>216</v>
      </c>
      <c r="BI42" s="97" t="s">
        <v>216</v>
      </c>
      <c r="BJ42" s="98"/>
      <c r="BK42" s="99"/>
      <c r="BL42" s="99"/>
      <c r="BM42" s="99"/>
      <c r="BN42" s="99"/>
      <c r="BO42" s="99"/>
      <c r="BP42" s="99"/>
      <c r="BQ42" s="99"/>
      <c r="BR42" s="99"/>
      <c r="BS42" s="99"/>
      <c r="BT42" s="99"/>
      <c r="BU42" s="99"/>
      <c r="BV42" s="99"/>
      <c r="BW42" s="99"/>
      <c r="BX42" s="99"/>
      <c r="BY42" s="99"/>
      <c r="BZ42" s="99"/>
      <c r="CA42" s="99"/>
      <c r="CB42" s="99"/>
      <c r="CC42" s="99"/>
      <c r="CD42" s="99"/>
      <c r="CE42" s="99"/>
      <c r="CF42" s="99"/>
      <c r="CG42" s="99"/>
      <c r="CH42" s="99"/>
      <c r="CI42" s="99"/>
      <c r="CJ42" s="99"/>
      <c r="CK42" s="99"/>
      <c r="CL42" s="100">
        <f t="shared" si="1"/>
        <v>0</v>
      </c>
      <c r="CM42" s="101" t="e">
        <f t="shared" si="2"/>
        <v>#DIV/0!</v>
      </c>
      <c r="CN42" s="100">
        <f t="shared" si="3"/>
        <v>0</v>
      </c>
      <c r="CO42" s="101" t="e">
        <f t="shared" si="4"/>
        <v>#DIV/0!</v>
      </c>
      <c r="CP42" s="100">
        <f t="shared" si="5"/>
        <v>0</v>
      </c>
      <c r="CQ42" s="101" t="e">
        <f>CP42/(CL42+CN42+CP42+CR42)</f>
        <v>#DIV/0!</v>
      </c>
      <c r="CR42" s="100">
        <f t="shared" si="7"/>
        <v>0</v>
      </c>
      <c r="CS42" s="101" t="e">
        <f t="shared" si="8"/>
        <v>#DIV/0!</v>
      </c>
      <c r="CT42" s="117" t="e">
        <f>(((CL42*2)+(CN42*1)+(CP42*0)))/(CL42+CN42+CP42)</f>
        <v>#DIV/0!</v>
      </c>
      <c r="CU42" s="103" t="e">
        <f>IF(CS42&gt;=50%,"KĐG",IF(CT42&gt;=1.6,"Đạt mục tiêu",IF(CT42&gt;=1,"Cần cố gắng","Chưa đạt")))</f>
        <v>#DIV/0!</v>
      </c>
      <c r="CV42" s="2"/>
    </row>
    <row r="43" spans="1:100" ht="43.5" hidden="1" customHeight="1">
      <c r="A43" s="59"/>
      <c r="B43" s="60">
        <v>11</v>
      </c>
      <c r="C43" s="666" t="s">
        <v>217</v>
      </c>
      <c r="D43" s="642"/>
      <c r="E43" s="643"/>
      <c r="F43" s="65" t="s">
        <v>117</v>
      </c>
      <c r="G43" s="66"/>
      <c r="H43" s="66"/>
      <c r="I43" s="66"/>
      <c r="J43" s="66"/>
      <c r="K43" s="66"/>
      <c r="L43" s="66"/>
      <c r="M43" s="67">
        <f>SUM(M44+M55+M63+M69+M83)</f>
        <v>15</v>
      </c>
      <c r="N43" s="66"/>
      <c r="O43" s="66"/>
      <c r="P43" s="66"/>
      <c r="Q43" s="66"/>
      <c r="R43" s="66"/>
      <c r="S43" s="66"/>
      <c r="T43" s="66"/>
      <c r="U43" s="66"/>
      <c r="V43" s="66"/>
      <c r="W43" s="66"/>
      <c r="X43" s="66"/>
      <c r="Y43" s="67">
        <f>SUM(Y44+Y55+Y63+Y69+Y83)</f>
        <v>65</v>
      </c>
      <c r="Z43" s="137"/>
      <c r="AA43" s="66"/>
      <c r="AB43" s="66"/>
      <c r="AC43" s="66"/>
      <c r="AD43" s="66"/>
      <c r="AE43" s="66"/>
      <c r="AF43" s="66"/>
      <c r="AG43" s="66"/>
      <c r="AH43" s="66"/>
      <c r="AI43" s="66"/>
      <c r="AJ43" s="138"/>
      <c r="AK43" s="138"/>
      <c r="AL43" s="138"/>
      <c r="AM43" s="138"/>
      <c r="AN43" s="138"/>
      <c r="AO43" s="138"/>
      <c r="AP43" s="138"/>
      <c r="AQ43" s="138"/>
      <c r="AR43" s="138"/>
      <c r="AS43" s="138"/>
      <c r="AT43" s="138"/>
      <c r="AU43" s="138"/>
      <c r="AV43" s="138"/>
      <c r="AW43" s="138"/>
      <c r="AX43" s="138"/>
      <c r="AY43" s="138"/>
      <c r="AZ43" s="138"/>
      <c r="BA43" s="138"/>
      <c r="BB43" s="138"/>
      <c r="BC43" s="138"/>
      <c r="BD43" s="138"/>
      <c r="BE43" s="138"/>
      <c r="BF43" s="138"/>
      <c r="BG43" s="138"/>
      <c r="BH43" s="138"/>
      <c r="BI43" s="138"/>
      <c r="BJ43" s="98"/>
      <c r="BK43" s="99"/>
      <c r="BL43" s="99"/>
      <c r="BM43" s="99"/>
      <c r="BN43" s="99"/>
      <c r="BO43" s="99"/>
      <c r="BP43" s="99"/>
      <c r="BQ43" s="99"/>
      <c r="BR43" s="99"/>
      <c r="BS43" s="99"/>
      <c r="BT43" s="99"/>
      <c r="BU43" s="99"/>
      <c r="BV43" s="99"/>
      <c r="BW43" s="99"/>
      <c r="BX43" s="99"/>
      <c r="BY43" s="99"/>
      <c r="BZ43" s="99"/>
      <c r="CA43" s="99"/>
      <c r="CB43" s="99"/>
      <c r="CC43" s="99"/>
      <c r="CD43" s="99"/>
      <c r="CE43" s="99"/>
      <c r="CF43" s="99"/>
      <c r="CG43" s="99"/>
      <c r="CH43" s="99"/>
      <c r="CI43" s="99"/>
      <c r="CJ43" s="99"/>
      <c r="CK43" s="99"/>
      <c r="CL43" s="100"/>
      <c r="CM43" s="112"/>
      <c r="CN43" s="100"/>
      <c r="CO43" s="112"/>
      <c r="CP43" s="100"/>
      <c r="CQ43" s="112"/>
      <c r="CR43" s="100"/>
      <c r="CS43" s="112"/>
      <c r="CT43" s="113"/>
      <c r="CU43" s="103"/>
      <c r="CV43" s="2"/>
    </row>
    <row r="44" spans="1:100" ht="28.5" hidden="1" customHeight="1">
      <c r="A44" s="59"/>
      <c r="B44" s="60">
        <v>12</v>
      </c>
      <c r="C44" s="666" t="s">
        <v>218</v>
      </c>
      <c r="D44" s="642"/>
      <c r="E44" s="643"/>
      <c r="F44" s="65" t="s">
        <v>117</v>
      </c>
      <c r="G44" s="66"/>
      <c r="H44" s="66"/>
      <c r="I44" s="66"/>
      <c r="J44" s="66"/>
      <c r="K44" s="66"/>
      <c r="L44" s="66"/>
      <c r="M44" s="67">
        <f>SUM(M45:M54)</f>
        <v>3</v>
      </c>
      <c r="N44" s="66"/>
      <c r="O44" s="66"/>
      <c r="P44" s="66"/>
      <c r="Q44" s="66"/>
      <c r="R44" s="66"/>
      <c r="S44" s="66"/>
      <c r="T44" s="66"/>
      <c r="U44" s="66"/>
      <c r="V44" s="66"/>
      <c r="W44" s="66"/>
      <c r="X44" s="66"/>
      <c r="Y44" s="67">
        <f>SUM(Y45:Y54)</f>
        <v>10</v>
      </c>
      <c r="Z44" s="137"/>
      <c r="AA44" s="66"/>
      <c r="AB44" s="66"/>
      <c r="AC44" s="66"/>
      <c r="AD44" s="66"/>
      <c r="AE44" s="66"/>
      <c r="AF44" s="66"/>
      <c r="AG44" s="66"/>
      <c r="AH44" s="66"/>
      <c r="AI44" s="66"/>
      <c r="AJ44" s="138"/>
      <c r="AK44" s="138"/>
      <c r="AL44" s="138"/>
      <c r="AM44" s="138"/>
      <c r="AN44" s="138"/>
      <c r="AO44" s="138"/>
      <c r="AP44" s="138"/>
      <c r="AQ44" s="138"/>
      <c r="AR44" s="138"/>
      <c r="AS44" s="138"/>
      <c r="AT44" s="138"/>
      <c r="AU44" s="138"/>
      <c r="AV44" s="138"/>
      <c r="AW44" s="138"/>
      <c r="AX44" s="138"/>
      <c r="AY44" s="138"/>
      <c r="AZ44" s="138"/>
      <c r="BA44" s="138"/>
      <c r="BB44" s="138"/>
      <c r="BC44" s="138"/>
      <c r="BD44" s="138"/>
      <c r="BE44" s="138"/>
      <c r="BF44" s="138"/>
      <c r="BG44" s="138"/>
      <c r="BH44" s="138"/>
      <c r="BI44" s="138"/>
      <c r="BJ44" s="98"/>
      <c r="BK44" s="99"/>
      <c r="BL44" s="99"/>
      <c r="BM44" s="99"/>
      <c r="BN44" s="99"/>
      <c r="BO44" s="99"/>
      <c r="BP44" s="99"/>
      <c r="BQ44" s="99"/>
      <c r="BR44" s="99"/>
      <c r="BS44" s="99"/>
      <c r="BT44" s="99"/>
      <c r="BU44" s="99"/>
      <c r="BV44" s="99"/>
      <c r="BW44" s="99"/>
      <c r="BX44" s="99"/>
      <c r="BY44" s="99"/>
      <c r="BZ44" s="99"/>
      <c r="CA44" s="99"/>
      <c r="CB44" s="99"/>
      <c r="CC44" s="99"/>
      <c r="CD44" s="99"/>
      <c r="CE44" s="99"/>
      <c r="CF44" s="99"/>
      <c r="CG44" s="99"/>
      <c r="CH44" s="99"/>
      <c r="CI44" s="99"/>
      <c r="CJ44" s="99"/>
      <c r="CK44" s="99"/>
      <c r="CL44" s="100"/>
      <c r="CM44" s="112"/>
      <c r="CN44" s="100"/>
      <c r="CO44" s="112"/>
      <c r="CP44" s="100"/>
      <c r="CQ44" s="112"/>
      <c r="CR44" s="100"/>
      <c r="CS44" s="112"/>
      <c r="CT44" s="113"/>
      <c r="CU44" s="103"/>
      <c r="CV44" s="2"/>
    </row>
    <row r="45" spans="1:100" ht="55.5" hidden="1" customHeight="1">
      <c r="A45" s="80" t="s">
        <v>188</v>
      </c>
      <c r="B45" s="60">
        <v>27</v>
      </c>
      <c r="C45" s="81" t="s">
        <v>219</v>
      </c>
      <c r="D45" s="115" t="s">
        <v>171</v>
      </c>
      <c r="E45" s="81" t="s">
        <v>220</v>
      </c>
      <c r="F45" s="84" t="s">
        <v>171</v>
      </c>
      <c r="G45" s="85" t="s">
        <v>221</v>
      </c>
      <c r="H45" s="86"/>
      <c r="I45" s="87" t="s">
        <v>175</v>
      </c>
      <c r="J45" s="139" t="s">
        <v>176</v>
      </c>
      <c r="K45" s="140" t="s">
        <v>165</v>
      </c>
      <c r="L45" s="141" t="s">
        <v>177</v>
      </c>
      <c r="M45" s="91"/>
      <c r="N45" s="92"/>
      <c r="O45" s="93"/>
      <c r="P45" s="92"/>
      <c r="Q45" s="93"/>
      <c r="R45" s="93"/>
      <c r="S45" s="93"/>
      <c r="T45" s="93"/>
      <c r="U45" s="92"/>
      <c r="V45" s="93"/>
      <c r="W45" s="93"/>
      <c r="X45" s="93" t="s">
        <v>177</v>
      </c>
      <c r="Y45" s="94">
        <f t="shared" ref="Y45:Y54" si="17">COUNTIF($N45:$X45,"x")</f>
        <v>1</v>
      </c>
      <c r="Z45" s="95"/>
      <c r="AA45" s="109"/>
      <c r="AB45" s="109"/>
      <c r="AC45" s="97"/>
      <c r="AD45" s="97"/>
      <c r="AE45" s="97"/>
      <c r="AF45" s="97"/>
      <c r="AG45" s="96"/>
      <c r="AH45" s="96"/>
      <c r="AI45" s="96"/>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t="s">
        <v>222</v>
      </c>
      <c r="BI45" s="97"/>
      <c r="BJ45" s="98"/>
      <c r="BK45" s="99"/>
      <c r="BL45" s="99"/>
      <c r="BM45" s="99"/>
      <c r="BN45" s="99"/>
      <c r="BO45" s="99"/>
      <c r="BP45" s="99"/>
      <c r="BQ45" s="99"/>
      <c r="BR45" s="99"/>
      <c r="BS45" s="99"/>
      <c r="BT45" s="99"/>
      <c r="BU45" s="99"/>
      <c r="BV45" s="99"/>
      <c r="BW45" s="99"/>
      <c r="BX45" s="99"/>
      <c r="BY45" s="99"/>
      <c r="BZ45" s="99"/>
      <c r="CA45" s="99"/>
      <c r="CB45" s="99"/>
      <c r="CC45" s="99"/>
      <c r="CD45" s="99"/>
      <c r="CE45" s="99"/>
      <c r="CF45" s="99"/>
      <c r="CG45" s="99"/>
      <c r="CH45" s="99"/>
      <c r="CI45" s="99"/>
      <c r="CJ45" s="99"/>
      <c r="CK45" s="99"/>
      <c r="CL45" s="100">
        <f t="shared" ref="CL45:CL54" si="18">COUNTIF(BJ45:CK45,"2")</f>
        <v>0</v>
      </c>
      <c r="CM45" s="101" t="e">
        <f t="shared" ref="CM45:CM54" si="19">CL45/(CL45+CN45+CP45+CR45)</f>
        <v>#DIV/0!</v>
      </c>
      <c r="CN45" s="100">
        <f t="shared" ref="CN45:CN54" si="20">COUNTIF(BJ45:CK45,"1")</f>
        <v>0</v>
      </c>
      <c r="CO45" s="101" t="e">
        <f t="shared" ref="CO45:CO54" si="21">CN45/(CL45+CN45+CP45+CR45)</f>
        <v>#DIV/0!</v>
      </c>
      <c r="CP45" s="100">
        <f t="shared" ref="CP45:CP54" si="22">COUNTIF(BJ45:CK45,"0")</f>
        <v>0</v>
      </c>
      <c r="CQ45" s="101" t="e">
        <f t="shared" ref="CQ45:CQ54" si="23">CP45/(CL45+CN45+CP45+CR45)</f>
        <v>#DIV/0!</v>
      </c>
      <c r="CR45" s="100">
        <f t="shared" ref="CR45:CR54" si="24">COUNTIF(BJ45:CK45,"KĐG")</f>
        <v>0</v>
      </c>
      <c r="CS45" s="101" t="e">
        <f t="shared" ref="CS45:CS54" si="25">CR45/(CL45+CN45+CP45+CR45)</f>
        <v>#DIV/0!</v>
      </c>
      <c r="CT45" s="117" t="e">
        <f t="shared" ref="CT45:CT54" si="26">(((CL45*2)+(CN45*1)+(CP45*0)))/(CL45+CN45+CP45)</f>
        <v>#DIV/0!</v>
      </c>
      <c r="CU45" s="103" t="e">
        <f t="shared" ref="CU45:CU54" si="27">IF(CS45&gt;=50%,"KĐG",IF(CT45&gt;=1.6,"Đạt mục tiêu",IF(CT45&gt;=1,"Cần cố gắng","Chưa đạt")))</f>
        <v>#DIV/0!</v>
      </c>
      <c r="CV45" s="2"/>
    </row>
    <row r="46" spans="1:100" ht="52.5" hidden="1" customHeight="1">
      <c r="A46" s="80" t="s">
        <v>188</v>
      </c>
      <c r="B46" s="60">
        <v>28</v>
      </c>
      <c r="C46" s="81" t="s">
        <v>223</v>
      </c>
      <c r="D46" s="104" t="s">
        <v>224</v>
      </c>
      <c r="E46" s="81" t="s">
        <v>225</v>
      </c>
      <c r="F46" s="84" t="s">
        <v>224</v>
      </c>
      <c r="G46" s="142" t="s">
        <v>226</v>
      </c>
      <c r="H46" s="143"/>
      <c r="I46" s="105" t="s">
        <v>212</v>
      </c>
      <c r="J46" s="139" t="s">
        <v>176</v>
      </c>
      <c r="K46" s="140" t="s">
        <v>165</v>
      </c>
      <c r="L46" s="141" t="s">
        <v>177</v>
      </c>
      <c r="M46" s="106"/>
      <c r="N46" s="107"/>
      <c r="O46" s="108"/>
      <c r="P46" s="107"/>
      <c r="Q46" s="108"/>
      <c r="R46" s="108"/>
      <c r="S46" s="108"/>
      <c r="T46" s="108"/>
      <c r="U46" s="107"/>
      <c r="V46" s="108"/>
      <c r="W46" s="108"/>
      <c r="X46" s="108" t="s">
        <v>177</v>
      </c>
      <c r="Y46" s="38">
        <f t="shared" si="17"/>
        <v>1</v>
      </c>
      <c r="Z46" s="129"/>
      <c r="AA46" s="109"/>
      <c r="AB46" s="109"/>
      <c r="AC46" s="97"/>
      <c r="AD46" s="97"/>
      <c r="AE46" s="97"/>
      <c r="AF46" s="97"/>
      <c r="AG46" s="96"/>
      <c r="AH46" s="96"/>
      <c r="AI46" s="96"/>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t="s">
        <v>227</v>
      </c>
      <c r="BH46" s="97"/>
      <c r="BI46" s="97"/>
      <c r="BJ46" s="98"/>
      <c r="BK46" s="99"/>
      <c r="BL46" s="99"/>
      <c r="BM46" s="99"/>
      <c r="BN46" s="99"/>
      <c r="BO46" s="99"/>
      <c r="BP46" s="99"/>
      <c r="BQ46" s="99"/>
      <c r="BR46" s="99"/>
      <c r="BS46" s="99"/>
      <c r="BT46" s="99"/>
      <c r="BU46" s="99"/>
      <c r="BV46" s="99"/>
      <c r="BW46" s="99"/>
      <c r="BX46" s="99"/>
      <c r="BY46" s="99"/>
      <c r="BZ46" s="99"/>
      <c r="CA46" s="99"/>
      <c r="CB46" s="99"/>
      <c r="CC46" s="99"/>
      <c r="CD46" s="99"/>
      <c r="CE46" s="99"/>
      <c r="CF46" s="99"/>
      <c r="CG46" s="99"/>
      <c r="CH46" s="99"/>
      <c r="CI46" s="99"/>
      <c r="CJ46" s="99"/>
      <c r="CK46" s="99"/>
      <c r="CL46" s="100">
        <f t="shared" si="18"/>
        <v>0</v>
      </c>
      <c r="CM46" s="101" t="e">
        <f t="shared" si="19"/>
        <v>#DIV/0!</v>
      </c>
      <c r="CN46" s="100">
        <f t="shared" si="20"/>
        <v>0</v>
      </c>
      <c r="CO46" s="101" t="e">
        <f t="shared" si="21"/>
        <v>#DIV/0!</v>
      </c>
      <c r="CP46" s="100">
        <f t="shared" si="22"/>
        <v>0</v>
      </c>
      <c r="CQ46" s="101" t="e">
        <f t="shared" si="23"/>
        <v>#DIV/0!</v>
      </c>
      <c r="CR46" s="100">
        <f t="shared" si="24"/>
        <v>0</v>
      </c>
      <c r="CS46" s="101" t="e">
        <f t="shared" si="25"/>
        <v>#DIV/0!</v>
      </c>
      <c r="CT46" s="117" t="e">
        <f t="shared" si="26"/>
        <v>#DIV/0!</v>
      </c>
      <c r="CU46" s="103" t="e">
        <f t="shared" si="27"/>
        <v>#DIV/0!</v>
      </c>
      <c r="CV46" s="2"/>
    </row>
    <row r="47" spans="1:100" ht="52.5" hidden="1" customHeight="1">
      <c r="A47" s="80" t="s">
        <v>186</v>
      </c>
      <c r="B47" s="60">
        <v>29</v>
      </c>
      <c r="C47" s="83" t="s">
        <v>228</v>
      </c>
      <c r="D47" s="104" t="s">
        <v>224</v>
      </c>
      <c r="E47" s="81" t="s">
        <v>229</v>
      </c>
      <c r="F47" s="84" t="s">
        <v>224</v>
      </c>
      <c r="G47" s="142" t="s">
        <v>230</v>
      </c>
      <c r="H47" s="143"/>
      <c r="I47" s="105" t="s">
        <v>212</v>
      </c>
      <c r="J47" s="139" t="s">
        <v>176</v>
      </c>
      <c r="K47" s="140" t="s">
        <v>165</v>
      </c>
      <c r="L47" s="141" t="s">
        <v>177</v>
      </c>
      <c r="M47" s="106"/>
      <c r="N47" s="107"/>
      <c r="O47" s="108"/>
      <c r="P47" s="107"/>
      <c r="Q47" s="108"/>
      <c r="R47" s="108"/>
      <c r="S47" s="108"/>
      <c r="T47" s="108"/>
      <c r="U47" s="107"/>
      <c r="V47" s="108" t="s">
        <v>177</v>
      </c>
      <c r="W47" s="108"/>
      <c r="X47" s="108"/>
      <c r="Y47" s="38">
        <f t="shared" si="17"/>
        <v>1</v>
      </c>
      <c r="Z47" s="129"/>
      <c r="AA47" s="109"/>
      <c r="AB47" s="109"/>
      <c r="AC47" s="97"/>
      <c r="AD47" s="97"/>
      <c r="AE47" s="118"/>
      <c r="AF47" s="97"/>
      <c r="AG47" s="96"/>
      <c r="AH47" s="96"/>
      <c r="AI47" s="96"/>
      <c r="AJ47" s="97"/>
      <c r="AK47" s="97"/>
      <c r="AL47" s="97"/>
      <c r="AM47" s="97"/>
      <c r="AN47" s="97"/>
      <c r="AO47" s="97"/>
      <c r="AP47" s="97"/>
      <c r="AQ47" s="97"/>
      <c r="AR47" s="97"/>
      <c r="AS47" s="97"/>
      <c r="AT47" s="97"/>
      <c r="AU47" s="97"/>
      <c r="AV47" s="97"/>
      <c r="AW47" s="97"/>
      <c r="AX47" s="97"/>
      <c r="AY47" s="97"/>
      <c r="AZ47" s="97"/>
      <c r="BA47" s="97"/>
      <c r="BB47" s="97" t="s">
        <v>227</v>
      </c>
      <c r="BC47" s="97"/>
      <c r="BD47" s="97"/>
      <c r="BE47" s="97"/>
      <c r="BF47" s="97"/>
      <c r="BG47" s="97"/>
      <c r="BH47" s="97"/>
      <c r="BI47" s="97"/>
      <c r="BJ47" s="98"/>
      <c r="BK47" s="99"/>
      <c r="BL47" s="99"/>
      <c r="BM47" s="99"/>
      <c r="BN47" s="99"/>
      <c r="BO47" s="99"/>
      <c r="BP47" s="99"/>
      <c r="BQ47" s="99"/>
      <c r="BR47" s="99"/>
      <c r="BS47" s="99"/>
      <c r="BT47" s="99"/>
      <c r="BU47" s="99"/>
      <c r="BV47" s="99"/>
      <c r="BW47" s="99"/>
      <c r="BX47" s="99"/>
      <c r="BY47" s="99"/>
      <c r="BZ47" s="99"/>
      <c r="CA47" s="99"/>
      <c r="CB47" s="99"/>
      <c r="CC47" s="99"/>
      <c r="CD47" s="99"/>
      <c r="CE47" s="99"/>
      <c r="CF47" s="99"/>
      <c r="CG47" s="99"/>
      <c r="CH47" s="99"/>
      <c r="CI47" s="99"/>
      <c r="CJ47" s="99"/>
      <c r="CK47" s="99"/>
      <c r="CL47" s="100">
        <f t="shared" si="18"/>
        <v>0</v>
      </c>
      <c r="CM47" s="101" t="e">
        <f t="shared" si="19"/>
        <v>#DIV/0!</v>
      </c>
      <c r="CN47" s="100">
        <f t="shared" si="20"/>
        <v>0</v>
      </c>
      <c r="CO47" s="101" t="e">
        <f t="shared" si="21"/>
        <v>#DIV/0!</v>
      </c>
      <c r="CP47" s="100">
        <f t="shared" si="22"/>
        <v>0</v>
      </c>
      <c r="CQ47" s="101" t="e">
        <f t="shared" si="23"/>
        <v>#DIV/0!</v>
      </c>
      <c r="CR47" s="100">
        <f t="shared" si="24"/>
        <v>0</v>
      </c>
      <c r="CS47" s="101" t="e">
        <f t="shared" si="25"/>
        <v>#DIV/0!</v>
      </c>
      <c r="CT47" s="113" t="e">
        <f t="shared" si="26"/>
        <v>#DIV/0!</v>
      </c>
      <c r="CU47" s="103" t="e">
        <f t="shared" si="27"/>
        <v>#DIV/0!</v>
      </c>
      <c r="CV47" s="2"/>
    </row>
    <row r="48" spans="1:100" ht="58.5" hidden="1" customHeight="1">
      <c r="A48" s="80" t="s">
        <v>182</v>
      </c>
      <c r="B48" s="60">
        <v>30</v>
      </c>
      <c r="C48" s="83" t="s">
        <v>231</v>
      </c>
      <c r="D48" s="144" t="s">
        <v>171</v>
      </c>
      <c r="E48" s="81" t="s">
        <v>232</v>
      </c>
      <c r="F48" s="84" t="s">
        <v>224</v>
      </c>
      <c r="G48" s="142" t="s">
        <v>233</v>
      </c>
      <c r="H48" s="143"/>
      <c r="I48" s="145" t="s">
        <v>212</v>
      </c>
      <c r="J48" s="139" t="s">
        <v>176</v>
      </c>
      <c r="K48" s="140" t="s">
        <v>165</v>
      </c>
      <c r="L48" s="141" t="s">
        <v>177</v>
      </c>
      <c r="M48" s="106">
        <v>1</v>
      </c>
      <c r="N48" s="107"/>
      <c r="O48" s="108"/>
      <c r="P48" s="107"/>
      <c r="Q48" s="108"/>
      <c r="R48" s="108" t="s">
        <v>177</v>
      </c>
      <c r="S48" s="108"/>
      <c r="T48" s="108"/>
      <c r="U48" s="107"/>
      <c r="V48" s="108"/>
      <c r="W48" s="108"/>
      <c r="X48" s="108"/>
      <c r="Y48" s="38">
        <f t="shared" si="17"/>
        <v>1</v>
      </c>
      <c r="Z48" s="129"/>
      <c r="AA48" s="109"/>
      <c r="AB48" s="109"/>
      <c r="AC48" s="97"/>
      <c r="AD48" s="97"/>
      <c r="AE48" s="118"/>
      <c r="AF48" s="97"/>
      <c r="AG48" s="96"/>
      <c r="AH48" s="96"/>
      <c r="AI48" s="96"/>
      <c r="AJ48" s="97"/>
      <c r="AK48" s="97"/>
      <c r="AL48" s="97"/>
      <c r="AM48" s="97"/>
      <c r="AN48" s="97"/>
      <c r="AO48" s="97"/>
      <c r="AP48" s="97" t="s">
        <v>227</v>
      </c>
      <c r="AQ48" s="97"/>
      <c r="AR48" s="97"/>
      <c r="AS48" s="97"/>
      <c r="AT48" s="97"/>
      <c r="AU48" s="97"/>
      <c r="AV48" s="97"/>
      <c r="AW48" s="97"/>
      <c r="AX48" s="97"/>
      <c r="AY48" s="97"/>
      <c r="AZ48" s="97"/>
      <c r="BA48" s="97"/>
      <c r="BB48" s="97"/>
      <c r="BC48" s="97"/>
      <c r="BD48" s="97"/>
      <c r="BE48" s="97"/>
      <c r="BF48" s="97"/>
      <c r="BG48" s="97"/>
      <c r="BH48" s="97"/>
      <c r="BI48" s="97"/>
      <c r="BJ48" s="98"/>
      <c r="BK48" s="99"/>
      <c r="BL48" s="99"/>
      <c r="BM48" s="99"/>
      <c r="BN48" s="99"/>
      <c r="BO48" s="99"/>
      <c r="BP48" s="99"/>
      <c r="BQ48" s="99"/>
      <c r="BR48" s="99"/>
      <c r="BS48" s="99"/>
      <c r="BT48" s="99"/>
      <c r="BU48" s="99"/>
      <c r="BV48" s="99"/>
      <c r="BW48" s="99"/>
      <c r="BX48" s="99"/>
      <c r="BY48" s="99"/>
      <c r="BZ48" s="99"/>
      <c r="CA48" s="99"/>
      <c r="CB48" s="99"/>
      <c r="CC48" s="99"/>
      <c r="CD48" s="99"/>
      <c r="CE48" s="99"/>
      <c r="CF48" s="99"/>
      <c r="CG48" s="99"/>
      <c r="CH48" s="99"/>
      <c r="CI48" s="99"/>
      <c r="CJ48" s="99"/>
      <c r="CK48" s="99"/>
      <c r="CL48" s="100">
        <f t="shared" si="18"/>
        <v>0</v>
      </c>
      <c r="CM48" s="101" t="e">
        <f t="shared" si="19"/>
        <v>#DIV/0!</v>
      </c>
      <c r="CN48" s="100">
        <f t="shared" si="20"/>
        <v>0</v>
      </c>
      <c r="CO48" s="101" t="e">
        <f t="shared" si="21"/>
        <v>#DIV/0!</v>
      </c>
      <c r="CP48" s="100">
        <f t="shared" si="22"/>
        <v>0</v>
      </c>
      <c r="CQ48" s="101" t="e">
        <f t="shared" si="23"/>
        <v>#DIV/0!</v>
      </c>
      <c r="CR48" s="100">
        <f t="shared" si="24"/>
        <v>0</v>
      </c>
      <c r="CS48" s="101" t="e">
        <f t="shared" si="25"/>
        <v>#DIV/0!</v>
      </c>
      <c r="CT48" s="113" t="e">
        <f t="shared" si="26"/>
        <v>#DIV/0!</v>
      </c>
      <c r="CU48" s="103" t="e">
        <f t="shared" si="27"/>
        <v>#DIV/0!</v>
      </c>
      <c r="CV48" s="2"/>
    </row>
    <row r="49" spans="1:100" ht="68.25" hidden="1" customHeight="1">
      <c r="A49" s="38" t="s">
        <v>179</v>
      </c>
      <c r="B49" s="60">
        <v>31</v>
      </c>
      <c r="C49" s="83" t="s">
        <v>234</v>
      </c>
      <c r="D49" s="144" t="s">
        <v>171</v>
      </c>
      <c r="E49" s="81" t="s">
        <v>235</v>
      </c>
      <c r="F49" s="84" t="s">
        <v>224</v>
      </c>
      <c r="G49" s="146" t="s">
        <v>236</v>
      </c>
      <c r="H49" s="147"/>
      <c r="I49" s="126" t="s">
        <v>175</v>
      </c>
      <c r="J49" s="148" t="s">
        <v>176</v>
      </c>
      <c r="K49" s="140" t="s">
        <v>165</v>
      </c>
      <c r="L49" s="141" t="s">
        <v>177</v>
      </c>
      <c r="M49" s="106"/>
      <c r="N49" s="107"/>
      <c r="O49" s="108" t="s">
        <v>177</v>
      </c>
      <c r="P49" s="107"/>
      <c r="Q49" s="108"/>
      <c r="R49" s="108"/>
      <c r="S49" s="108"/>
      <c r="T49" s="108"/>
      <c r="U49" s="107"/>
      <c r="V49" s="108"/>
      <c r="W49" s="108"/>
      <c r="X49" s="108"/>
      <c r="Y49" s="38">
        <f t="shared" si="17"/>
        <v>1</v>
      </c>
      <c r="Z49" s="129"/>
      <c r="AA49" s="109"/>
      <c r="AB49" s="109"/>
      <c r="AC49" s="97"/>
      <c r="AD49" s="97" t="s">
        <v>222</v>
      </c>
      <c r="AE49" s="97"/>
      <c r="AF49" s="97"/>
      <c r="AG49" s="96"/>
      <c r="AH49" s="96"/>
      <c r="AI49" s="96"/>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8"/>
      <c r="BK49" s="99"/>
      <c r="BL49" s="99"/>
      <c r="BM49" s="99"/>
      <c r="BN49" s="110"/>
      <c r="BO49" s="99"/>
      <c r="BP49" s="99"/>
      <c r="BQ49" s="99"/>
      <c r="BR49" s="99"/>
      <c r="BS49" s="99"/>
      <c r="BT49" s="110"/>
      <c r="BU49" s="110"/>
      <c r="BV49" s="110"/>
      <c r="BW49" s="99"/>
      <c r="BX49" s="99"/>
      <c r="BY49" s="99"/>
      <c r="BZ49" s="99"/>
      <c r="CA49" s="110"/>
      <c r="CB49" s="110"/>
      <c r="CC49" s="99"/>
      <c r="CD49" s="99"/>
      <c r="CE49" s="99"/>
      <c r="CF49" s="99"/>
      <c r="CG49" s="99"/>
      <c r="CH49" s="110"/>
      <c r="CI49" s="99"/>
      <c r="CJ49" s="99"/>
      <c r="CK49" s="99"/>
      <c r="CL49" s="100">
        <f t="shared" si="18"/>
        <v>0</v>
      </c>
      <c r="CM49" s="112" t="e">
        <f t="shared" si="19"/>
        <v>#DIV/0!</v>
      </c>
      <c r="CN49" s="100">
        <f t="shared" si="20"/>
        <v>0</v>
      </c>
      <c r="CO49" s="101" t="e">
        <f t="shared" si="21"/>
        <v>#DIV/0!</v>
      </c>
      <c r="CP49" s="100">
        <f t="shared" si="22"/>
        <v>0</v>
      </c>
      <c r="CQ49" s="101" t="e">
        <f t="shared" si="23"/>
        <v>#DIV/0!</v>
      </c>
      <c r="CR49" s="100">
        <f t="shared" si="24"/>
        <v>0</v>
      </c>
      <c r="CS49" s="101" t="e">
        <f t="shared" si="25"/>
        <v>#DIV/0!</v>
      </c>
      <c r="CT49" s="102" t="e">
        <f t="shared" si="26"/>
        <v>#DIV/0!</v>
      </c>
      <c r="CU49" s="103" t="e">
        <f t="shared" si="27"/>
        <v>#DIV/0!</v>
      </c>
      <c r="CV49" s="2"/>
    </row>
    <row r="50" spans="1:100" ht="54.75" hidden="1" customHeight="1">
      <c r="A50" s="80" t="s">
        <v>184</v>
      </c>
      <c r="B50" s="60">
        <v>32</v>
      </c>
      <c r="C50" s="83" t="s">
        <v>237</v>
      </c>
      <c r="D50" s="114" t="s">
        <v>224</v>
      </c>
      <c r="E50" s="81" t="s">
        <v>238</v>
      </c>
      <c r="F50" s="84" t="s">
        <v>224</v>
      </c>
      <c r="G50" s="142" t="s">
        <v>239</v>
      </c>
      <c r="H50" s="143"/>
      <c r="I50" s="87" t="s">
        <v>212</v>
      </c>
      <c r="J50" s="139" t="s">
        <v>176</v>
      </c>
      <c r="K50" s="140" t="s">
        <v>165</v>
      </c>
      <c r="L50" s="141" t="s">
        <v>177</v>
      </c>
      <c r="M50" s="106">
        <v>1</v>
      </c>
      <c r="N50" s="107"/>
      <c r="O50" s="108"/>
      <c r="P50" s="107"/>
      <c r="Q50" s="108"/>
      <c r="R50" s="108"/>
      <c r="S50" s="108"/>
      <c r="T50" s="108" t="s">
        <v>177</v>
      </c>
      <c r="U50" s="107"/>
      <c r="V50" s="108"/>
      <c r="W50" s="108"/>
      <c r="X50" s="108"/>
      <c r="Y50" s="38">
        <f t="shared" si="17"/>
        <v>1</v>
      </c>
      <c r="Z50" s="129"/>
      <c r="AA50" s="109"/>
      <c r="AB50" s="109"/>
      <c r="AC50" s="97"/>
      <c r="AD50" s="97"/>
      <c r="AE50" s="97"/>
      <c r="AF50" s="97"/>
      <c r="AG50" s="96"/>
      <c r="AH50" s="96"/>
      <c r="AI50" s="96"/>
      <c r="AJ50" s="97"/>
      <c r="AK50" s="97"/>
      <c r="AL50" s="97"/>
      <c r="AM50" s="97"/>
      <c r="AN50" s="97"/>
      <c r="AO50" s="97"/>
      <c r="AP50" s="97"/>
      <c r="AQ50" s="97"/>
      <c r="AR50" s="97"/>
      <c r="AS50" s="97"/>
      <c r="AT50" s="97"/>
      <c r="AU50" s="97"/>
      <c r="AV50" s="97" t="s">
        <v>227</v>
      </c>
      <c r="AW50" s="97"/>
      <c r="AX50" s="97"/>
      <c r="AY50" s="97"/>
      <c r="AZ50" s="97"/>
      <c r="BA50" s="97"/>
      <c r="BB50" s="97"/>
      <c r="BC50" s="97"/>
      <c r="BD50" s="97"/>
      <c r="BE50" s="97"/>
      <c r="BF50" s="97"/>
      <c r="BG50" s="97"/>
      <c r="BH50" s="97"/>
      <c r="BI50" s="97"/>
      <c r="BJ50" s="98"/>
      <c r="BK50" s="99"/>
      <c r="BL50" s="99"/>
      <c r="BM50" s="99"/>
      <c r="BN50" s="99"/>
      <c r="BO50" s="99"/>
      <c r="BP50" s="99"/>
      <c r="BQ50" s="99"/>
      <c r="BR50" s="99"/>
      <c r="BS50" s="99"/>
      <c r="BT50" s="99"/>
      <c r="BU50" s="99"/>
      <c r="BV50" s="99"/>
      <c r="BW50" s="99"/>
      <c r="BX50" s="99"/>
      <c r="BY50" s="99"/>
      <c r="BZ50" s="99"/>
      <c r="CA50" s="99"/>
      <c r="CB50" s="99"/>
      <c r="CC50" s="99"/>
      <c r="CD50" s="99"/>
      <c r="CE50" s="99"/>
      <c r="CF50" s="99"/>
      <c r="CG50" s="99"/>
      <c r="CH50" s="99"/>
      <c r="CI50" s="99"/>
      <c r="CJ50" s="99"/>
      <c r="CK50" s="99"/>
      <c r="CL50" s="100">
        <f t="shared" si="18"/>
        <v>0</v>
      </c>
      <c r="CM50" s="101" t="e">
        <f t="shared" si="19"/>
        <v>#DIV/0!</v>
      </c>
      <c r="CN50" s="100">
        <f t="shared" si="20"/>
        <v>0</v>
      </c>
      <c r="CO50" s="101" t="e">
        <f t="shared" si="21"/>
        <v>#DIV/0!</v>
      </c>
      <c r="CP50" s="100">
        <f t="shared" si="22"/>
        <v>0</v>
      </c>
      <c r="CQ50" s="101" t="e">
        <f t="shared" si="23"/>
        <v>#DIV/0!</v>
      </c>
      <c r="CR50" s="100">
        <f t="shared" si="24"/>
        <v>0</v>
      </c>
      <c r="CS50" s="101" t="e">
        <f t="shared" si="25"/>
        <v>#DIV/0!</v>
      </c>
      <c r="CT50" s="116" t="e">
        <f t="shared" si="26"/>
        <v>#DIV/0!</v>
      </c>
      <c r="CU50" s="103" t="e">
        <f t="shared" si="27"/>
        <v>#DIV/0!</v>
      </c>
      <c r="CV50" s="2"/>
    </row>
    <row r="51" spans="1:100" ht="44.25" hidden="1" customHeight="1">
      <c r="A51" s="38" t="s">
        <v>186</v>
      </c>
      <c r="B51" s="60">
        <v>33</v>
      </c>
      <c r="C51" s="83" t="s">
        <v>240</v>
      </c>
      <c r="D51" s="104" t="s">
        <v>224</v>
      </c>
      <c r="E51" s="81" t="s">
        <v>241</v>
      </c>
      <c r="F51" s="84" t="s">
        <v>224</v>
      </c>
      <c r="G51" s="85" t="s">
        <v>242</v>
      </c>
      <c r="H51" s="86"/>
      <c r="I51" s="105" t="s">
        <v>175</v>
      </c>
      <c r="J51" s="139" t="s">
        <v>176</v>
      </c>
      <c r="K51" s="140" t="s">
        <v>165</v>
      </c>
      <c r="L51" s="141" t="s">
        <v>177</v>
      </c>
      <c r="M51" s="106"/>
      <c r="N51" s="107"/>
      <c r="O51" s="108"/>
      <c r="P51" s="107"/>
      <c r="Q51" s="108"/>
      <c r="R51" s="108"/>
      <c r="S51" s="108"/>
      <c r="T51" s="108"/>
      <c r="U51" s="107"/>
      <c r="V51" s="108" t="s">
        <v>177</v>
      </c>
      <c r="W51" s="108"/>
      <c r="X51" s="108"/>
      <c r="Y51" s="38">
        <f t="shared" si="17"/>
        <v>1</v>
      </c>
      <c r="Z51" s="129"/>
      <c r="AA51" s="109"/>
      <c r="AB51" s="109"/>
      <c r="AC51" s="97"/>
      <c r="AD51" s="97"/>
      <c r="AE51" s="97"/>
      <c r="AF51" s="97"/>
      <c r="AG51" s="96"/>
      <c r="AH51" s="96"/>
      <c r="AI51" s="96"/>
      <c r="AJ51" s="97"/>
      <c r="AK51" s="97"/>
      <c r="AL51" s="97"/>
      <c r="AM51" s="97"/>
      <c r="AN51" s="97"/>
      <c r="AO51" s="97"/>
      <c r="AP51" s="97"/>
      <c r="AQ51" s="97"/>
      <c r="AR51" s="97"/>
      <c r="AS51" s="97"/>
      <c r="AT51" s="97"/>
      <c r="AU51" s="97"/>
      <c r="AV51" s="97"/>
      <c r="AW51" s="97"/>
      <c r="AX51" s="97"/>
      <c r="AY51" s="97"/>
      <c r="AZ51" s="97"/>
      <c r="BA51" s="97"/>
      <c r="BB51" s="97"/>
      <c r="BC51" s="97" t="s">
        <v>222</v>
      </c>
      <c r="BD51" s="97"/>
      <c r="BE51" s="97"/>
      <c r="BF51" s="97"/>
      <c r="BG51" s="97"/>
      <c r="BH51" s="97"/>
      <c r="BI51" s="97"/>
      <c r="BJ51" s="98"/>
      <c r="BK51" s="99"/>
      <c r="BL51" s="99"/>
      <c r="BM51" s="99"/>
      <c r="BN51" s="99"/>
      <c r="BO51" s="99"/>
      <c r="BP51" s="99"/>
      <c r="BQ51" s="99"/>
      <c r="BR51" s="99"/>
      <c r="BS51" s="99"/>
      <c r="BT51" s="99"/>
      <c r="BU51" s="99"/>
      <c r="BV51" s="99"/>
      <c r="BW51" s="99"/>
      <c r="BX51" s="99"/>
      <c r="BY51" s="99"/>
      <c r="BZ51" s="99"/>
      <c r="CA51" s="99"/>
      <c r="CB51" s="99"/>
      <c r="CC51" s="99"/>
      <c r="CD51" s="99"/>
      <c r="CE51" s="99"/>
      <c r="CF51" s="99"/>
      <c r="CG51" s="99"/>
      <c r="CH51" s="99"/>
      <c r="CI51" s="99"/>
      <c r="CJ51" s="99"/>
      <c r="CK51" s="99"/>
      <c r="CL51" s="100">
        <f t="shared" si="18"/>
        <v>0</v>
      </c>
      <c r="CM51" s="101" t="e">
        <f t="shared" si="19"/>
        <v>#DIV/0!</v>
      </c>
      <c r="CN51" s="100">
        <f t="shared" si="20"/>
        <v>0</v>
      </c>
      <c r="CO51" s="101" t="e">
        <f t="shared" si="21"/>
        <v>#DIV/0!</v>
      </c>
      <c r="CP51" s="100">
        <f t="shared" si="22"/>
        <v>0</v>
      </c>
      <c r="CQ51" s="101" t="e">
        <f t="shared" si="23"/>
        <v>#DIV/0!</v>
      </c>
      <c r="CR51" s="100">
        <f t="shared" si="24"/>
        <v>0</v>
      </c>
      <c r="CS51" s="101" t="e">
        <f t="shared" si="25"/>
        <v>#DIV/0!</v>
      </c>
      <c r="CT51" s="113" t="e">
        <f t="shared" si="26"/>
        <v>#DIV/0!</v>
      </c>
      <c r="CU51" s="103" t="e">
        <f t="shared" si="27"/>
        <v>#DIV/0!</v>
      </c>
      <c r="CV51" s="2"/>
    </row>
    <row r="52" spans="1:100" ht="15.75" hidden="1" customHeight="1">
      <c r="A52" s="80" t="s">
        <v>184</v>
      </c>
      <c r="B52" s="60">
        <v>34</v>
      </c>
      <c r="C52" s="83" t="s">
        <v>243</v>
      </c>
      <c r="D52" s="115" t="s">
        <v>171</v>
      </c>
      <c r="E52" s="81" t="s">
        <v>244</v>
      </c>
      <c r="F52" s="84" t="s">
        <v>224</v>
      </c>
      <c r="G52" s="142" t="s">
        <v>245</v>
      </c>
      <c r="H52" s="143"/>
      <c r="I52" s="105" t="s">
        <v>175</v>
      </c>
      <c r="J52" s="139" t="s">
        <v>176</v>
      </c>
      <c r="K52" s="140" t="s">
        <v>165</v>
      </c>
      <c r="L52" s="141" t="s">
        <v>177</v>
      </c>
      <c r="M52" s="106">
        <v>1</v>
      </c>
      <c r="N52" s="107"/>
      <c r="O52" s="108"/>
      <c r="P52" s="107"/>
      <c r="Q52" s="108"/>
      <c r="R52" s="108"/>
      <c r="S52" s="108"/>
      <c r="T52" s="108" t="s">
        <v>177</v>
      </c>
      <c r="U52" s="107"/>
      <c r="V52" s="108"/>
      <c r="W52" s="108"/>
      <c r="X52" s="108"/>
      <c r="Y52" s="38">
        <f t="shared" si="17"/>
        <v>1</v>
      </c>
      <c r="Z52" s="129"/>
      <c r="AA52" s="109"/>
      <c r="AB52" s="109"/>
      <c r="AC52" s="97"/>
      <c r="AD52" s="97"/>
      <c r="AE52" s="97"/>
      <c r="AF52" s="97"/>
      <c r="AG52" s="96"/>
      <c r="AH52" s="96"/>
      <c r="AI52" s="96"/>
      <c r="AJ52" s="97"/>
      <c r="AK52" s="97"/>
      <c r="AL52" s="97"/>
      <c r="AM52" s="97"/>
      <c r="AN52" s="97"/>
      <c r="AO52" s="97"/>
      <c r="AP52" s="97"/>
      <c r="AQ52" s="97"/>
      <c r="AR52" s="97"/>
      <c r="AS52" s="97"/>
      <c r="AT52" s="97" t="s">
        <v>178</v>
      </c>
      <c r="AU52" s="97" t="s">
        <v>227</v>
      </c>
      <c r="AV52" s="97" t="s">
        <v>178</v>
      </c>
      <c r="AW52" s="97" t="s">
        <v>178</v>
      </c>
      <c r="AX52" s="97"/>
      <c r="AY52" s="97"/>
      <c r="AZ52" s="97"/>
      <c r="BA52" s="97"/>
      <c r="BB52" s="97"/>
      <c r="BC52" s="97"/>
      <c r="BD52" s="97"/>
      <c r="BE52" s="97"/>
      <c r="BF52" s="97"/>
      <c r="BG52" s="97"/>
      <c r="BH52" s="97"/>
      <c r="BI52" s="97"/>
      <c r="BJ52" s="98"/>
      <c r="BK52" s="99"/>
      <c r="BL52" s="99"/>
      <c r="BM52" s="99"/>
      <c r="BN52" s="99"/>
      <c r="BO52" s="99"/>
      <c r="BP52" s="99"/>
      <c r="BQ52" s="99"/>
      <c r="BR52" s="99"/>
      <c r="BS52" s="99"/>
      <c r="BT52" s="99"/>
      <c r="BU52" s="99"/>
      <c r="BV52" s="99"/>
      <c r="BW52" s="99"/>
      <c r="BX52" s="99"/>
      <c r="BY52" s="99"/>
      <c r="BZ52" s="99"/>
      <c r="CA52" s="99"/>
      <c r="CB52" s="99"/>
      <c r="CC52" s="99"/>
      <c r="CD52" s="99"/>
      <c r="CE52" s="99"/>
      <c r="CF52" s="99"/>
      <c r="CG52" s="99"/>
      <c r="CH52" s="99"/>
      <c r="CI52" s="99"/>
      <c r="CJ52" s="99"/>
      <c r="CK52" s="99"/>
      <c r="CL52" s="100">
        <f t="shared" si="18"/>
        <v>0</v>
      </c>
      <c r="CM52" s="101" t="e">
        <f t="shared" si="19"/>
        <v>#DIV/0!</v>
      </c>
      <c r="CN52" s="100">
        <f t="shared" si="20"/>
        <v>0</v>
      </c>
      <c r="CO52" s="101" t="e">
        <f t="shared" si="21"/>
        <v>#DIV/0!</v>
      </c>
      <c r="CP52" s="100">
        <f t="shared" si="22"/>
        <v>0</v>
      </c>
      <c r="CQ52" s="101" t="e">
        <f t="shared" si="23"/>
        <v>#DIV/0!</v>
      </c>
      <c r="CR52" s="100">
        <f t="shared" si="24"/>
        <v>0</v>
      </c>
      <c r="CS52" s="101" t="e">
        <f t="shared" si="25"/>
        <v>#DIV/0!</v>
      </c>
      <c r="CT52" s="116" t="e">
        <f t="shared" si="26"/>
        <v>#DIV/0!</v>
      </c>
      <c r="CU52" s="103" t="e">
        <f t="shared" si="27"/>
        <v>#DIV/0!</v>
      </c>
      <c r="CV52" s="2"/>
    </row>
    <row r="53" spans="1:100" ht="46.5" hidden="1" customHeight="1">
      <c r="A53" s="80" t="s">
        <v>181</v>
      </c>
      <c r="B53" s="60">
        <v>35</v>
      </c>
      <c r="C53" s="83" t="s">
        <v>246</v>
      </c>
      <c r="D53" s="104" t="s">
        <v>171</v>
      </c>
      <c r="E53" s="81" t="s">
        <v>247</v>
      </c>
      <c r="F53" s="84" t="s">
        <v>248</v>
      </c>
      <c r="G53" s="142" t="s">
        <v>249</v>
      </c>
      <c r="H53" s="143"/>
      <c r="I53" s="105" t="s">
        <v>212</v>
      </c>
      <c r="J53" s="139" t="s">
        <v>176</v>
      </c>
      <c r="K53" s="140" t="s">
        <v>165</v>
      </c>
      <c r="L53" s="141" t="s">
        <v>177</v>
      </c>
      <c r="M53" s="106"/>
      <c r="N53" s="107"/>
      <c r="O53" s="108"/>
      <c r="P53" s="107"/>
      <c r="Q53" s="108" t="s">
        <v>177</v>
      </c>
      <c r="R53" s="108"/>
      <c r="S53" s="108"/>
      <c r="T53" s="149"/>
      <c r="U53" s="107"/>
      <c r="V53" s="149"/>
      <c r="W53" s="108"/>
      <c r="X53" s="108"/>
      <c r="Y53" s="38">
        <f t="shared" si="17"/>
        <v>1</v>
      </c>
      <c r="Z53" s="129"/>
      <c r="AA53" s="109"/>
      <c r="AB53" s="109"/>
      <c r="AC53" s="150"/>
      <c r="AD53" s="150"/>
      <c r="AE53" s="97"/>
      <c r="AF53" s="150"/>
      <c r="AG53" s="96"/>
      <c r="AH53" s="96"/>
      <c r="AI53" s="96"/>
      <c r="AJ53" s="97"/>
      <c r="AK53" s="97" t="s">
        <v>227</v>
      </c>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8"/>
      <c r="BK53" s="99"/>
      <c r="BL53" s="99"/>
      <c r="BM53" s="99"/>
      <c r="BN53" s="99"/>
      <c r="BO53" s="99"/>
      <c r="BP53" s="99"/>
      <c r="BQ53" s="99"/>
      <c r="BR53" s="99"/>
      <c r="BS53" s="99"/>
      <c r="BT53" s="99"/>
      <c r="BU53" s="99"/>
      <c r="BV53" s="99"/>
      <c r="BW53" s="99"/>
      <c r="BX53" s="99"/>
      <c r="BY53" s="99"/>
      <c r="BZ53" s="99"/>
      <c r="CA53" s="99"/>
      <c r="CB53" s="99"/>
      <c r="CC53" s="99"/>
      <c r="CD53" s="99"/>
      <c r="CE53" s="99"/>
      <c r="CF53" s="99"/>
      <c r="CG53" s="99"/>
      <c r="CH53" s="99"/>
      <c r="CI53" s="99"/>
      <c r="CJ53" s="99"/>
      <c r="CK53" s="99"/>
      <c r="CL53" s="100">
        <f t="shared" si="18"/>
        <v>0</v>
      </c>
      <c r="CM53" s="112" t="e">
        <f t="shared" si="19"/>
        <v>#DIV/0!</v>
      </c>
      <c r="CN53" s="100">
        <f t="shared" si="20"/>
        <v>0</v>
      </c>
      <c r="CO53" s="112" t="e">
        <f t="shared" si="21"/>
        <v>#DIV/0!</v>
      </c>
      <c r="CP53" s="100">
        <f t="shared" si="22"/>
        <v>0</v>
      </c>
      <c r="CQ53" s="112" t="e">
        <f t="shared" si="23"/>
        <v>#DIV/0!</v>
      </c>
      <c r="CR53" s="100">
        <f t="shared" si="24"/>
        <v>0</v>
      </c>
      <c r="CS53" s="112" t="e">
        <f t="shared" si="25"/>
        <v>#DIV/0!</v>
      </c>
      <c r="CT53" s="113" t="e">
        <f t="shared" si="26"/>
        <v>#DIV/0!</v>
      </c>
      <c r="CU53" s="103" t="e">
        <f t="shared" si="27"/>
        <v>#DIV/0!</v>
      </c>
      <c r="CV53" s="2"/>
    </row>
    <row r="54" spans="1:100" ht="55.5" hidden="1" customHeight="1">
      <c r="A54" s="151" t="s">
        <v>182</v>
      </c>
      <c r="B54" s="60">
        <v>36</v>
      </c>
      <c r="C54" s="152" t="s">
        <v>250</v>
      </c>
      <c r="D54" s="130" t="s">
        <v>248</v>
      </c>
      <c r="E54" s="81" t="s">
        <v>251</v>
      </c>
      <c r="F54" s="84" t="s">
        <v>190</v>
      </c>
      <c r="G54" s="85" t="s">
        <v>252</v>
      </c>
      <c r="H54" s="86"/>
      <c r="I54" s="105" t="s">
        <v>175</v>
      </c>
      <c r="J54" s="139" t="s">
        <v>176</v>
      </c>
      <c r="K54" s="153" t="s">
        <v>165</v>
      </c>
      <c r="L54" s="154" t="s">
        <v>177</v>
      </c>
      <c r="M54" s="106"/>
      <c r="N54" s="107"/>
      <c r="O54" s="107"/>
      <c r="P54" s="107"/>
      <c r="Q54" s="107"/>
      <c r="R54" s="107" t="s">
        <v>177</v>
      </c>
      <c r="S54" s="107"/>
      <c r="T54" s="107"/>
      <c r="U54" s="107"/>
      <c r="V54" s="107"/>
      <c r="W54" s="107"/>
      <c r="X54" s="107"/>
      <c r="Y54" s="38">
        <f t="shared" si="17"/>
        <v>1</v>
      </c>
      <c r="Z54" s="155" t="s">
        <v>253</v>
      </c>
      <c r="AA54" s="109"/>
      <c r="AB54" s="109"/>
      <c r="AC54" s="97"/>
      <c r="AD54" s="97"/>
      <c r="AE54" s="97"/>
      <c r="AF54" s="97"/>
      <c r="AG54" s="96"/>
      <c r="AH54" s="96"/>
      <c r="AI54" s="96"/>
      <c r="AJ54" s="97"/>
      <c r="AK54" s="97"/>
      <c r="AL54" s="97"/>
      <c r="AM54" s="97"/>
      <c r="AN54" s="97" t="s">
        <v>178</v>
      </c>
      <c r="AO54" s="97" t="s">
        <v>178</v>
      </c>
      <c r="AP54" s="97"/>
      <c r="AQ54" s="97"/>
      <c r="AR54" s="97"/>
      <c r="AS54" s="97"/>
      <c r="AT54" s="97"/>
      <c r="AU54" s="97"/>
      <c r="AV54" s="97"/>
      <c r="AW54" s="97"/>
      <c r="AX54" s="97"/>
      <c r="AY54" s="97"/>
      <c r="AZ54" s="97"/>
      <c r="BA54" s="97"/>
      <c r="BB54" s="97"/>
      <c r="BC54" s="97"/>
      <c r="BD54" s="97"/>
      <c r="BE54" s="97"/>
      <c r="BF54" s="97"/>
      <c r="BG54" s="97"/>
      <c r="BH54" s="97"/>
      <c r="BI54" s="97"/>
      <c r="BJ54" s="98"/>
      <c r="BK54" s="99"/>
      <c r="BL54" s="99"/>
      <c r="BM54" s="99"/>
      <c r="BN54" s="99"/>
      <c r="BO54" s="99"/>
      <c r="BP54" s="99"/>
      <c r="BQ54" s="99"/>
      <c r="BR54" s="99"/>
      <c r="BS54" s="99"/>
      <c r="BT54" s="99"/>
      <c r="BU54" s="99"/>
      <c r="BV54" s="99"/>
      <c r="BW54" s="99"/>
      <c r="BX54" s="99"/>
      <c r="BY54" s="99"/>
      <c r="BZ54" s="99"/>
      <c r="CA54" s="99"/>
      <c r="CB54" s="99"/>
      <c r="CC54" s="99"/>
      <c r="CD54" s="99"/>
      <c r="CE54" s="99"/>
      <c r="CF54" s="99"/>
      <c r="CG54" s="99"/>
      <c r="CH54" s="99"/>
      <c r="CI54" s="99"/>
      <c r="CJ54" s="99"/>
      <c r="CK54" s="99"/>
      <c r="CL54" s="100">
        <f t="shared" si="18"/>
        <v>0</v>
      </c>
      <c r="CM54" s="101" t="e">
        <f t="shared" si="19"/>
        <v>#DIV/0!</v>
      </c>
      <c r="CN54" s="100">
        <f t="shared" si="20"/>
        <v>0</v>
      </c>
      <c r="CO54" s="101" t="e">
        <f t="shared" si="21"/>
        <v>#DIV/0!</v>
      </c>
      <c r="CP54" s="100">
        <f t="shared" si="22"/>
        <v>0</v>
      </c>
      <c r="CQ54" s="101" t="e">
        <f t="shared" si="23"/>
        <v>#DIV/0!</v>
      </c>
      <c r="CR54" s="100">
        <f t="shared" si="24"/>
        <v>0</v>
      </c>
      <c r="CS54" s="101" t="e">
        <f t="shared" si="25"/>
        <v>#DIV/0!</v>
      </c>
      <c r="CT54" s="113" t="e">
        <f t="shared" si="26"/>
        <v>#DIV/0!</v>
      </c>
      <c r="CU54" s="103" t="e">
        <f t="shared" si="27"/>
        <v>#DIV/0!</v>
      </c>
      <c r="CV54" s="2"/>
    </row>
    <row r="55" spans="1:100" ht="20.25" hidden="1" customHeight="1">
      <c r="A55" s="59"/>
      <c r="B55" s="60">
        <v>37</v>
      </c>
      <c r="C55" s="156" t="s">
        <v>254</v>
      </c>
      <c r="D55" s="157"/>
      <c r="E55" s="156"/>
      <c r="F55" s="65" t="s">
        <v>117</v>
      </c>
      <c r="G55" s="66"/>
      <c r="H55" s="66"/>
      <c r="I55" s="66"/>
      <c r="J55" s="66"/>
      <c r="K55" s="66"/>
      <c r="L55" s="66"/>
      <c r="M55" s="67">
        <f>SUM(M56:M62)</f>
        <v>2</v>
      </c>
      <c r="N55" s="66"/>
      <c r="O55" s="66"/>
      <c r="P55" s="66"/>
      <c r="Q55" s="66"/>
      <c r="R55" s="66"/>
      <c r="S55" s="66"/>
      <c r="T55" s="66"/>
      <c r="U55" s="66"/>
      <c r="V55" s="66"/>
      <c r="W55" s="66"/>
      <c r="X55" s="66"/>
      <c r="Y55" s="67">
        <f>SUM(Y56:Y62)</f>
        <v>7</v>
      </c>
      <c r="Z55" s="137"/>
      <c r="AA55" s="66"/>
      <c r="AB55" s="66"/>
      <c r="AC55" s="66"/>
      <c r="AD55" s="66"/>
      <c r="AE55" s="66"/>
      <c r="AF55" s="66"/>
      <c r="AG55" s="66"/>
      <c r="AH55" s="66"/>
      <c r="AI55" s="66"/>
      <c r="AJ55" s="138"/>
      <c r="AK55" s="138"/>
      <c r="AL55" s="138"/>
      <c r="AM55" s="138"/>
      <c r="AN55" s="138"/>
      <c r="AO55" s="138"/>
      <c r="AP55" s="138"/>
      <c r="AQ55" s="138"/>
      <c r="AR55" s="138"/>
      <c r="AS55" s="138"/>
      <c r="AT55" s="138"/>
      <c r="AU55" s="138"/>
      <c r="AV55" s="138"/>
      <c r="AW55" s="138"/>
      <c r="AX55" s="138"/>
      <c r="AY55" s="138"/>
      <c r="AZ55" s="138"/>
      <c r="BA55" s="138"/>
      <c r="BB55" s="138"/>
      <c r="BC55" s="138"/>
      <c r="BD55" s="138"/>
      <c r="BE55" s="138"/>
      <c r="BF55" s="138"/>
      <c r="BG55" s="138"/>
      <c r="BH55" s="138"/>
      <c r="BI55" s="138"/>
      <c r="BJ55" s="98"/>
      <c r="BK55" s="99"/>
      <c r="BL55" s="99"/>
      <c r="BM55" s="99"/>
      <c r="BN55" s="99"/>
      <c r="BO55" s="99"/>
      <c r="BP55" s="99"/>
      <c r="BQ55" s="99"/>
      <c r="BR55" s="99"/>
      <c r="BS55" s="99"/>
      <c r="BT55" s="99"/>
      <c r="BU55" s="99"/>
      <c r="BV55" s="99"/>
      <c r="BW55" s="99"/>
      <c r="BX55" s="99"/>
      <c r="BY55" s="99"/>
      <c r="BZ55" s="99"/>
      <c r="CA55" s="99"/>
      <c r="CB55" s="99"/>
      <c r="CC55" s="99"/>
      <c r="CD55" s="99"/>
      <c r="CE55" s="99"/>
      <c r="CF55" s="99"/>
      <c r="CG55" s="99"/>
      <c r="CH55" s="99"/>
      <c r="CI55" s="99"/>
      <c r="CJ55" s="99"/>
      <c r="CK55" s="99"/>
      <c r="CL55" s="100"/>
      <c r="CM55" s="112"/>
      <c r="CN55" s="100"/>
      <c r="CO55" s="112"/>
      <c r="CP55" s="100"/>
      <c r="CQ55" s="112"/>
      <c r="CR55" s="100"/>
      <c r="CS55" s="112"/>
      <c r="CT55" s="113"/>
      <c r="CU55" s="103"/>
      <c r="CV55" s="2"/>
    </row>
    <row r="56" spans="1:100" ht="47.25" hidden="1" customHeight="1">
      <c r="A56" s="80" t="s">
        <v>185</v>
      </c>
      <c r="B56" s="60">
        <v>47</v>
      </c>
      <c r="C56" s="83" t="s">
        <v>255</v>
      </c>
      <c r="D56" s="104" t="s">
        <v>171</v>
      </c>
      <c r="E56" s="81" t="s">
        <v>256</v>
      </c>
      <c r="F56" s="84" t="s">
        <v>224</v>
      </c>
      <c r="G56" s="142" t="s">
        <v>257</v>
      </c>
      <c r="H56" s="143"/>
      <c r="I56" s="105" t="s">
        <v>175</v>
      </c>
      <c r="J56" s="158" t="s">
        <v>176</v>
      </c>
      <c r="K56" s="140" t="s">
        <v>165</v>
      </c>
      <c r="L56" s="141" t="s">
        <v>177</v>
      </c>
      <c r="M56" s="106"/>
      <c r="N56" s="107"/>
      <c r="O56" s="108"/>
      <c r="P56" s="107"/>
      <c r="Q56" s="108"/>
      <c r="R56" s="108"/>
      <c r="S56" s="108"/>
      <c r="T56" s="108"/>
      <c r="U56" s="107" t="s">
        <v>177</v>
      </c>
      <c r="V56" s="108"/>
      <c r="W56" s="108"/>
      <c r="X56" s="108"/>
      <c r="Y56" s="38">
        <f t="shared" ref="Y56:Y62" si="28">COUNTIF($N56:$X56,"x")</f>
        <v>1</v>
      </c>
      <c r="Z56" s="129"/>
      <c r="AA56" s="109"/>
      <c r="AB56" s="109"/>
      <c r="AC56" s="97"/>
      <c r="AD56" s="97"/>
      <c r="AE56" s="97"/>
      <c r="AF56" s="97"/>
      <c r="AG56" s="96"/>
      <c r="AH56" s="96"/>
      <c r="AI56" s="96"/>
      <c r="AJ56" s="97"/>
      <c r="AK56" s="97"/>
      <c r="AL56" s="97"/>
      <c r="AM56" s="97"/>
      <c r="AN56" s="97"/>
      <c r="AO56" s="97"/>
      <c r="AP56" s="97"/>
      <c r="AQ56" s="97"/>
      <c r="AR56" s="97"/>
      <c r="AS56" s="97"/>
      <c r="AT56" s="97"/>
      <c r="AU56" s="97"/>
      <c r="AV56" s="97"/>
      <c r="AW56" s="97"/>
      <c r="AX56" s="97"/>
      <c r="AY56" s="97"/>
      <c r="AZ56" s="97" t="s">
        <v>227</v>
      </c>
      <c r="BA56" s="97"/>
      <c r="BB56" s="97"/>
      <c r="BC56" s="97"/>
      <c r="BD56" s="97"/>
      <c r="BE56" s="97"/>
      <c r="BF56" s="97"/>
      <c r="BG56" s="97"/>
      <c r="BH56" s="97"/>
      <c r="BI56" s="97"/>
      <c r="BJ56" s="98"/>
      <c r="BK56" s="99"/>
      <c r="BL56" s="99"/>
      <c r="BM56" s="99"/>
      <c r="BN56" s="99"/>
      <c r="BO56" s="99"/>
      <c r="BP56" s="99"/>
      <c r="BQ56" s="99"/>
      <c r="BR56" s="99"/>
      <c r="BS56" s="99"/>
      <c r="BT56" s="99"/>
      <c r="BU56" s="99"/>
      <c r="BV56" s="99"/>
      <c r="BW56" s="99"/>
      <c r="BX56" s="99"/>
      <c r="BY56" s="99"/>
      <c r="BZ56" s="99"/>
      <c r="CA56" s="99"/>
      <c r="CB56" s="99"/>
      <c r="CC56" s="99"/>
      <c r="CD56" s="99"/>
      <c r="CE56" s="99"/>
      <c r="CF56" s="99"/>
      <c r="CG56" s="99"/>
      <c r="CH56" s="99"/>
      <c r="CI56" s="99"/>
      <c r="CJ56" s="99"/>
      <c r="CK56" s="99"/>
      <c r="CL56" s="100">
        <f t="shared" ref="CL56:CL62" si="29">COUNTIF(BJ56:CK56,"2")</f>
        <v>0</v>
      </c>
      <c r="CM56" s="101" t="e">
        <f t="shared" ref="CM56:CM62" si="30">CL56/(CL56+CN56+CP56+CR56)</f>
        <v>#DIV/0!</v>
      </c>
      <c r="CN56" s="100">
        <f t="shared" ref="CN56:CN62" si="31">COUNTIF(BJ56:CK56,"1")</f>
        <v>0</v>
      </c>
      <c r="CO56" s="101" t="e">
        <f t="shared" ref="CO56:CO62" si="32">CN56/(CL56+CN56+CP56+CR56)</f>
        <v>#DIV/0!</v>
      </c>
      <c r="CP56" s="100">
        <f t="shared" ref="CP56:CP62" si="33">COUNTIF(BJ56:CK56,"0")</f>
        <v>0</v>
      </c>
      <c r="CQ56" s="101" t="e">
        <f t="shared" ref="CQ56:CQ60" si="34">CP56/(CL56+CN56+CP56+CR56)</f>
        <v>#DIV/0!</v>
      </c>
      <c r="CR56" s="100">
        <f t="shared" ref="CR56:CR62" si="35">COUNTIF(BJ56:CK56,"KĐG")</f>
        <v>0</v>
      </c>
      <c r="CS56" s="101" t="e">
        <f t="shared" ref="CS56:CS62" si="36">CR56/(CL56+CN56+CP56+CR56)</f>
        <v>#DIV/0!</v>
      </c>
      <c r="CT56" s="117" t="e">
        <f t="shared" ref="CT56:CT60" si="37">(((CL56*2)+(CN56*1)+(CP56*0)))/(CL56+CN56+CP56)</f>
        <v>#DIV/0!</v>
      </c>
      <c r="CU56" s="103" t="e">
        <f t="shared" ref="CU56:CU60" si="38">IF(CS56&gt;=50%,"KĐG",IF(CT56&gt;=1.6,"Đạt mục tiêu",IF(CT56&gt;=1,"Cần cố gắng","Chưa đạt")))</f>
        <v>#DIV/0!</v>
      </c>
      <c r="CV56" s="2"/>
    </row>
    <row r="57" spans="1:100" ht="47.25" hidden="1" customHeight="1">
      <c r="A57" s="80" t="s">
        <v>188</v>
      </c>
      <c r="B57" s="60">
        <v>48</v>
      </c>
      <c r="C57" s="81" t="s">
        <v>255</v>
      </c>
      <c r="D57" s="104" t="s">
        <v>171</v>
      </c>
      <c r="E57" s="81" t="s">
        <v>256</v>
      </c>
      <c r="F57" s="84" t="s">
        <v>224</v>
      </c>
      <c r="G57" s="85" t="s">
        <v>258</v>
      </c>
      <c r="H57" s="86"/>
      <c r="I57" s="105" t="s">
        <v>175</v>
      </c>
      <c r="J57" s="158" t="s">
        <v>176</v>
      </c>
      <c r="K57" s="140" t="s">
        <v>165</v>
      </c>
      <c r="L57" s="141" t="s">
        <v>177</v>
      </c>
      <c r="M57" s="106"/>
      <c r="N57" s="107"/>
      <c r="O57" s="108"/>
      <c r="P57" s="107"/>
      <c r="Q57" s="108"/>
      <c r="R57" s="108"/>
      <c r="S57" s="108"/>
      <c r="T57" s="108"/>
      <c r="U57" s="107"/>
      <c r="V57" s="108"/>
      <c r="W57" s="108"/>
      <c r="X57" s="108" t="s">
        <v>177</v>
      </c>
      <c r="Y57" s="38">
        <f t="shared" si="28"/>
        <v>1</v>
      </c>
      <c r="Z57" s="129"/>
      <c r="AA57" s="109"/>
      <c r="AB57" s="109"/>
      <c r="AC57" s="97"/>
      <c r="AD57" s="97"/>
      <c r="AE57" s="97"/>
      <c r="AF57" s="97"/>
      <c r="AG57" s="96"/>
      <c r="AH57" s="96"/>
      <c r="AI57" s="96"/>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t="s">
        <v>222</v>
      </c>
      <c r="BH57" s="97"/>
      <c r="BI57" s="97" t="s">
        <v>222</v>
      </c>
      <c r="BJ57" s="98"/>
      <c r="BK57" s="99"/>
      <c r="BL57" s="99"/>
      <c r="BM57" s="99"/>
      <c r="BN57" s="99"/>
      <c r="BO57" s="99"/>
      <c r="BP57" s="99"/>
      <c r="BQ57" s="99"/>
      <c r="BR57" s="99"/>
      <c r="BS57" s="99"/>
      <c r="BT57" s="99"/>
      <c r="BU57" s="99"/>
      <c r="BV57" s="99"/>
      <c r="BW57" s="99"/>
      <c r="BX57" s="99"/>
      <c r="BY57" s="99"/>
      <c r="BZ57" s="99"/>
      <c r="CA57" s="99"/>
      <c r="CB57" s="99"/>
      <c r="CC57" s="99"/>
      <c r="CD57" s="99"/>
      <c r="CE57" s="99"/>
      <c r="CF57" s="99"/>
      <c r="CG57" s="99"/>
      <c r="CH57" s="99"/>
      <c r="CI57" s="99"/>
      <c r="CJ57" s="99"/>
      <c r="CK57" s="99"/>
      <c r="CL57" s="100">
        <f t="shared" si="29"/>
        <v>0</v>
      </c>
      <c r="CM57" s="101" t="e">
        <f t="shared" si="30"/>
        <v>#DIV/0!</v>
      </c>
      <c r="CN57" s="100">
        <f t="shared" si="31"/>
        <v>0</v>
      </c>
      <c r="CO57" s="101" t="e">
        <f t="shared" si="32"/>
        <v>#DIV/0!</v>
      </c>
      <c r="CP57" s="100">
        <f t="shared" si="33"/>
        <v>0</v>
      </c>
      <c r="CQ57" s="101" t="e">
        <f t="shared" si="34"/>
        <v>#DIV/0!</v>
      </c>
      <c r="CR57" s="100">
        <f t="shared" si="35"/>
        <v>0</v>
      </c>
      <c r="CS57" s="101" t="e">
        <f t="shared" si="36"/>
        <v>#DIV/0!</v>
      </c>
      <c r="CT57" s="117" t="e">
        <f t="shared" si="37"/>
        <v>#DIV/0!</v>
      </c>
      <c r="CU57" s="103" t="e">
        <f t="shared" si="38"/>
        <v>#DIV/0!</v>
      </c>
      <c r="CV57" s="2"/>
    </row>
    <row r="58" spans="1:100" ht="48.75" hidden="1" customHeight="1">
      <c r="A58" s="80" t="s">
        <v>181</v>
      </c>
      <c r="B58" s="60">
        <v>49</v>
      </c>
      <c r="C58" s="159" t="s">
        <v>259</v>
      </c>
      <c r="D58" s="160" t="s">
        <v>171</v>
      </c>
      <c r="E58" s="161" t="s">
        <v>260</v>
      </c>
      <c r="F58" s="162" t="s">
        <v>248</v>
      </c>
      <c r="G58" s="163" t="s">
        <v>261</v>
      </c>
      <c r="H58" s="164"/>
      <c r="I58" s="105" t="s">
        <v>175</v>
      </c>
      <c r="J58" s="139" t="s">
        <v>176</v>
      </c>
      <c r="K58" s="140" t="s">
        <v>165</v>
      </c>
      <c r="L58" s="141" t="s">
        <v>177</v>
      </c>
      <c r="M58" s="106">
        <v>1</v>
      </c>
      <c r="N58" s="107"/>
      <c r="O58" s="108"/>
      <c r="P58" s="107"/>
      <c r="Q58" s="107" t="s">
        <v>177</v>
      </c>
      <c r="R58" s="108"/>
      <c r="S58" s="108"/>
      <c r="T58" s="108"/>
      <c r="U58" s="107"/>
      <c r="V58" s="108"/>
      <c r="W58" s="108"/>
      <c r="X58" s="108"/>
      <c r="Y58" s="38">
        <f t="shared" si="28"/>
        <v>1</v>
      </c>
      <c r="Z58" s="155" t="s">
        <v>253</v>
      </c>
      <c r="AA58" s="109"/>
      <c r="AB58" s="109"/>
      <c r="AC58" s="97"/>
      <c r="AD58" s="97"/>
      <c r="AE58" s="97"/>
      <c r="AF58" s="97"/>
      <c r="AG58" s="96"/>
      <c r="AH58" s="96"/>
      <c r="AI58" s="96"/>
      <c r="AJ58" s="97"/>
      <c r="AK58" s="97"/>
      <c r="AL58" s="97" t="s">
        <v>227</v>
      </c>
      <c r="AM58" s="97"/>
      <c r="AN58" s="97"/>
      <c r="AO58" s="97"/>
      <c r="AP58" s="97"/>
      <c r="AQ58" s="97"/>
      <c r="AR58" s="97"/>
      <c r="AS58" s="97"/>
      <c r="AT58" s="97"/>
      <c r="AU58" s="97"/>
      <c r="AV58" s="97"/>
      <c r="AW58" s="97"/>
      <c r="AX58" s="97"/>
      <c r="AY58" s="97"/>
      <c r="AZ58" s="97"/>
      <c r="BA58" s="97"/>
      <c r="BB58" s="97"/>
      <c r="BC58" s="97"/>
      <c r="BD58" s="97"/>
      <c r="BE58" s="97"/>
      <c r="BF58" s="97"/>
      <c r="BG58" s="97"/>
      <c r="BH58" s="97"/>
      <c r="BI58" s="97"/>
      <c r="BJ58" s="98"/>
      <c r="BK58" s="99"/>
      <c r="BL58" s="99"/>
      <c r="BM58" s="99"/>
      <c r="BN58" s="99"/>
      <c r="BO58" s="99"/>
      <c r="BP58" s="99"/>
      <c r="BQ58" s="99"/>
      <c r="BR58" s="99"/>
      <c r="BS58" s="99"/>
      <c r="BT58" s="99"/>
      <c r="BU58" s="99"/>
      <c r="BV58" s="99"/>
      <c r="BW58" s="99"/>
      <c r="BX58" s="99"/>
      <c r="BY58" s="99"/>
      <c r="BZ58" s="99"/>
      <c r="CA58" s="99"/>
      <c r="CB58" s="99"/>
      <c r="CC58" s="99"/>
      <c r="CD58" s="99"/>
      <c r="CE58" s="99"/>
      <c r="CF58" s="99"/>
      <c r="CG58" s="99"/>
      <c r="CH58" s="99"/>
      <c r="CI58" s="99"/>
      <c r="CJ58" s="99"/>
      <c r="CK58" s="99"/>
      <c r="CL58" s="100">
        <f t="shared" si="29"/>
        <v>0</v>
      </c>
      <c r="CM58" s="112" t="e">
        <f t="shared" si="30"/>
        <v>#DIV/0!</v>
      </c>
      <c r="CN58" s="100">
        <f t="shared" si="31"/>
        <v>0</v>
      </c>
      <c r="CO58" s="112" t="e">
        <f t="shared" si="32"/>
        <v>#DIV/0!</v>
      </c>
      <c r="CP58" s="100">
        <f t="shared" si="33"/>
        <v>0</v>
      </c>
      <c r="CQ58" s="112" t="e">
        <f t="shared" si="34"/>
        <v>#DIV/0!</v>
      </c>
      <c r="CR58" s="100">
        <f t="shared" si="35"/>
        <v>0</v>
      </c>
      <c r="CS58" s="112" t="e">
        <f t="shared" si="36"/>
        <v>#DIV/0!</v>
      </c>
      <c r="CT58" s="113" t="e">
        <f t="shared" si="37"/>
        <v>#DIV/0!</v>
      </c>
      <c r="CU58" s="103" t="e">
        <f t="shared" si="38"/>
        <v>#DIV/0!</v>
      </c>
      <c r="CV58" s="2"/>
    </row>
    <row r="59" spans="1:100" ht="42" hidden="1" customHeight="1">
      <c r="A59" s="38" t="s">
        <v>184</v>
      </c>
      <c r="B59" s="60">
        <v>50</v>
      </c>
      <c r="C59" s="83" t="s">
        <v>262</v>
      </c>
      <c r="D59" s="104" t="s">
        <v>224</v>
      </c>
      <c r="E59" s="81" t="s">
        <v>263</v>
      </c>
      <c r="F59" s="84" t="s">
        <v>224</v>
      </c>
      <c r="G59" s="142" t="s">
        <v>264</v>
      </c>
      <c r="H59" s="143"/>
      <c r="I59" s="105" t="s">
        <v>175</v>
      </c>
      <c r="J59" s="139" t="s">
        <v>176</v>
      </c>
      <c r="K59" s="140" t="s">
        <v>165</v>
      </c>
      <c r="L59" s="141" t="s">
        <v>177</v>
      </c>
      <c r="M59" s="106">
        <v>1</v>
      </c>
      <c r="N59" s="107"/>
      <c r="O59" s="108"/>
      <c r="P59" s="107"/>
      <c r="Q59" s="108"/>
      <c r="R59" s="108"/>
      <c r="S59" s="108"/>
      <c r="T59" s="108" t="s">
        <v>177</v>
      </c>
      <c r="U59" s="107"/>
      <c r="V59" s="108"/>
      <c r="W59" s="108"/>
      <c r="X59" s="108"/>
      <c r="Y59" s="38">
        <f t="shared" si="28"/>
        <v>1</v>
      </c>
      <c r="Z59" s="129"/>
      <c r="AA59" s="109"/>
      <c r="AB59" s="109"/>
      <c r="AC59" s="97"/>
      <c r="AD59" s="97"/>
      <c r="AE59" s="97"/>
      <c r="AF59" s="97"/>
      <c r="AG59" s="96"/>
      <c r="AH59" s="96"/>
      <c r="AI59" s="96"/>
      <c r="AJ59" s="97"/>
      <c r="AK59" s="97"/>
      <c r="AL59" s="97"/>
      <c r="AM59" s="97"/>
      <c r="AN59" s="97"/>
      <c r="AO59" s="97"/>
      <c r="AP59" s="97"/>
      <c r="AQ59" s="97"/>
      <c r="AR59" s="97"/>
      <c r="AS59" s="97"/>
      <c r="AT59" s="97" t="s">
        <v>227</v>
      </c>
      <c r="AU59" s="97"/>
      <c r="AV59" s="97"/>
      <c r="AW59" s="97"/>
      <c r="AX59" s="97"/>
      <c r="AY59" s="97"/>
      <c r="AZ59" s="97"/>
      <c r="BA59" s="97"/>
      <c r="BB59" s="97"/>
      <c r="BC59" s="97"/>
      <c r="BD59" s="97"/>
      <c r="BE59" s="97"/>
      <c r="BF59" s="97"/>
      <c r="BG59" s="97"/>
      <c r="BH59" s="97"/>
      <c r="BI59" s="97"/>
      <c r="BJ59" s="98"/>
      <c r="BK59" s="99"/>
      <c r="BL59" s="99"/>
      <c r="BM59" s="99"/>
      <c r="BN59" s="99"/>
      <c r="BO59" s="99"/>
      <c r="BP59" s="99"/>
      <c r="BQ59" s="99"/>
      <c r="BR59" s="99"/>
      <c r="BS59" s="99"/>
      <c r="BT59" s="99"/>
      <c r="BU59" s="99"/>
      <c r="BV59" s="99"/>
      <c r="BW59" s="99"/>
      <c r="BX59" s="99"/>
      <c r="BY59" s="99"/>
      <c r="BZ59" s="99"/>
      <c r="CA59" s="99"/>
      <c r="CB59" s="99"/>
      <c r="CC59" s="99"/>
      <c r="CD59" s="99"/>
      <c r="CE59" s="99"/>
      <c r="CF59" s="99"/>
      <c r="CG59" s="99"/>
      <c r="CH59" s="99"/>
      <c r="CI59" s="99"/>
      <c r="CJ59" s="99"/>
      <c r="CK59" s="99"/>
      <c r="CL59" s="100">
        <f t="shared" si="29"/>
        <v>0</v>
      </c>
      <c r="CM59" s="101" t="e">
        <f t="shared" si="30"/>
        <v>#DIV/0!</v>
      </c>
      <c r="CN59" s="100">
        <f t="shared" si="31"/>
        <v>0</v>
      </c>
      <c r="CO59" s="101" t="e">
        <f t="shared" si="32"/>
        <v>#DIV/0!</v>
      </c>
      <c r="CP59" s="100">
        <f t="shared" si="33"/>
        <v>0</v>
      </c>
      <c r="CQ59" s="101" t="e">
        <f t="shared" si="34"/>
        <v>#DIV/0!</v>
      </c>
      <c r="CR59" s="100">
        <f t="shared" si="35"/>
        <v>0</v>
      </c>
      <c r="CS59" s="101" t="e">
        <f t="shared" si="36"/>
        <v>#DIV/0!</v>
      </c>
      <c r="CT59" s="116" t="e">
        <f t="shared" si="37"/>
        <v>#DIV/0!</v>
      </c>
      <c r="CU59" s="103" t="e">
        <f t="shared" si="38"/>
        <v>#DIV/0!</v>
      </c>
      <c r="CV59" s="2"/>
    </row>
    <row r="60" spans="1:100" ht="52.5" hidden="1" customHeight="1">
      <c r="A60" s="80" t="s">
        <v>186</v>
      </c>
      <c r="B60" s="60">
        <v>51</v>
      </c>
      <c r="C60" s="159" t="s">
        <v>265</v>
      </c>
      <c r="D60" s="160" t="s">
        <v>248</v>
      </c>
      <c r="E60" s="165" t="s">
        <v>266</v>
      </c>
      <c r="F60" s="166" t="s">
        <v>248</v>
      </c>
      <c r="G60" s="85" t="s">
        <v>267</v>
      </c>
      <c r="H60" s="86"/>
      <c r="I60" s="105" t="s">
        <v>175</v>
      </c>
      <c r="J60" s="139" t="s">
        <v>176</v>
      </c>
      <c r="K60" s="140" t="s">
        <v>165</v>
      </c>
      <c r="L60" s="141" t="s">
        <v>177</v>
      </c>
      <c r="M60" s="106"/>
      <c r="N60" s="107"/>
      <c r="O60" s="108"/>
      <c r="P60" s="107"/>
      <c r="Q60" s="108"/>
      <c r="R60" s="108"/>
      <c r="S60" s="108"/>
      <c r="T60" s="108"/>
      <c r="U60" s="107"/>
      <c r="V60" s="108" t="s">
        <v>177</v>
      </c>
      <c r="W60" s="108"/>
      <c r="X60" s="108"/>
      <c r="Y60" s="38">
        <f t="shared" si="28"/>
        <v>1</v>
      </c>
      <c r="Z60" s="155" t="s">
        <v>253</v>
      </c>
      <c r="AA60" s="109"/>
      <c r="AB60" s="109"/>
      <c r="AC60" s="97"/>
      <c r="AD60" s="97"/>
      <c r="AE60" s="118"/>
      <c r="AF60" s="97"/>
      <c r="AG60" s="96"/>
      <c r="AH60" s="96"/>
      <c r="AI60" s="96"/>
      <c r="AJ60" s="97"/>
      <c r="AK60" s="97"/>
      <c r="AL60" s="97"/>
      <c r="AM60" s="97"/>
      <c r="AN60" s="97"/>
      <c r="AO60" s="97"/>
      <c r="AP60" s="97"/>
      <c r="AQ60" s="97"/>
      <c r="AR60" s="97"/>
      <c r="AS60" s="97"/>
      <c r="AT60" s="97"/>
      <c r="AU60" s="97"/>
      <c r="AV60" s="97"/>
      <c r="AW60" s="97"/>
      <c r="AX60" s="97"/>
      <c r="AY60" s="97"/>
      <c r="AZ60" s="97"/>
      <c r="BA60" s="97" t="s">
        <v>222</v>
      </c>
      <c r="BB60" s="97"/>
      <c r="BC60" s="97" t="s">
        <v>222</v>
      </c>
      <c r="BD60" s="97"/>
      <c r="BE60" s="97"/>
      <c r="BF60" s="97"/>
      <c r="BG60" s="97"/>
      <c r="BH60" s="97"/>
      <c r="BI60" s="97"/>
      <c r="BJ60" s="98"/>
      <c r="BK60" s="99"/>
      <c r="BL60" s="99"/>
      <c r="BM60" s="99"/>
      <c r="BN60" s="99"/>
      <c r="BO60" s="99"/>
      <c r="BP60" s="99"/>
      <c r="BQ60" s="99"/>
      <c r="BR60" s="99"/>
      <c r="BS60" s="99"/>
      <c r="BT60" s="99"/>
      <c r="BU60" s="99"/>
      <c r="BV60" s="99"/>
      <c r="BW60" s="99"/>
      <c r="BX60" s="99"/>
      <c r="BY60" s="99"/>
      <c r="BZ60" s="99"/>
      <c r="CA60" s="99"/>
      <c r="CB60" s="99"/>
      <c r="CC60" s="99"/>
      <c r="CD60" s="99"/>
      <c r="CE60" s="99"/>
      <c r="CF60" s="99"/>
      <c r="CG60" s="99"/>
      <c r="CH60" s="99"/>
      <c r="CI60" s="99"/>
      <c r="CJ60" s="99"/>
      <c r="CK60" s="99"/>
      <c r="CL60" s="100">
        <f t="shared" si="29"/>
        <v>0</v>
      </c>
      <c r="CM60" s="101" t="e">
        <f t="shared" si="30"/>
        <v>#DIV/0!</v>
      </c>
      <c r="CN60" s="100">
        <f t="shared" si="31"/>
        <v>0</v>
      </c>
      <c r="CO60" s="101" t="e">
        <f t="shared" si="32"/>
        <v>#DIV/0!</v>
      </c>
      <c r="CP60" s="100">
        <f t="shared" si="33"/>
        <v>0</v>
      </c>
      <c r="CQ60" s="101" t="e">
        <f t="shared" si="34"/>
        <v>#DIV/0!</v>
      </c>
      <c r="CR60" s="100">
        <f t="shared" si="35"/>
        <v>0</v>
      </c>
      <c r="CS60" s="101" t="e">
        <f t="shared" si="36"/>
        <v>#DIV/0!</v>
      </c>
      <c r="CT60" s="113" t="e">
        <f t="shared" si="37"/>
        <v>#DIV/0!</v>
      </c>
      <c r="CU60" s="103" t="e">
        <f t="shared" si="38"/>
        <v>#DIV/0!</v>
      </c>
      <c r="CV60" s="2"/>
    </row>
    <row r="61" spans="1:100" ht="60" hidden="1" customHeight="1">
      <c r="A61" s="80" t="s">
        <v>187</v>
      </c>
      <c r="B61" s="60">
        <v>52</v>
      </c>
      <c r="C61" s="83" t="s">
        <v>268</v>
      </c>
      <c r="D61" s="104" t="s">
        <v>190</v>
      </c>
      <c r="E61" s="81" t="s">
        <v>269</v>
      </c>
      <c r="F61" s="84" t="s">
        <v>190</v>
      </c>
      <c r="G61" s="163" t="s">
        <v>270</v>
      </c>
      <c r="H61" s="164"/>
      <c r="I61" s="105" t="s">
        <v>175</v>
      </c>
      <c r="J61" s="139" t="s">
        <v>176</v>
      </c>
      <c r="K61" s="140" t="s">
        <v>165</v>
      </c>
      <c r="L61" s="141" t="s">
        <v>177</v>
      </c>
      <c r="M61" s="106"/>
      <c r="N61" s="107"/>
      <c r="O61" s="108"/>
      <c r="P61" s="107"/>
      <c r="Q61" s="108"/>
      <c r="R61" s="108"/>
      <c r="S61" s="108"/>
      <c r="T61" s="108"/>
      <c r="U61" s="107"/>
      <c r="V61" s="108"/>
      <c r="W61" s="108" t="s">
        <v>177</v>
      </c>
      <c r="X61" s="108"/>
      <c r="Y61" s="38">
        <f t="shared" si="28"/>
        <v>1</v>
      </c>
      <c r="Z61" s="129"/>
      <c r="AA61" s="109"/>
      <c r="AB61" s="109"/>
      <c r="AC61" s="97"/>
      <c r="AD61" s="97"/>
      <c r="AE61" s="118"/>
      <c r="AF61" s="97"/>
      <c r="AG61" s="96"/>
      <c r="AH61" s="96"/>
      <c r="AI61" s="96"/>
      <c r="AJ61" s="97"/>
      <c r="AK61" s="97"/>
      <c r="AL61" s="97"/>
      <c r="AM61" s="97"/>
      <c r="AN61" s="97"/>
      <c r="AO61" s="97"/>
      <c r="AP61" s="97"/>
      <c r="AQ61" s="97"/>
      <c r="AR61" s="97"/>
      <c r="AS61" s="97"/>
      <c r="AT61" s="97"/>
      <c r="AU61" s="97"/>
      <c r="AV61" s="97"/>
      <c r="AW61" s="97"/>
      <c r="AX61" s="97"/>
      <c r="AY61" s="97"/>
      <c r="AZ61" s="97"/>
      <c r="BA61" s="97"/>
      <c r="BB61" s="97"/>
      <c r="BC61" s="97"/>
      <c r="BD61" s="97" t="s">
        <v>227</v>
      </c>
      <c r="BE61" s="97"/>
      <c r="BF61" s="97"/>
      <c r="BG61" s="97"/>
      <c r="BH61" s="97"/>
      <c r="BI61" s="97"/>
      <c r="BJ61" s="98"/>
      <c r="BK61" s="99"/>
      <c r="BL61" s="99"/>
      <c r="BM61" s="99"/>
      <c r="BN61" s="99"/>
      <c r="BO61" s="99"/>
      <c r="BP61" s="99"/>
      <c r="BQ61" s="99"/>
      <c r="BR61" s="99"/>
      <c r="BS61" s="99"/>
      <c r="BT61" s="99"/>
      <c r="BU61" s="99"/>
      <c r="BV61" s="99"/>
      <c r="BW61" s="99"/>
      <c r="BX61" s="99"/>
      <c r="BY61" s="99"/>
      <c r="BZ61" s="99"/>
      <c r="CA61" s="99"/>
      <c r="CB61" s="99"/>
      <c r="CC61" s="99"/>
      <c r="CD61" s="99"/>
      <c r="CE61" s="99"/>
      <c r="CF61" s="99"/>
      <c r="CG61" s="99"/>
      <c r="CH61" s="99"/>
      <c r="CI61" s="99"/>
      <c r="CJ61" s="99"/>
      <c r="CK61" s="99"/>
      <c r="CL61" s="103">
        <f t="shared" si="29"/>
        <v>0</v>
      </c>
      <c r="CM61" s="112" t="e">
        <f t="shared" si="30"/>
        <v>#DIV/0!</v>
      </c>
      <c r="CN61" s="100">
        <f t="shared" si="31"/>
        <v>0</v>
      </c>
      <c r="CO61" s="112" t="e">
        <f t="shared" si="32"/>
        <v>#DIV/0!</v>
      </c>
      <c r="CP61" s="100">
        <f t="shared" si="33"/>
        <v>0</v>
      </c>
      <c r="CQ61" s="112" t="e">
        <f>CP61/(CL61+CN61+CP104+CR61)</f>
        <v>#DIV/0!</v>
      </c>
      <c r="CR61" s="100">
        <f t="shared" si="35"/>
        <v>0</v>
      </c>
      <c r="CS61" s="112" t="e">
        <f t="shared" si="36"/>
        <v>#DIV/0!</v>
      </c>
      <c r="CT61" s="113" t="e">
        <f>(((CL61*2)+(CN61*1)+(CP61*0)))/(CL61+CN61+CP61)</f>
        <v>#DIV/0!</v>
      </c>
      <c r="CU61" s="103" t="e">
        <f>IF(CS61&gt;=50%,"KĐG",IF(CT61&gt;=1.6,"Đạt mục tiêu",IF(CT61&gt;=1,"Cần cố gắng","Chưa đạt")))</f>
        <v>#DIV/0!</v>
      </c>
      <c r="CV61" s="2"/>
    </row>
    <row r="62" spans="1:100" ht="31.5" hidden="1" customHeight="1">
      <c r="A62" s="80" t="s">
        <v>186</v>
      </c>
      <c r="B62" s="60">
        <v>53</v>
      </c>
      <c r="C62" s="83" t="s">
        <v>271</v>
      </c>
      <c r="D62" s="114" t="s">
        <v>190</v>
      </c>
      <c r="E62" s="81" t="s">
        <v>272</v>
      </c>
      <c r="F62" s="84" t="s">
        <v>190</v>
      </c>
      <c r="G62" s="85" t="s">
        <v>273</v>
      </c>
      <c r="H62" s="86"/>
      <c r="I62" s="105" t="s">
        <v>175</v>
      </c>
      <c r="J62" s="139" t="s">
        <v>176</v>
      </c>
      <c r="K62" s="140" t="s">
        <v>165</v>
      </c>
      <c r="L62" s="141" t="s">
        <v>177</v>
      </c>
      <c r="M62" s="106"/>
      <c r="N62" s="107"/>
      <c r="O62" s="108"/>
      <c r="P62" s="107"/>
      <c r="Q62" s="108"/>
      <c r="R62" s="108"/>
      <c r="S62" s="108"/>
      <c r="T62" s="108"/>
      <c r="U62" s="107"/>
      <c r="V62" s="108" t="s">
        <v>177</v>
      </c>
      <c r="W62" s="108"/>
      <c r="X62" s="108"/>
      <c r="Y62" s="38">
        <f t="shared" si="28"/>
        <v>1</v>
      </c>
      <c r="Z62" s="129"/>
      <c r="AA62" s="109"/>
      <c r="AB62" s="109"/>
      <c r="AC62" s="97"/>
      <c r="AD62" s="97"/>
      <c r="AE62" s="97"/>
      <c r="AF62" s="97"/>
      <c r="AG62" s="96"/>
      <c r="AH62" s="96"/>
      <c r="AI62" s="96"/>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c r="BI62" s="97"/>
      <c r="BJ62" s="98"/>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100">
        <f t="shared" si="29"/>
        <v>0</v>
      </c>
      <c r="CM62" s="101" t="e">
        <f t="shared" si="30"/>
        <v>#DIV/0!</v>
      </c>
      <c r="CN62" s="100">
        <f t="shared" si="31"/>
        <v>0</v>
      </c>
      <c r="CO62" s="101" t="e">
        <f t="shared" si="32"/>
        <v>#DIV/0!</v>
      </c>
      <c r="CP62" s="100">
        <f t="shared" si="33"/>
        <v>0</v>
      </c>
      <c r="CQ62" s="101" t="e">
        <f>CP62/(CL62+CN62+CP62+CR62)</f>
        <v>#DIV/0!</v>
      </c>
      <c r="CR62" s="100">
        <f t="shared" si="35"/>
        <v>0</v>
      </c>
      <c r="CS62" s="101" t="e">
        <f t="shared" si="36"/>
        <v>#DIV/0!</v>
      </c>
      <c r="CT62" s="113" t="e">
        <f>(((CL62*2)+(CN62*1)+(CP62*0)))/(CL62+CN62+CP62)</f>
        <v>#DIV/0!</v>
      </c>
      <c r="CU62" s="103" t="e">
        <f>IF(CS62&gt;=50%,"KĐG",IF(CT62&gt;=1.6,"Đạt mục tiêu",IF(CT62&gt;=1,"Cần cố gắng","Chưa đạt")))</f>
        <v>#DIV/0!</v>
      </c>
      <c r="CV62" s="2"/>
    </row>
    <row r="63" spans="1:100" ht="21" hidden="1" customHeight="1">
      <c r="A63" s="59"/>
      <c r="B63" s="60">
        <v>54</v>
      </c>
      <c r="C63" s="156" t="s">
        <v>274</v>
      </c>
      <c r="D63" s="157"/>
      <c r="E63" s="156"/>
      <c r="F63" s="65" t="s">
        <v>117</v>
      </c>
      <c r="G63" s="66"/>
      <c r="H63" s="66"/>
      <c r="I63" s="66"/>
      <c r="J63" s="66"/>
      <c r="K63" s="66"/>
      <c r="L63" s="66"/>
      <c r="M63" s="67">
        <f>SUM(M64:M68)</f>
        <v>2</v>
      </c>
      <c r="N63" s="66"/>
      <c r="O63" s="66"/>
      <c r="P63" s="66"/>
      <c r="Q63" s="66"/>
      <c r="R63" s="66"/>
      <c r="S63" s="66"/>
      <c r="T63" s="66"/>
      <c r="U63" s="66"/>
      <c r="V63" s="66"/>
      <c r="W63" s="66"/>
      <c r="X63" s="66"/>
      <c r="Y63" s="67">
        <f>SUM(Y64:Y68)</f>
        <v>5</v>
      </c>
      <c r="Z63" s="137"/>
      <c r="AA63" s="66"/>
      <c r="AB63" s="66"/>
      <c r="AC63" s="66"/>
      <c r="AD63" s="66"/>
      <c r="AE63" s="66"/>
      <c r="AF63" s="66"/>
      <c r="AG63" s="66"/>
      <c r="AH63" s="66"/>
      <c r="AI63" s="66"/>
      <c r="AJ63" s="138"/>
      <c r="AK63" s="138"/>
      <c r="AL63" s="138"/>
      <c r="AM63" s="138"/>
      <c r="AN63" s="138"/>
      <c r="AO63" s="138"/>
      <c r="AP63" s="138"/>
      <c r="AQ63" s="138"/>
      <c r="AR63" s="138"/>
      <c r="AS63" s="138"/>
      <c r="AT63" s="138"/>
      <c r="AU63" s="138"/>
      <c r="AV63" s="138"/>
      <c r="AW63" s="138"/>
      <c r="AX63" s="138"/>
      <c r="AY63" s="138"/>
      <c r="AZ63" s="138"/>
      <c r="BA63" s="138"/>
      <c r="BB63" s="138"/>
      <c r="BC63" s="138"/>
      <c r="BD63" s="138"/>
      <c r="BE63" s="138"/>
      <c r="BF63" s="138"/>
      <c r="BG63" s="138"/>
      <c r="BH63" s="138"/>
      <c r="BI63" s="138"/>
      <c r="BJ63" s="98"/>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100"/>
      <c r="CM63" s="112"/>
      <c r="CN63" s="100"/>
      <c r="CO63" s="112"/>
      <c r="CP63" s="100"/>
      <c r="CQ63" s="112"/>
      <c r="CR63" s="100"/>
      <c r="CS63" s="112"/>
      <c r="CT63" s="113"/>
      <c r="CU63" s="103"/>
      <c r="CV63" s="2"/>
    </row>
    <row r="64" spans="1:100" ht="84.75" hidden="1" customHeight="1">
      <c r="A64" s="151" t="s">
        <v>182</v>
      </c>
      <c r="B64" s="60">
        <v>57</v>
      </c>
      <c r="C64" s="83" t="s">
        <v>275</v>
      </c>
      <c r="D64" s="115" t="s">
        <v>224</v>
      </c>
      <c r="E64" s="81" t="s">
        <v>276</v>
      </c>
      <c r="F64" s="84" t="s">
        <v>224</v>
      </c>
      <c r="G64" s="142" t="s">
        <v>277</v>
      </c>
      <c r="H64" s="143"/>
      <c r="I64" s="105" t="s">
        <v>212</v>
      </c>
      <c r="J64" s="139" t="s">
        <v>176</v>
      </c>
      <c r="K64" s="140" t="s">
        <v>165</v>
      </c>
      <c r="L64" s="141" t="s">
        <v>177</v>
      </c>
      <c r="M64" s="106">
        <v>1</v>
      </c>
      <c r="N64" s="107"/>
      <c r="O64" s="108"/>
      <c r="P64" s="107"/>
      <c r="Q64" s="108"/>
      <c r="R64" s="107" t="s">
        <v>177</v>
      </c>
      <c r="S64" s="108"/>
      <c r="T64" s="108"/>
      <c r="U64" s="107"/>
      <c r="V64" s="108"/>
      <c r="W64" s="108"/>
      <c r="X64" s="108"/>
      <c r="Y64" s="38">
        <f t="shared" ref="Y64:Y68" si="39">COUNTIF($N64:$X64,"x")</f>
        <v>1</v>
      </c>
      <c r="Z64" s="129"/>
      <c r="AA64" s="109"/>
      <c r="AB64" s="109"/>
      <c r="AC64" s="118"/>
      <c r="AD64" s="118"/>
      <c r="AE64" s="118"/>
      <c r="AF64" s="97"/>
      <c r="AG64" s="96"/>
      <c r="AH64" s="96"/>
      <c r="AI64" s="96"/>
      <c r="AJ64" s="97"/>
      <c r="AK64" s="97"/>
      <c r="AL64" s="97"/>
      <c r="AM64" s="97" t="s">
        <v>227</v>
      </c>
      <c r="AN64" s="97"/>
      <c r="AO64" s="97"/>
      <c r="AP64" s="97"/>
      <c r="AQ64" s="97"/>
      <c r="AR64" s="97"/>
      <c r="AS64" s="97"/>
      <c r="AT64" s="97"/>
      <c r="AU64" s="97"/>
      <c r="AV64" s="97"/>
      <c r="AW64" s="97"/>
      <c r="AX64" s="97"/>
      <c r="AY64" s="97"/>
      <c r="AZ64" s="97"/>
      <c r="BA64" s="97"/>
      <c r="BB64" s="97"/>
      <c r="BC64" s="97"/>
      <c r="BD64" s="97"/>
      <c r="BE64" s="97"/>
      <c r="BF64" s="97"/>
      <c r="BG64" s="97"/>
      <c r="BH64" s="97"/>
      <c r="BI64" s="97"/>
      <c r="BJ64" s="98"/>
      <c r="BK64" s="99"/>
      <c r="BL64" s="99"/>
      <c r="BM64" s="99"/>
      <c r="BN64" s="99"/>
      <c r="BO64" s="99"/>
      <c r="BP64" s="99"/>
      <c r="BQ64" s="99"/>
      <c r="BR64" s="99"/>
      <c r="BS64" s="99"/>
      <c r="BT64" s="99"/>
      <c r="BU64" s="99"/>
      <c r="BV64" s="99"/>
      <c r="BW64" s="99"/>
      <c r="BX64" s="99"/>
      <c r="BY64" s="99"/>
      <c r="BZ64" s="99"/>
      <c r="CA64" s="99"/>
      <c r="CB64" s="99"/>
      <c r="CC64" s="99"/>
      <c r="CD64" s="99"/>
      <c r="CE64" s="99"/>
      <c r="CF64" s="99"/>
      <c r="CG64" s="99"/>
      <c r="CH64" s="99"/>
      <c r="CI64" s="99"/>
      <c r="CJ64" s="99"/>
      <c r="CK64" s="99"/>
      <c r="CL64" s="100">
        <f>COUNTIF(BJ64:CK64,"2")</f>
        <v>0</v>
      </c>
      <c r="CM64" s="101" t="e">
        <f t="shared" ref="CM64:CM68" si="40">CL64/(CL64+CN64+CP64+CR64)</f>
        <v>#DIV/0!</v>
      </c>
      <c r="CN64" s="100">
        <f>COUNTIF(BJ64:CK64,"1")</f>
        <v>0</v>
      </c>
      <c r="CO64" s="101" t="e">
        <f t="shared" ref="CO64:CO68" si="41">CN64/(CL64+CN64+CP64+CR64)</f>
        <v>#DIV/0!</v>
      </c>
      <c r="CP64" s="100">
        <f>COUNTIF(BJ64:CK64,"0")</f>
        <v>0</v>
      </c>
      <c r="CQ64" s="101" t="e">
        <f t="shared" ref="CQ64:CQ68" si="42">CP64/(CL64+CN64+CP64+CR64)</f>
        <v>#DIV/0!</v>
      </c>
      <c r="CR64" s="100">
        <f>COUNTIF(BJ64:CK64,"KĐG")</f>
        <v>0</v>
      </c>
      <c r="CS64" s="101" t="e">
        <f t="shared" ref="CS64:CS68" si="43">CR64/(CL64+CN64+CP64+CR64)</f>
        <v>#DIV/0!</v>
      </c>
      <c r="CT64" s="113" t="e">
        <f t="shared" ref="CT64:CT68" si="44">(((CL64*2)+(CN64*1)+(CP64*0)))/(CL64+CN64+CP64)</f>
        <v>#DIV/0!</v>
      </c>
      <c r="CU64" s="103" t="e">
        <f t="shared" ref="CU64:CU68" si="45">IF(CS64&gt;=50%,"KĐG",IF(CT64&gt;=1.6,"Đạt mục tiêu",IF(CT64&gt;=1,"Cần cố gắng","Chưa đạt")))</f>
        <v>#DIV/0!</v>
      </c>
      <c r="CV64" s="2"/>
    </row>
    <row r="65" spans="1:100" ht="87" hidden="1" customHeight="1">
      <c r="A65" s="80" t="s">
        <v>181</v>
      </c>
      <c r="B65" s="60">
        <v>60</v>
      </c>
      <c r="C65" s="83" t="s">
        <v>278</v>
      </c>
      <c r="D65" s="104" t="s">
        <v>171</v>
      </c>
      <c r="E65" s="81" t="s">
        <v>279</v>
      </c>
      <c r="F65" s="84" t="s">
        <v>224</v>
      </c>
      <c r="G65" s="142" t="s">
        <v>280</v>
      </c>
      <c r="H65" s="143"/>
      <c r="I65" s="145" t="s">
        <v>212</v>
      </c>
      <c r="J65" s="139" t="s">
        <v>176</v>
      </c>
      <c r="K65" s="140" t="s">
        <v>165</v>
      </c>
      <c r="L65" s="141" t="s">
        <v>177</v>
      </c>
      <c r="M65" s="106">
        <v>1</v>
      </c>
      <c r="N65" s="107"/>
      <c r="O65" s="108"/>
      <c r="P65" s="107"/>
      <c r="Q65" s="107" t="s">
        <v>177</v>
      </c>
      <c r="R65" s="108"/>
      <c r="S65" s="108"/>
      <c r="T65" s="108"/>
      <c r="U65" s="107"/>
      <c r="V65" s="108"/>
      <c r="W65" s="108"/>
      <c r="X65" s="108"/>
      <c r="Y65" s="38">
        <f t="shared" si="39"/>
        <v>1</v>
      </c>
      <c r="Z65" s="129"/>
      <c r="AA65" s="109"/>
      <c r="AB65" s="109"/>
      <c r="AC65" s="118"/>
      <c r="AD65" s="118"/>
      <c r="AE65" s="118"/>
      <c r="AF65" s="97"/>
      <c r="AG65" s="96"/>
      <c r="AH65" s="96"/>
      <c r="AI65" s="96"/>
      <c r="AJ65" s="97" t="s">
        <v>227</v>
      </c>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8"/>
      <c r="BK65" s="99"/>
      <c r="BL65" s="99"/>
      <c r="BM65" s="99"/>
      <c r="BN65" s="99"/>
      <c r="BO65" s="99"/>
      <c r="BP65" s="99"/>
      <c r="BQ65" s="99"/>
      <c r="BR65" s="99"/>
      <c r="BS65" s="99"/>
      <c r="BT65" s="99"/>
      <c r="BU65" s="99"/>
      <c r="BV65" s="99"/>
      <c r="BW65" s="99"/>
      <c r="BX65" s="99"/>
      <c r="BY65" s="99"/>
      <c r="BZ65" s="99"/>
      <c r="CA65" s="99"/>
      <c r="CB65" s="99"/>
      <c r="CC65" s="99"/>
      <c r="CD65" s="99"/>
      <c r="CE65" s="99"/>
      <c r="CF65" s="99"/>
      <c r="CG65" s="99"/>
      <c r="CH65" s="99"/>
      <c r="CI65" s="99"/>
      <c r="CJ65" s="99"/>
      <c r="CK65" s="99"/>
      <c r="CL65" s="100">
        <f>COUNTIF(BJ65:CK65,"2")</f>
        <v>0</v>
      </c>
      <c r="CM65" s="112" t="e">
        <f t="shared" si="40"/>
        <v>#DIV/0!</v>
      </c>
      <c r="CN65" s="100">
        <f>COUNTIF(BJ65:CK65,"1")</f>
        <v>0</v>
      </c>
      <c r="CO65" s="112" t="e">
        <f t="shared" si="41"/>
        <v>#DIV/0!</v>
      </c>
      <c r="CP65" s="100">
        <f>COUNTIF(BJ65:CK65,"0")</f>
        <v>0</v>
      </c>
      <c r="CQ65" s="112" t="e">
        <f t="shared" si="42"/>
        <v>#DIV/0!</v>
      </c>
      <c r="CR65" s="100">
        <f>COUNTIF(BJ65:CK65,"KĐG")</f>
        <v>0</v>
      </c>
      <c r="CS65" s="112" t="e">
        <f t="shared" si="43"/>
        <v>#DIV/0!</v>
      </c>
      <c r="CT65" s="113" t="e">
        <f t="shared" si="44"/>
        <v>#DIV/0!</v>
      </c>
      <c r="CU65" s="103" t="e">
        <f t="shared" si="45"/>
        <v>#DIV/0!</v>
      </c>
      <c r="CV65" s="2"/>
    </row>
    <row r="66" spans="1:100" ht="52.5" hidden="1" customHeight="1">
      <c r="A66" s="80" t="s">
        <v>179</v>
      </c>
      <c r="B66" s="60">
        <v>63</v>
      </c>
      <c r="C66" s="83" t="s">
        <v>281</v>
      </c>
      <c r="D66" s="114" t="s">
        <v>224</v>
      </c>
      <c r="E66" s="81" t="s">
        <v>282</v>
      </c>
      <c r="F66" s="84" t="s">
        <v>224</v>
      </c>
      <c r="G66" s="142" t="s">
        <v>283</v>
      </c>
      <c r="H66" s="167"/>
      <c r="I66" s="126" t="s">
        <v>212</v>
      </c>
      <c r="J66" s="148" t="s">
        <v>176</v>
      </c>
      <c r="K66" s="140" t="s">
        <v>165</v>
      </c>
      <c r="L66" s="141" t="s">
        <v>177</v>
      </c>
      <c r="M66" s="106"/>
      <c r="N66" s="107"/>
      <c r="O66" s="108" t="s">
        <v>177</v>
      </c>
      <c r="P66" s="107"/>
      <c r="Q66" s="108"/>
      <c r="R66" s="108"/>
      <c r="S66" s="108"/>
      <c r="T66" s="108"/>
      <c r="U66" s="107"/>
      <c r="V66" s="108"/>
      <c r="W66" s="108"/>
      <c r="X66" s="108"/>
      <c r="Y66" s="38">
        <f t="shared" si="39"/>
        <v>1</v>
      </c>
      <c r="Z66" s="129"/>
      <c r="AA66" s="109"/>
      <c r="AB66" s="109"/>
      <c r="AC66" s="97"/>
      <c r="AD66" s="97"/>
      <c r="AE66" s="97" t="s">
        <v>227</v>
      </c>
      <c r="AF66" s="97"/>
      <c r="AG66" s="96"/>
      <c r="AH66" s="96"/>
      <c r="AI66" s="96"/>
      <c r="AJ66" s="97"/>
      <c r="AK66" s="97"/>
      <c r="AL66" s="97"/>
      <c r="AM66" s="97"/>
      <c r="AN66" s="97"/>
      <c r="AO66" s="97"/>
      <c r="AP66" s="97"/>
      <c r="AQ66" s="97"/>
      <c r="AR66" s="97"/>
      <c r="AS66" s="97"/>
      <c r="AT66" s="97"/>
      <c r="AU66" s="97"/>
      <c r="AV66" s="97"/>
      <c r="AW66" s="97"/>
      <c r="AX66" s="97"/>
      <c r="AY66" s="97"/>
      <c r="AZ66" s="97"/>
      <c r="BA66" s="97"/>
      <c r="BB66" s="97"/>
      <c r="BC66" s="97"/>
      <c r="BD66" s="97"/>
      <c r="BE66" s="97"/>
      <c r="BF66" s="97"/>
      <c r="BG66" s="97"/>
      <c r="BH66" s="97"/>
      <c r="BI66" s="97"/>
      <c r="BJ66" s="98"/>
      <c r="BK66" s="99"/>
      <c r="BL66" s="99"/>
      <c r="BM66" s="99"/>
      <c r="BN66" s="110"/>
      <c r="BO66" s="99"/>
      <c r="BP66" s="99"/>
      <c r="BQ66" s="99"/>
      <c r="BR66" s="99"/>
      <c r="BS66" s="99"/>
      <c r="BT66" s="110"/>
      <c r="BU66" s="110"/>
      <c r="BV66" s="110"/>
      <c r="BW66" s="99"/>
      <c r="BX66" s="99"/>
      <c r="BY66" s="99"/>
      <c r="BZ66" s="99"/>
      <c r="CA66" s="110"/>
      <c r="CB66" s="110"/>
      <c r="CC66" s="99"/>
      <c r="CD66" s="99"/>
      <c r="CE66" s="99"/>
      <c r="CF66" s="99"/>
      <c r="CG66" s="99"/>
      <c r="CH66" s="110"/>
      <c r="CI66" s="99"/>
      <c r="CJ66" s="99"/>
      <c r="CK66" s="99"/>
      <c r="CL66" s="100">
        <f>COUNTIF(BJ66:CK66,"2")</f>
        <v>0</v>
      </c>
      <c r="CM66" s="112" t="e">
        <f t="shared" si="40"/>
        <v>#DIV/0!</v>
      </c>
      <c r="CN66" s="100">
        <f>COUNTIF(BJ66:CK66,"1")</f>
        <v>0</v>
      </c>
      <c r="CO66" s="101" t="e">
        <f t="shared" si="41"/>
        <v>#DIV/0!</v>
      </c>
      <c r="CP66" s="100">
        <f>COUNTIF(BJ66:CK66,"0")</f>
        <v>0</v>
      </c>
      <c r="CQ66" s="101" t="e">
        <f t="shared" si="42"/>
        <v>#DIV/0!</v>
      </c>
      <c r="CR66" s="100">
        <f>COUNTIF(BJ66:CK66,"KĐG")</f>
        <v>0</v>
      </c>
      <c r="CS66" s="101" t="e">
        <f t="shared" si="43"/>
        <v>#DIV/0!</v>
      </c>
      <c r="CT66" s="102" t="e">
        <f t="shared" si="44"/>
        <v>#DIV/0!</v>
      </c>
      <c r="CU66" s="103" t="e">
        <f t="shared" si="45"/>
        <v>#DIV/0!</v>
      </c>
      <c r="CV66" s="2"/>
    </row>
    <row r="67" spans="1:100" ht="56.25" hidden="1" customHeight="1">
      <c r="A67" s="38" t="s">
        <v>183</v>
      </c>
      <c r="B67" s="60">
        <v>66</v>
      </c>
      <c r="C67" s="83" t="s">
        <v>284</v>
      </c>
      <c r="D67" s="104" t="s">
        <v>224</v>
      </c>
      <c r="E67" s="81" t="s">
        <v>285</v>
      </c>
      <c r="F67" s="84" t="s">
        <v>224</v>
      </c>
      <c r="G67" s="142" t="s">
        <v>286</v>
      </c>
      <c r="H67" s="143"/>
      <c r="I67" s="87" t="s">
        <v>212</v>
      </c>
      <c r="J67" s="139" t="s">
        <v>176</v>
      </c>
      <c r="K67" s="140" t="s">
        <v>165</v>
      </c>
      <c r="L67" s="141" t="s">
        <v>177</v>
      </c>
      <c r="M67" s="106"/>
      <c r="N67" s="107"/>
      <c r="O67" s="108"/>
      <c r="P67" s="107"/>
      <c r="Q67" s="108"/>
      <c r="R67" s="108"/>
      <c r="S67" s="107" t="s">
        <v>177</v>
      </c>
      <c r="T67" s="108"/>
      <c r="U67" s="107"/>
      <c r="V67" s="108"/>
      <c r="W67" s="108"/>
      <c r="X67" s="108"/>
      <c r="Y67" s="38">
        <f t="shared" si="39"/>
        <v>1</v>
      </c>
      <c r="Z67" s="129"/>
      <c r="AA67" s="109"/>
      <c r="AB67" s="109"/>
      <c r="AC67" s="109"/>
      <c r="AD67" s="109"/>
      <c r="AE67" s="109"/>
      <c r="AF67" s="109"/>
      <c r="AG67" s="96"/>
      <c r="AH67" s="96"/>
      <c r="AI67" s="96"/>
      <c r="AJ67" s="97"/>
      <c r="AK67" s="97"/>
      <c r="AL67" s="97"/>
      <c r="AM67" s="97"/>
      <c r="AN67" s="97"/>
      <c r="AO67" s="97"/>
      <c r="AP67" s="97"/>
      <c r="AQ67" s="97"/>
      <c r="AR67" s="97" t="s">
        <v>227</v>
      </c>
      <c r="AS67" s="97"/>
      <c r="AT67" s="97"/>
      <c r="AU67" s="97"/>
      <c r="AV67" s="97"/>
      <c r="AW67" s="97"/>
      <c r="AX67" s="97"/>
      <c r="AY67" s="97"/>
      <c r="AZ67" s="97"/>
      <c r="BA67" s="97"/>
      <c r="BB67" s="97"/>
      <c r="BC67" s="97"/>
      <c r="BD67" s="97"/>
      <c r="BE67" s="97"/>
      <c r="BF67" s="97"/>
      <c r="BG67" s="97"/>
      <c r="BH67" s="97"/>
      <c r="BI67" s="97"/>
      <c r="BJ67" s="98"/>
      <c r="BK67" s="99"/>
      <c r="BL67" s="99"/>
      <c r="BM67" s="99"/>
      <c r="BN67" s="99"/>
      <c r="BO67" s="99"/>
      <c r="BP67" s="99"/>
      <c r="BQ67" s="99"/>
      <c r="BR67" s="99"/>
      <c r="BS67" s="99"/>
      <c r="BT67" s="99"/>
      <c r="BU67" s="99"/>
      <c r="BV67" s="99"/>
      <c r="BW67" s="99"/>
      <c r="BX67" s="99"/>
      <c r="BY67" s="99"/>
      <c r="BZ67" s="99"/>
      <c r="CA67" s="99"/>
      <c r="CB67" s="99"/>
      <c r="CC67" s="99"/>
      <c r="CD67" s="99"/>
      <c r="CE67" s="99"/>
      <c r="CF67" s="99"/>
      <c r="CG67" s="99"/>
      <c r="CH67" s="99"/>
      <c r="CI67" s="99"/>
      <c r="CJ67" s="99"/>
      <c r="CK67" s="99"/>
      <c r="CL67" s="100">
        <f>COUNTIF(BJ67:CK67,"2")</f>
        <v>0</v>
      </c>
      <c r="CM67" s="112" t="e">
        <f t="shared" si="40"/>
        <v>#DIV/0!</v>
      </c>
      <c r="CN67" s="100">
        <f>COUNTIF(BJ67:CK67,"1")</f>
        <v>0</v>
      </c>
      <c r="CO67" s="112" t="e">
        <f t="shared" si="41"/>
        <v>#DIV/0!</v>
      </c>
      <c r="CP67" s="100">
        <f>COUNTIF(BJ67:CK67,"0")</f>
        <v>0</v>
      </c>
      <c r="CQ67" s="112" t="e">
        <f t="shared" si="42"/>
        <v>#DIV/0!</v>
      </c>
      <c r="CR67" s="100">
        <f>COUNTIF(BJ67:CK67,"KĐG")</f>
        <v>0</v>
      </c>
      <c r="CS67" s="112" t="e">
        <f t="shared" si="43"/>
        <v>#DIV/0!</v>
      </c>
      <c r="CT67" s="113" t="e">
        <f t="shared" si="44"/>
        <v>#DIV/0!</v>
      </c>
      <c r="CU67" s="103" t="e">
        <f t="shared" si="45"/>
        <v>#DIV/0!</v>
      </c>
      <c r="CV67" s="2"/>
    </row>
    <row r="68" spans="1:100" ht="57.75" hidden="1" customHeight="1">
      <c r="A68" s="80" t="s">
        <v>184</v>
      </c>
      <c r="B68" s="60">
        <v>69</v>
      </c>
      <c r="C68" s="83" t="s">
        <v>287</v>
      </c>
      <c r="D68" s="168" t="s">
        <v>224</v>
      </c>
      <c r="E68" s="81" t="s">
        <v>288</v>
      </c>
      <c r="F68" s="84" t="s">
        <v>224</v>
      </c>
      <c r="G68" s="142" t="s">
        <v>289</v>
      </c>
      <c r="H68" s="143"/>
      <c r="I68" s="105" t="s">
        <v>175</v>
      </c>
      <c r="J68" s="139" t="s">
        <v>176</v>
      </c>
      <c r="K68" s="140" t="s">
        <v>165</v>
      </c>
      <c r="L68" s="141" t="s">
        <v>177</v>
      </c>
      <c r="M68" s="106"/>
      <c r="N68" s="107"/>
      <c r="O68" s="108"/>
      <c r="P68" s="107"/>
      <c r="Q68" s="108"/>
      <c r="R68" s="108"/>
      <c r="S68" s="108"/>
      <c r="T68" s="107" t="s">
        <v>177</v>
      </c>
      <c r="U68" s="107"/>
      <c r="V68" s="108"/>
      <c r="W68" s="108"/>
      <c r="X68" s="108"/>
      <c r="Y68" s="38">
        <f t="shared" si="39"/>
        <v>1</v>
      </c>
      <c r="Z68" s="129"/>
      <c r="AA68" s="109"/>
      <c r="AB68" s="109"/>
      <c r="AC68" s="109"/>
      <c r="AD68" s="109"/>
      <c r="AE68" s="109"/>
      <c r="AF68" s="109"/>
      <c r="AG68" s="96"/>
      <c r="AH68" s="96"/>
      <c r="AI68" s="96"/>
      <c r="AJ68" s="97"/>
      <c r="AK68" s="97"/>
      <c r="AL68" s="97"/>
      <c r="AM68" s="97"/>
      <c r="AN68" s="97"/>
      <c r="AO68" s="97"/>
      <c r="AP68" s="97"/>
      <c r="AQ68" s="97"/>
      <c r="AR68" s="97"/>
      <c r="AS68" s="97"/>
      <c r="AT68" s="97"/>
      <c r="AU68" s="97"/>
      <c r="AV68" s="97"/>
      <c r="AW68" s="97" t="s">
        <v>227</v>
      </c>
      <c r="AX68" s="97"/>
      <c r="AY68" s="97"/>
      <c r="AZ68" s="97"/>
      <c r="BA68" s="97"/>
      <c r="BB68" s="97"/>
      <c r="BC68" s="97"/>
      <c r="BD68" s="97"/>
      <c r="BE68" s="97"/>
      <c r="BF68" s="97"/>
      <c r="BG68" s="97"/>
      <c r="BH68" s="97"/>
      <c r="BI68" s="97"/>
      <c r="BJ68" s="98"/>
      <c r="BK68" s="99"/>
      <c r="BL68" s="99"/>
      <c r="BM68" s="99"/>
      <c r="BN68" s="99"/>
      <c r="BO68" s="99"/>
      <c r="BP68" s="99"/>
      <c r="BQ68" s="99"/>
      <c r="BR68" s="99"/>
      <c r="BS68" s="99"/>
      <c r="BT68" s="99"/>
      <c r="BU68" s="99"/>
      <c r="BV68" s="99"/>
      <c r="BW68" s="99"/>
      <c r="BX68" s="99"/>
      <c r="BY68" s="99"/>
      <c r="BZ68" s="99"/>
      <c r="CA68" s="99"/>
      <c r="CB68" s="99"/>
      <c r="CC68" s="99"/>
      <c r="CD68" s="99"/>
      <c r="CE68" s="99"/>
      <c r="CF68" s="99"/>
      <c r="CG68" s="99"/>
      <c r="CH68" s="99"/>
      <c r="CI68" s="99"/>
      <c r="CJ68" s="99"/>
      <c r="CK68" s="99"/>
      <c r="CL68" s="100">
        <f>COUNTIF(BJ68:CK68,"2")</f>
        <v>0</v>
      </c>
      <c r="CM68" s="101" t="e">
        <f t="shared" si="40"/>
        <v>#DIV/0!</v>
      </c>
      <c r="CN68" s="100">
        <f>COUNTIF(BJ68:CK68,"1")</f>
        <v>0</v>
      </c>
      <c r="CO68" s="101" t="e">
        <f t="shared" si="41"/>
        <v>#DIV/0!</v>
      </c>
      <c r="CP68" s="100">
        <f>COUNTIF(BJ68:CK68,"0")</f>
        <v>0</v>
      </c>
      <c r="CQ68" s="101" t="e">
        <f t="shared" si="42"/>
        <v>#DIV/0!</v>
      </c>
      <c r="CR68" s="100">
        <f>COUNTIF(BJ68:CK68,"KĐG")</f>
        <v>0</v>
      </c>
      <c r="CS68" s="101" t="e">
        <f t="shared" si="43"/>
        <v>#DIV/0!</v>
      </c>
      <c r="CT68" s="116" t="e">
        <f t="shared" si="44"/>
        <v>#DIV/0!</v>
      </c>
      <c r="CU68" s="103" t="e">
        <f t="shared" si="45"/>
        <v>#DIV/0!</v>
      </c>
      <c r="CV68" s="2"/>
    </row>
    <row r="69" spans="1:100" ht="25.5" hidden="1" customHeight="1">
      <c r="A69" s="59"/>
      <c r="B69" s="60">
        <v>70</v>
      </c>
      <c r="C69" s="156" t="s">
        <v>290</v>
      </c>
      <c r="D69" s="157"/>
      <c r="E69" s="156"/>
      <c r="F69" s="65" t="s">
        <v>117</v>
      </c>
      <c r="G69" s="66"/>
      <c r="H69" s="66"/>
      <c r="I69" s="66"/>
      <c r="J69" s="66"/>
      <c r="K69" s="66"/>
      <c r="L69" s="66"/>
      <c r="M69" s="67">
        <f>SUM(M70:M82)</f>
        <v>5</v>
      </c>
      <c r="N69" s="66"/>
      <c r="O69" s="66"/>
      <c r="P69" s="66"/>
      <c r="Q69" s="66"/>
      <c r="R69" s="66"/>
      <c r="S69" s="66"/>
      <c r="T69" s="66"/>
      <c r="U69" s="66"/>
      <c r="V69" s="66"/>
      <c r="W69" s="66"/>
      <c r="X69" s="66"/>
      <c r="Y69" s="67">
        <f>SUM(Y70:Y82)</f>
        <v>13</v>
      </c>
      <c r="Z69" s="137"/>
      <c r="AA69" s="66"/>
      <c r="AB69" s="66"/>
      <c r="AC69" s="66"/>
      <c r="AD69" s="66"/>
      <c r="AE69" s="66"/>
      <c r="AF69" s="66"/>
      <c r="AG69" s="66"/>
      <c r="AH69" s="66"/>
      <c r="AI69" s="66"/>
      <c r="AJ69" s="138"/>
      <c r="AK69" s="138"/>
      <c r="AL69" s="138"/>
      <c r="AM69" s="138"/>
      <c r="AN69" s="138"/>
      <c r="AO69" s="138"/>
      <c r="AP69" s="138"/>
      <c r="AQ69" s="138"/>
      <c r="AR69" s="138"/>
      <c r="AS69" s="138"/>
      <c r="AT69" s="138"/>
      <c r="AU69" s="138"/>
      <c r="AV69" s="138"/>
      <c r="AW69" s="138"/>
      <c r="AX69" s="138"/>
      <c r="AY69" s="138"/>
      <c r="AZ69" s="138"/>
      <c r="BA69" s="138"/>
      <c r="BB69" s="138"/>
      <c r="BC69" s="138"/>
      <c r="BD69" s="138"/>
      <c r="BE69" s="138"/>
      <c r="BF69" s="138"/>
      <c r="BG69" s="138"/>
      <c r="BH69" s="138"/>
      <c r="BI69" s="138"/>
      <c r="BJ69" s="98"/>
      <c r="BK69" s="99"/>
      <c r="BL69" s="99"/>
      <c r="BM69" s="99"/>
      <c r="BN69" s="99"/>
      <c r="BO69" s="99"/>
      <c r="BP69" s="99"/>
      <c r="BQ69" s="99"/>
      <c r="BR69" s="99"/>
      <c r="BS69" s="99"/>
      <c r="BT69" s="99"/>
      <c r="BU69" s="99"/>
      <c r="BV69" s="99"/>
      <c r="BW69" s="99"/>
      <c r="BX69" s="99"/>
      <c r="BY69" s="99"/>
      <c r="BZ69" s="99"/>
      <c r="CA69" s="99"/>
      <c r="CB69" s="99"/>
      <c r="CC69" s="99"/>
      <c r="CD69" s="99"/>
      <c r="CE69" s="99"/>
      <c r="CF69" s="99"/>
      <c r="CG69" s="99"/>
      <c r="CH69" s="99"/>
      <c r="CI69" s="99"/>
      <c r="CJ69" s="99"/>
      <c r="CK69" s="99"/>
      <c r="CL69" s="100"/>
      <c r="CM69" s="112"/>
      <c r="CN69" s="100"/>
      <c r="CO69" s="112"/>
      <c r="CP69" s="100"/>
      <c r="CQ69" s="112"/>
      <c r="CR69" s="100"/>
      <c r="CS69" s="112"/>
      <c r="CT69" s="113"/>
      <c r="CU69" s="103"/>
      <c r="CV69" s="2"/>
    </row>
    <row r="70" spans="1:100" ht="69.75" hidden="1" customHeight="1">
      <c r="A70" s="38" t="s">
        <v>182</v>
      </c>
      <c r="B70" s="60">
        <v>76</v>
      </c>
      <c r="C70" s="83" t="s">
        <v>291</v>
      </c>
      <c r="D70" s="115" t="s">
        <v>171</v>
      </c>
      <c r="E70" s="169" t="s">
        <v>292</v>
      </c>
      <c r="F70" s="84" t="s">
        <v>224</v>
      </c>
      <c r="G70" s="163" t="s">
        <v>293</v>
      </c>
      <c r="H70" s="164"/>
      <c r="I70" s="105" t="s">
        <v>212</v>
      </c>
      <c r="J70" s="139" t="s">
        <v>176</v>
      </c>
      <c r="K70" s="140" t="s">
        <v>165</v>
      </c>
      <c r="L70" s="141" t="s">
        <v>177</v>
      </c>
      <c r="M70" s="106"/>
      <c r="N70" s="107"/>
      <c r="O70" s="108"/>
      <c r="P70" s="107"/>
      <c r="Q70" s="108"/>
      <c r="R70" s="107" t="s">
        <v>177</v>
      </c>
      <c r="S70" s="108"/>
      <c r="T70" s="108"/>
      <c r="U70" s="107"/>
      <c r="V70" s="108"/>
      <c r="W70" s="108"/>
      <c r="X70" s="108"/>
      <c r="Y70" s="38">
        <f t="shared" ref="Y70:Y82" si="46">COUNTIF($N70:$X70,"x")</f>
        <v>1</v>
      </c>
      <c r="Z70" s="129"/>
      <c r="AA70" s="109"/>
      <c r="AB70" s="109"/>
      <c r="AC70" s="109"/>
      <c r="AD70" s="109"/>
      <c r="AE70" s="109"/>
      <c r="AF70" s="109"/>
      <c r="AG70" s="96"/>
      <c r="AH70" s="96"/>
      <c r="AI70" s="96"/>
      <c r="AJ70" s="97"/>
      <c r="AK70" s="97"/>
      <c r="AL70" s="97"/>
      <c r="AM70" s="97" t="s">
        <v>222</v>
      </c>
      <c r="AN70" s="97" t="s">
        <v>222</v>
      </c>
      <c r="AO70" s="97" t="s">
        <v>227</v>
      </c>
      <c r="AP70" s="97"/>
      <c r="AQ70" s="97"/>
      <c r="AR70" s="97"/>
      <c r="AS70" s="97"/>
      <c r="AT70" s="97"/>
      <c r="AU70" s="97"/>
      <c r="AV70" s="97"/>
      <c r="AW70" s="97"/>
      <c r="AX70" s="97"/>
      <c r="AY70" s="97"/>
      <c r="AZ70" s="97"/>
      <c r="BA70" s="97"/>
      <c r="BB70" s="97"/>
      <c r="BC70" s="97"/>
      <c r="BD70" s="97"/>
      <c r="BE70" s="97"/>
      <c r="BF70" s="97"/>
      <c r="BG70" s="97"/>
      <c r="BH70" s="97"/>
      <c r="BI70" s="97"/>
      <c r="BJ70" s="98"/>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99"/>
      <c r="CI70" s="99"/>
      <c r="CJ70" s="99"/>
      <c r="CK70" s="99"/>
      <c r="CL70" s="100">
        <f t="shared" ref="CL70:CL82" si="47">COUNTIF(BJ70:CK70,"2")</f>
        <v>0</v>
      </c>
      <c r="CM70" s="101" t="e">
        <f t="shared" ref="CM70:CM82" si="48">CL70/(CL70+CN70+CP70+CR70)</f>
        <v>#DIV/0!</v>
      </c>
      <c r="CN70" s="100">
        <f t="shared" ref="CN70:CN82" si="49">COUNTIF(BJ70:CK70,"1")</f>
        <v>0</v>
      </c>
      <c r="CO70" s="101" t="e">
        <f t="shared" ref="CO70:CO140" si="50">CN70/(CL70+CN70+CP70+CR70)</f>
        <v>#DIV/0!</v>
      </c>
      <c r="CP70" s="100">
        <f t="shared" ref="CP70:CP133" si="51">COUNTIF(BJ70:CK70,"0")</f>
        <v>0</v>
      </c>
      <c r="CQ70" s="101" t="e">
        <f t="shared" ref="CQ70:CQ72" si="52">CP70/(CL70+CN70+CP70+CR70)</f>
        <v>#DIV/0!</v>
      </c>
      <c r="CR70" s="100">
        <f t="shared" ref="CR70:CR133" si="53">COUNTIF(BJ70:CK70,"KĐG")</f>
        <v>0</v>
      </c>
      <c r="CS70" s="101" t="e">
        <f t="shared" ref="CS70:CS140" si="54">CR70/(CL70+CN70+CP70+CR70)</f>
        <v>#DIV/0!</v>
      </c>
      <c r="CT70" s="113" t="e">
        <f t="shared" ref="CT70:CT72" si="55">(((CL70*2)+(CN70*1)+(CP70*0)))/(CL70+CN70+CP70)</f>
        <v>#DIV/0!</v>
      </c>
      <c r="CU70" s="103" t="e">
        <f t="shared" ref="CU70:CU72" si="56">IF(CS70&gt;=50%,"KĐG",IF(CT70&gt;=1.6,"Đạt mục tiêu",IF(CT70&gt;=1,"Cần cố gắng","Chưa đạt")))</f>
        <v>#DIV/0!</v>
      </c>
      <c r="CV70" s="2"/>
    </row>
    <row r="71" spans="1:100" ht="69.75" hidden="1" customHeight="1">
      <c r="A71" s="38" t="s">
        <v>179</v>
      </c>
      <c r="B71" s="60">
        <v>77</v>
      </c>
      <c r="C71" s="83" t="s">
        <v>294</v>
      </c>
      <c r="D71" s="115" t="s">
        <v>171</v>
      </c>
      <c r="E71" s="81" t="s">
        <v>295</v>
      </c>
      <c r="F71" s="84" t="s">
        <v>224</v>
      </c>
      <c r="G71" s="163" t="s">
        <v>296</v>
      </c>
      <c r="H71" s="164"/>
      <c r="I71" s="105" t="s">
        <v>212</v>
      </c>
      <c r="J71" s="668" t="s">
        <v>176</v>
      </c>
      <c r="K71" s="651" t="s">
        <v>165</v>
      </c>
      <c r="L71" s="650" t="s">
        <v>177</v>
      </c>
      <c r="M71" s="106"/>
      <c r="N71" s="107"/>
      <c r="O71" s="108" t="s">
        <v>177</v>
      </c>
      <c r="P71" s="107"/>
      <c r="Q71" s="108"/>
      <c r="R71" s="107"/>
      <c r="S71" s="108"/>
      <c r="T71" s="108"/>
      <c r="U71" s="107"/>
      <c r="V71" s="108"/>
      <c r="W71" s="108"/>
      <c r="X71" s="108"/>
      <c r="Y71" s="38">
        <f t="shared" si="46"/>
        <v>1</v>
      </c>
      <c r="Z71" s="129"/>
      <c r="AA71" s="109"/>
      <c r="AB71" s="109"/>
      <c r="AC71" s="109"/>
      <c r="AD71" s="97" t="s">
        <v>227</v>
      </c>
      <c r="AE71" s="109"/>
      <c r="AF71" s="109"/>
      <c r="AG71" s="96"/>
      <c r="AH71" s="96"/>
      <c r="AI71" s="96"/>
      <c r="AJ71" s="97"/>
      <c r="AK71" s="97"/>
      <c r="AL71" s="97"/>
      <c r="AM71" s="97"/>
      <c r="AN71" s="97"/>
      <c r="AO71" s="97"/>
      <c r="AP71" s="97"/>
      <c r="AQ71" s="97"/>
      <c r="AR71" s="97"/>
      <c r="AS71" s="97"/>
      <c r="AT71" s="97"/>
      <c r="AU71" s="97"/>
      <c r="AV71" s="97"/>
      <c r="AW71" s="97"/>
      <c r="AX71" s="97"/>
      <c r="AY71" s="97"/>
      <c r="AZ71" s="97"/>
      <c r="BA71" s="97"/>
      <c r="BB71" s="97"/>
      <c r="BC71" s="97"/>
      <c r="BD71" s="97"/>
      <c r="BE71" s="97"/>
      <c r="BF71" s="97"/>
      <c r="BG71" s="97"/>
      <c r="BH71" s="97"/>
      <c r="BI71" s="97"/>
      <c r="BJ71" s="98"/>
      <c r="BK71" s="99"/>
      <c r="BL71" s="99"/>
      <c r="BM71" s="99"/>
      <c r="BN71" s="99"/>
      <c r="BO71" s="99"/>
      <c r="BP71" s="99"/>
      <c r="BQ71" s="99"/>
      <c r="BR71" s="99"/>
      <c r="BS71" s="99"/>
      <c r="BT71" s="99"/>
      <c r="BU71" s="99"/>
      <c r="BV71" s="99"/>
      <c r="BW71" s="99"/>
      <c r="BX71" s="99"/>
      <c r="BY71" s="99"/>
      <c r="BZ71" s="99"/>
      <c r="CA71" s="99"/>
      <c r="CB71" s="99"/>
      <c r="CC71" s="99"/>
      <c r="CD71" s="99"/>
      <c r="CE71" s="99"/>
      <c r="CF71" s="99"/>
      <c r="CG71" s="99"/>
      <c r="CH71" s="99"/>
      <c r="CI71" s="99"/>
      <c r="CJ71" s="99"/>
      <c r="CK71" s="99"/>
      <c r="CL71" s="100"/>
      <c r="CM71" s="101"/>
      <c r="CN71" s="100"/>
      <c r="CO71" s="101"/>
      <c r="CP71" s="100"/>
      <c r="CQ71" s="101"/>
      <c r="CR71" s="100"/>
      <c r="CS71" s="101"/>
      <c r="CT71" s="113"/>
      <c r="CU71" s="103"/>
      <c r="CV71" s="2"/>
    </row>
    <row r="72" spans="1:100" ht="45.75" hidden="1" customHeight="1">
      <c r="A72" s="80" t="s">
        <v>183</v>
      </c>
      <c r="B72" s="60">
        <v>77</v>
      </c>
      <c r="C72" s="83" t="s">
        <v>294</v>
      </c>
      <c r="D72" s="115" t="s">
        <v>171</v>
      </c>
      <c r="E72" s="81" t="s">
        <v>295</v>
      </c>
      <c r="F72" s="84" t="s">
        <v>224</v>
      </c>
      <c r="G72" s="142" t="s">
        <v>297</v>
      </c>
      <c r="H72" s="143"/>
      <c r="I72" s="105" t="s">
        <v>212</v>
      </c>
      <c r="J72" s="669"/>
      <c r="K72" s="671"/>
      <c r="L72" s="673"/>
      <c r="M72" s="106">
        <v>1</v>
      </c>
      <c r="N72" s="107"/>
      <c r="O72" s="108"/>
      <c r="P72" s="107"/>
      <c r="Q72" s="108"/>
      <c r="R72" s="108"/>
      <c r="S72" s="108" t="s">
        <v>177</v>
      </c>
      <c r="T72" s="149"/>
      <c r="U72" s="107"/>
      <c r="V72" s="149"/>
      <c r="W72" s="108"/>
      <c r="X72" s="108"/>
      <c r="Y72" s="38">
        <f t="shared" si="46"/>
        <v>1</v>
      </c>
      <c r="Z72" s="129"/>
      <c r="AA72" s="109"/>
      <c r="AB72" s="109"/>
      <c r="AC72" s="109"/>
      <c r="AD72" s="109"/>
      <c r="AE72" s="109"/>
      <c r="AF72" s="109"/>
      <c r="AG72" s="96"/>
      <c r="AH72" s="96"/>
      <c r="AI72" s="96"/>
      <c r="AJ72" s="97"/>
      <c r="AK72" s="97"/>
      <c r="AL72" s="97"/>
      <c r="AM72" s="97"/>
      <c r="AN72" s="97"/>
      <c r="AO72" s="97"/>
      <c r="AP72" s="97"/>
      <c r="AQ72" s="97"/>
      <c r="AR72" s="97"/>
      <c r="AS72" s="97" t="s">
        <v>227</v>
      </c>
      <c r="AT72" s="97"/>
      <c r="AU72" s="97"/>
      <c r="AV72" s="97"/>
      <c r="AW72" s="97"/>
      <c r="AX72" s="97"/>
      <c r="AY72" s="97"/>
      <c r="AZ72" s="97"/>
      <c r="BA72" s="97"/>
      <c r="BB72" s="97"/>
      <c r="BC72" s="97"/>
      <c r="BD72" s="97"/>
      <c r="BE72" s="97"/>
      <c r="BF72" s="97"/>
      <c r="BG72" s="97"/>
      <c r="BH72" s="97"/>
      <c r="BI72" s="97"/>
      <c r="BJ72" s="98"/>
      <c r="BK72" s="99"/>
      <c r="BL72" s="99"/>
      <c r="BM72" s="99"/>
      <c r="BN72" s="99"/>
      <c r="BO72" s="99"/>
      <c r="BP72" s="99"/>
      <c r="BQ72" s="99"/>
      <c r="BR72" s="99"/>
      <c r="BS72" s="99"/>
      <c r="BT72" s="99"/>
      <c r="BU72" s="99"/>
      <c r="BV72" s="99"/>
      <c r="BW72" s="99"/>
      <c r="BX72" s="99"/>
      <c r="BY72" s="99"/>
      <c r="BZ72" s="99"/>
      <c r="CA72" s="99"/>
      <c r="CB72" s="99"/>
      <c r="CC72" s="99"/>
      <c r="CD72" s="99"/>
      <c r="CE72" s="99"/>
      <c r="CF72" s="99"/>
      <c r="CG72" s="99"/>
      <c r="CH72" s="99"/>
      <c r="CI72" s="99"/>
      <c r="CJ72" s="99"/>
      <c r="CK72" s="99"/>
      <c r="CL72" s="100">
        <f t="shared" si="47"/>
        <v>0</v>
      </c>
      <c r="CM72" s="112" t="e">
        <f t="shared" si="48"/>
        <v>#DIV/0!</v>
      </c>
      <c r="CN72" s="100">
        <f t="shared" si="49"/>
        <v>0</v>
      </c>
      <c r="CO72" s="112" t="e">
        <f t="shared" si="50"/>
        <v>#DIV/0!</v>
      </c>
      <c r="CP72" s="100">
        <f t="shared" si="51"/>
        <v>0</v>
      </c>
      <c r="CQ72" s="112" t="e">
        <f t="shared" si="52"/>
        <v>#DIV/0!</v>
      </c>
      <c r="CR72" s="100">
        <f t="shared" si="53"/>
        <v>0</v>
      </c>
      <c r="CS72" s="112" t="e">
        <f t="shared" si="54"/>
        <v>#DIV/0!</v>
      </c>
      <c r="CT72" s="113" t="e">
        <f t="shared" si="55"/>
        <v>#DIV/0!</v>
      </c>
      <c r="CU72" s="103" t="e">
        <f t="shared" si="56"/>
        <v>#DIV/0!</v>
      </c>
      <c r="CV72" s="2"/>
    </row>
    <row r="73" spans="1:100" ht="45.75" hidden="1" customHeight="1">
      <c r="A73" s="80" t="s">
        <v>187</v>
      </c>
      <c r="B73" s="60">
        <v>77</v>
      </c>
      <c r="C73" s="83" t="s">
        <v>294</v>
      </c>
      <c r="D73" s="104" t="s">
        <v>171</v>
      </c>
      <c r="E73" s="81" t="s">
        <v>295</v>
      </c>
      <c r="F73" s="84" t="s">
        <v>224</v>
      </c>
      <c r="G73" s="142" t="s">
        <v>298</v>
      </c>
      <c r="H73" s="143"/>
      <c r="I73" s="105" t="s">
        <v>175</v>
      </c>
      <c r="J73" s="670"/>
      <c r="K73" s="672"/>
      <c r="L73" s="674"/>
      <c r="M73" s="106"/>
      <c r="N73" s="107"/>
      <c r="O73" s="108"/>
      <c r="P73" s="107"/>
      <c r="Q73" s="108"/>
      <c r="R73" s="108"/>
      <c r="S73" s="108"/>
      <c r="T73" s="149"/>
      <c r="U73" s="107"/>
      <c r="V73" s="149"/>
      <c r="W73" s="108" t="s">
        <v>177</v>
      </c>
      <c r="X73" s="108"/>
      <c r="Y73" s="38">
        <f t="shared" si="46"/>
        <v>1</v>
      </c>
      <c r="Z73" s="129"/>
      <c r="AA73" s="109"/>
      <c r="AB73" s="109"/>
      <c r="AC73" s="109"/>
      <c r="AD73" s="109"/>
      <c r="AE73" s="109"/>
      <c r="AF73" s="109"/>
      <c r="AG73" s="96"/>
      <c r="AH73" s="96"/>
      <c r="AI73" s="96"/>
      <c r="AJ73" s="97"/>
      <c r="AK73" s="97"/>
      <c r="AL73" s="97"/>
      <c r="AM73" s="97"/>
      <c r="AN73" s="97"/>
      <c r="AO73" s="97"/>
      <c r="AP73" s="97"/>
      <c r="AQ73" s="97"/>
      <c r="AR73" s="97"/>
      <c r="AS73" s="97"/>
      <c r="AT73" s="97"/>
      <c r="AU73" s="97"/>
      <c r="AV73" s="97"/>
      <c r="AW73" s="97"/>
      <c r="AX73" s="97"/>
      <c r="AY73" s="97"/>
      <c r="AZ73" s="97"/>
      <c r="BA73" s="97"/>
      <c r="BB73" s="97"/>
      <c r="BC73" s="97"/>
      <c r="BD73" s="97"/>
      <c r="BE73" s="97" t="s">
        <v>227</v>
      </c>
      <c r="BF73" s="97"/>
      <c r="BG73" s="97"/>
      <c r="BH73" s="97"/>
      <c r="BI73" s="97"/>
      <c r="BJ73" s="170"/>
      <c r="BK73" s="110"/>
      <c r="BL73" s="110"/>
      <c r="BM73" s="110"/>
      <c r="BN73" s="110"/>
      <c r="BO73" s="110"/>
      <c r="BP73" s="110"/>
      <c r="BQ73" s="110"/>
      <c r="BR73" s="110"/>
      <c r="BS73" s="110"/>
      <c r="BT73" s="110"/>
      <c r="BU73" s="110"/>
      <c r="BV73" s="110"/>
      <c r="BW73" s="110"/>
      <c r="BX73" s="110"/>
      <c r="BY73" s="110"/>
      <c r="BZ73" s="110"/>
      <c r="CA73" s="110"/>
      <c r="CB73" s="110"/>
      <c r="CC73" s="110"/>
      <c r="CD73" s="110"/>
      <c r="CE73" s="110"/>
      <c r="CF73" s="110"/>
      <c r="CG73" s="110"/>
      <c r="CH73" s="110"/>
      <c r="CI73" s="110"/>
      <c r="CJ73" s="110"/>
      <c r="CK73" s="110"/>
      <c r="CL73" s="103">
        <f t="shared" si="47"/>
        <v>0</v>
      </c>
      <c r="CM73" s="112" t="e">
        <f t="shared" si="48"/>
        <v>#DIV/0!</v>
      </c>
      <c r="CN73" s="100">
        <f t="shared" si="49"/>
        <v>0</v>
      </c>
      <c r="CO73" s="112" t="e">
        <f t="shared" si="50"/>
        <v>#DIV/0!</v>
      </c>
      <c r="CP73" s="100">
        <f t="shared" si="51"/>
        <v>0</v>
      </c>
      <c r="CQ73" s="112" t="e">
        <f>CP73/(CL73+CN73+CP115+CR73)</f>
        <v>#DIV/0!</v>
      </c>
      <c r="CR73" s="100">
        <f t="shared" si="53"/>
        <v>0</v>
      </c>
      <c r="CS73" s="112" t="e">
        <f t="shared" si="54"/>
        <v>#DIV/0!</v>
      </c>
      <c r="CT73" s="113" t="e">
        <f>(((CL73*2)+(CN73*1)+(CP73*0)))/(CL73+CN73+CP73)</f>
        <v>#DIV/0!</v>
      </c>
      <c r="CU73" s="103" t="e">
        <f>IF(CS73&gt;=50%,"KĐG",IF(CT73&gt;=1.6,"Đạt mục tiêu",IF(CT73&gt;=1,"Cần cố gắng","Chưa đạt")))</f>
        <v>#DIV/0!</v>
      </c>
      <c r="CV73" s="2"/>
    </row>
    <row r="74" spans="1:100" ht="54.75" customHeight="1">
      <c r="A74" s="399" t="s">
        <v>169</v>
      </c>
      <c r="B74" s="569">
        <v>81</v>
      </c>
      <c r="C74" s="85" t="s">
        <v>299</v>
      </c>
      <c r="D74" s="250" t="s">
        <v>224</v>
      </c>
      <c r="E74" s="85" t="s">
        <v>300</v>
      </c>
      <c r="F74" s="336" t="s">
        <v>224</v>
      </c>
      <c r="G74" s="171" t="s">
        <v>301</v>
      </c>
      <c r="H74" s="243"/>
      <c r="I74" s="126" t="s">
        <v>212</v>
      </c>
      <c r="J74" s="148" t="s">
        <v>176</v>
      </c>
      <c r="K74" s="140" t="s">
        <v>165</v>
      </c>
      <c r="L74" s="141" t="s">
        <v>177</v>
      </c>
      <c r="M74" s="371"/>
      <c r="N74" s="571" t="s">
        <v>177</v>
      </c>
      <c r="O74" s="210"/>
      <c r="P74" s="107"/>
      <c r="Q74" s="108"/>
      <c r="R74" s="108"/>
      <c r="S74" s="108"/>
      <c r="T74" s="108"/>
      <c r="U74" s="107"/>
      <c r="V74" s="108"/>
      <c r="W74" s="108"/>
      <c r="X74" s="108"/>
      <c r="Y74" s="38">
        <f t="shared" si="46"/>
        <v>1</v>
      </c>
      <c r="Z74" s="129"/>
      <c r="AA74" s="96"/>
      <c r="AB74" s="96" t="s">
        <v>227</v>
      </c>
      <c r="AC74" s="609"/>
      <c r="AD74" s="96"/>
      <c r="AE74" s="96"/>
      <c r="AF74" s="96"/>
      <c r="AG74" s="96"/>
      <c r="AH74" s="96"/>
      <c r="AI74" s="96"/>
      <c r="AJ74" s="97"/>
      <c r="AK74" s="97"/>
      <c r="AL74" s="97"/>
      <c r="AM74" s="97"/>
      <c r="AN74" s="97"/>
      <c r="AO74" s="97"/>
      <c r="AP74" s="97"/>
      <c r="AQ74" s="97"/>
      <c r="AR74" s="97"/>
      <c r="AS74" s="97"/>
      <c r="AT74" s="97"/>
      <c r="AU74" s="97"/>
      <c r="AV74" s="97"/>
      <c r="AW74" s="97"/>
      <c r="AX74" s="97"/>
      <c r="AY74" s="97"/>
      <c r="AZ74" s="97"/>
      <c r="BA74" s="97"/>
      <c r="BB74" s="97"/>
      <c r="BC74" s="97"/>
      <c r="BD74" s="97"/>
      <c r="BE74" s="97"/>
      <c r="BF74" s="97"/>
      <c r="BG74" s="97"/>
      <c r="BH74" s="97"/>
      <c r="BI74" s="97"/>
      <c r="BJ74" s="98"/>
      <c r="BK74" s="99"/>
      <c r="BL74" s="99"/>
      <c r="BM74" s="99"/>
      <c r="BN74" s="99"/>
      <c r="BO74" s="99"/>
      <c r="BP74" s="99"/>
      <c r="BQ74" s="99"/>
      <c r="BR74" s="99"/>
      <c r="BS74" s="99"/>
      <c r="BT74" s="99"/>
      <c r="BU74" s="99"/>
      <c r="BV74" s="99"/>
      <c r="BW74" s="99"/>
      <c r="BX74" s="99"/>
      <c r="BY74" s="99"/>
      <c r="BZ74" s="99"/>
      <c r="CA74" s="99"/>
      <c r="CB74" s="99"/>
      <c r="CC74" s="99"/>
      <c r="CD74" s="99"/>
      <c r="CE74" s="99"/>
      <c r="CF74" s="99"/>
      <c r="CG74" s="99"/>
      <c r="CH74" s="99"/>
      <c r="CI74" s="99"/>
      <c r="CJ74" s="99"/>
      <c r="CK74" s="99"/>
      <c r="CL74" s="100">
        <f t="shared" si="47"/>
        <v>0</v>
      </c>
      <c r="CM74" s="101" t="e">
        <f t="shared" si="48"/>
        <v>#DIV/0!</v>
      </c>
      <c r="CN74" s="100">
        <f t="shared" si="49"/>
        <v>0</v>
      </c>
      <c r="CO74" s="101" t="e">
        <f t="shared" si="50"/>
        <v>#DIV/0!</v>
      </c>
      <c r="CP74" s="100">
        <f t="shared" si="51"/>
        <v>0</v>
      </c>
      <c r="CQ74" s="101" t="e">
        <f t="shared" ref="CQ74:CQ89" si="57">CP74/(CL74+CN74+CP74+CR74)</f>
        <v>#DIV/0!</v>
      </c>
      <c r="CR74" s="100">
        <f t="shared" si="53"/>
        <v>0</v>
      </c>
      <c r="CS74" s="101" t="e">
        <f t="shared" si="54"/>
        <v>#DIV/0!</v>
      </c>
      <c r="CT74" s="102" t="e">
        <f t="shared" ref="CT74:CT89" si="58">(((CL74*2)+(CN74*1)+(CP74*0)))/(CL74+CN74+CP74)</f>
        <v>#DIV/0!</v>
      </c>
      <c r="CU74" s="601" t="e">
        <f t="shared" ref="CU74:CU89" si="59">IF(CS74&gt;=50%,"KĐG",IF(CT74&gt;=1.6,"Đạt mục tiêu",IF(CT74&gt;=1,"Cần cố gắng","Chưa đạt")))</f>
        <v>#DIV/0!</v>
      </c>
      <c r="CV74" s="150"/>
    </row>
    <row r="75" spans="1:100" ht="48" hidden="1" customHeight="1">
      <c r="A75" s="80" t="s">
        <v>180</v>
      </c>
      <c r="B75" s="319">
        <v>84</v>
      </c>
      <c r="C75" s="534" t="s">
        <v>302</v>
      </c>
      <c r="D75" s="115" t="s">
        <v>224</v>
      </c>
      <c r="E75" s="393" t="s">
        <v>303</v>
      </c>
      <c r="F75" s="394" t="s">
        <v>224</v>
      </c>
      <c r="G75" s="541" t="s">
        <v>304</v>
      </c>
      <c r="H75" s="143"/>
      <c r="I75" s="87" t="s">
        <v>212</v>
      </c>
      <c r="J75" s="139" t="s">
        <v>176</v>
      </c>
      <c r="K75" s="140" t="s">
        <v>165</v>
      </c>
      <c r="L75" s="141" t="s">
        <v>177</v>
      </c>
      <c r="M75" s="106"/>
      <c r="N75" s="92"/>
      <c r="O75" s="149"/>
      <c r="P75" s="107" t="s">
        <v>177</v>
      </c>
      <c r="Q75" s="149"/>
      <c r="R75" s="108"/>
      <c r="S75" s="108"/>
      <c r="T75" s="108"/>
      <c r="U75" s="107"/>
      <c r="V75" s="108"/>
      <c r="W75" s="108"/>
      <c r="X75" s="108"/>
      <c r="Y75" s="38">
        <f t="shared" si="46"/>
        <v>1</v>
      </c>
      <c r="Z75" s="129"/>
      <c r="AA75" s="536"/>
      <c r="AB75" s="536"/>
      <c r="AC75" s="109"/>
      <c r="AD75" s="109"/>
      <c r="AE75" s="109"/>
      <c r="AF75" s="109"/>
      <c r="AG75" s="96" t="s">
        <v>227</v>
      </c>
      <c r="AH75" s="96"/>
      <c r="AI75" s="96" t="s">
        <v>222</v>
      </c>
      <c r="AJ75" s="97"/>
      <c r="AK75" s="97"/>
      <c r="AL75" s="97"/>
      <c r="AM75" s="97"/>
      <c r="AN75" s="97"/>
      <c r="AO75" s="97"/>
      <c r="AP75" s="97"/>
      <c r="AQ75" s="97"/>
      <c r="AR75" s="97"/>
      <c r="AS75" s="97"/>
      <c r="AT75" s="97"/>
      <c r="AU75" s="97"/>
      <c r="AV75" s="97"/>
      <c r="AW75" s="97"/>
      <c r="AX75" s="97"/>
      <c r="AY75" s="97"/>
      <c r="AZ75" s="97"/>
      <c r="BA75" s="97"/>
      <c r="BB75" s="97"/>
      <c r="BC75" s="97"/>
      <c r="BD75" s="97"/>
      <c r="BE75" s="97"/>
      <c r="BF75" s="97"/>
      <c r="BG75" s="97"/>
      <c r="BH75" s="97"/>
      <c r="BI75" s="97"/>
      <c r="BJ75" s="98"/>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c r="CL75" s="100">
        <f t="shared" si="47"/>
        <v>0</v>
      </c>
      <c r="CM75" s="112" t="e">
        <f t="shared" si="48"/>
        <v>#DIV/0!</v>
      </c>
      <c r="CN75" s="100">
        <f t="shared" si="49"/>
        <v>0</v>
      </c>
      <c r="CO75" s="112" t="e">
        <f t="shared" si="50"/>
        <v>#DIV/0!</v>
      </c>
      <c r="CP75" s="48">
        <f t="shared" si="51"/>
        <v>0</v>
      </c>
      <c r="CQ75" s="112" t="e">
        <f t="shared" si="57"/>
        <v>#DIV/0!</v>
      </c>
      <c r="CR75" s="100">
        <f t="shared" si="53"/>
        <v>0</v>
      </c>
      <c r="CS75" s="112" t="e">
        <f t="shared" si="54"/>
        <v>#DIV/0!</v>
      </c>
      <c r="CT75" s="113" t="e">
        <f t="shared" si="58"/>
        <v>#DIV/0!</v>
      </c>
      <c r="CU75" s="103" t="e">
        <f t="shared" si="59"/>
        <v>#DIV/0!</v>
      </c>
      <c r="CV75" s="2"/>
    </row>
    <row r="76" spans="1:100" ht="68.25" hidden="1" customHeight="1">
      <c r="A76" s="80" t="s">
        <v>182</v>
      </c>
      <c r="B76" s="60">
        <v>85</v>
      </c>
      <c r="C76" s="83" t="s">
        <v>305</v>
      </c>
      <c r="D76" s="104" t="s">
        <v>171</v>
      </c>
      <c r="E76" s="81" t="s">
        <v>306</v>
      </c>
      <c r="F76" s="84" t="s">
        <v>248</v>
      </c>
      <c r="G76" s="85" t="s">
        <v>307</v>
      </c>
      <c r="H76" s="86"/>
      <c r="I76" s="105" t="s">
        <v>308</v>
      </c>
      <c r="J76" s="139" t="s">
        <v>176</v>
      </c>
      <c r="K76" s="140" t="s">
        <v>165</v>
      </c>
      <c r="L76" s="141" t="s">
        <v>177</v>
      </c>
      <c r="M76" s="106">
        <v>1</v>
      </c>
      <c r="N76" s="107"/>
      <c r="O76" s="108"/>
      <c r="P76" s="107"/>
      <c r="Q76" s="108"/>
      <c r="R76" s="108" t="s">
        <v>177</v>
      </c>
      <c r="S76" s="108"/>
      <c r="T76" s="108"/>
      <c r="U76" s="107"/>
      <c r="V76" s="108"/>
      <c r="W76" s="108"/>
      <c r="X76" s="149"/>
      <c r="Y76" s="38">
        <f t="shared" si="46"/>
        <v>1</v>
      </c>
      <c r="Z76" s="129"/>
      <c r="AA76" s="109"/>
      <c r="AB76" s="109"/>
      <c r="AC76" s="109"/>
      <c r="AD76" s="109"/>
      <c r="AE76" s="109"/>
      <c r="AF76" s="109"/>
      <c r="AG76" s="96"/>
      <c r="AH76" s="96"/>
      <c r="AI76" s="96"/>
      <c r="AJ76" s="97"/>
      <c r="AK76" s="97"/>
      <c r="AL76" s="97"/>
      <c r="AM76" s="97"/>
      <c r="AN76" s="97"/>
      <c r="AO76" s="97" t="s">
        <v>222</v>
      </c>
      <c r="AP76" s="97"/>
      <c r="AQ76" s="97"/>
      <c r="AR76" s="97"/>
      <c r="AS76" s="97"/>
      <c r="AT76" s="97"/>
      <c r="AU76" s="97"/>
      <c r="AV76" s="97"/>
      <c r="AW76" s="97"/>
      <c r="AX76" s="97"/>
      <c r="AY76" s="97"/>
      <c r="AZ76" s="97"/>
      <c r="BA76" s="97"/>
      <c r="BB76" s="97"/>
      <c r="BC76" s="97"/>
      <c r="BD76" s="97"/>
      <c r="BE76" s="97"/>
      <c r="BF76" s="97"/>
      <c r="BG76" s="97"/>
      <c r="BH76" s="97"/>
      <c r="BI76" s="97"/>
      <c r="BJ76" s="98"/>
      <c r="BK76" s="99"/>
      <c r="BL76" s="99"/>
      <c r="BM76" s="99"/>
      <c r="BN76" s="99"/>
      <c r="BO76" s="99"/>
      <c r="BP76" s="99"/>
      <c r="BQ76" s="99"/>
      <c r="BR76" s="99"/>
      <c r="BS76" s="99"/>
      <c r="BT76" s="99"/>
      <c r="BU76" s="99"/>
      <c r="BV76" s="99"/>
      <c r="BW76" s="99"/>
      <c r="BX76" s="99"/>
      <c r="BY76" s="99"/>
      <c r="BZ76" s="99"/>
      <c r="CA76" s="99"/>
      <c r="CB76" s="99"/>
      <c r="CC76" s="99"/>
      <c r="CD76" s="99"/>
      <c r="CE76" s="99"/>
      <c r="CF76" s="99"/>
      <c r="CG76" s="99"/>
      <c r="CH76" s="99"/>
      <c r="CI76" s="99"/>
      <c r="CJ76" s="99"/>
      <c r="CK76" s="99"/>
      <c r="CL76" s="100">
        <f t="shared" si="47"/>
        <v>0</v>
      </c>
      <c r="CM76" s="101" t="e">
        <f t="shared" si="48"/>
        <v>#DIV/0!</v>
      </c>
      <c r="CN76" s="100">
        <f t="shared" si="49"/>
        <v>0</v>
      </c>
      <c r="CO76" s="101" t="e">
        <f t="shared" si="50"/>
        <v>#DIV/0!</v>
      </c>
      <c r="CP76" s="100">
        <f t="shared" si="51"/>
        <v>0</v>
      </c>
      <c r="CQ76" s="101" t="e">
        <f t="shared" si="57"/>
        <v>#DIV/0!</v>
      </c>
      <c r="CR76" s="100">
        <f t="shared" si="53"/>
        <v>0</v>
      </c>
      <c r="CS76" s="101" t="e">
        <f t="shared" si="54"/>
        <v>#DIV/0!</v>
      </c>
      <c r="CT76" s="113" t="e">
        <f t="shared" si="58"/>
        <v>#DIV/0!</v>
      </c>
      <c r="CU76" s="103" t="e">
        <f t="shared" si="59"/>
        <v>#DIV/0!</v>
      </c>
      <c r="CV76" s="2"/>
    </row>
    <row r="77" spans="1:100" ht="71.25" hidden="1" customHeight="1">
      <c r="A77" s="80" t="s">
        <v>182</v>
      </c>
      <c r="B77" s="60">
        <v>88</v>
      </c>
      <c r="C77" s="83" t="s">
        <v>309</v>
      </c>
      <c r="D77" s="114" t="s">
        <v>171</v>
      </c>
      <c r="E77" s="81" t="s">
        <v>310</v>
      </c>
      <c r="F77" s="84" t="s">
        <v>173</v>
      </c>
      <c r="G77" s="142" t="s">
        <v>311</v>
      </c>
      <c r="H77" s="143"/>
      <c r="I77" s="105" t="s">
        <v>175</v>
      </c>
      <c r="J77" s="668" t="s">
        <v>176</v>
      </c>
      <c r="K77" s="649" t="s">
        <v>165</v>
      </c>
      <c r="L77" s="650" t="s">
        <v>177</v>
      </c>
      <c r="M77" s="106"/>
      <c r="N77" s="107"/>
      <c r="O77" s="108"/>
      <c r="P77" s="107"/>
      <c r="Q77" s="108"/>
      <c r="R77" s="107" t="s">
        <v>177</v>
      </c>
      <c r="S77" s="149"/>
      <c r="T77" s="108"/>
      <c r="U77" s="107"/>
      <c r="V77" s="108"/>
      <c r="W77" s="108"/>
      <c r="X77" s="108"/>
      <c r="Y77" s="38">
        <f t="shared" si="46"/>
        <v>1</v>
      </c>
      <c r="Z77" s="129"/>
      <c r="AA77" s="109"/>
      <c r="AB77" s="109"/>
      <c r="AC77" s="109"/>
      <c r="AD77" s="109"/>
      <c r="AE77" s="109"/>
      <c r="AF77" s="109"/>
      <c r="AG77" s="96"/>
      <c r="AH77" s="96"/>
      <c r="AI77" s="96"/>
      <c r="AJ77" s="97"/>
      <c r="AK77" s="97"/>
      <c r="AL77" s="97"/>
      <c r="AM77" s="97"/>
      <c r="AN77" s="97" t="s">
        <v>227</v>
      </c>
      <c r="AO77" s="97"/>
      <c r="AP77" s="97"/>
      <c r="AQ77" s="97"/>
      <c r="AR77" s="97"/>
      <c r="AS77" s="97"/>
      <c r="AT77" s="97"/>
      <c r="AU77" s="97"/>
      <c r="AV77" s="97"/>
      <c r="AW77" s="97"/>
      <c r="AX77" s="97"/>
      <c r="AY77" s="97"/>
      <c r="AZ77" s="97"/>
      <c r="BA77" s="97"/>
      <c r="BB77" s="97"/>
      <c r="BC77" s="97"/>
      <c r="BD77" s="97"/>
      <c r="BE77" s="97"/>
      <c r="BF77" s="97"/>
      <c r="BG77" s="97"/>
      <c r="BH77" s="97"/>
      <c r="BI77" s="97"/>
      <c r="BJ77" s="98"/>
      <c r="BK77" s="99"/>
      <c r="BL77" s="99"/>
      <c r="BM77" s="99"/>
      <c r="BN77" s="99"/>
      <c r="BO77" s="99"/>
      <c r="BP77" s="99"/>
      <c r="BQ77" s="99"/>
      <c r="BR77" s="99"/>
      <c r="BS77" s="99"/>
      <c r="BT77" s="99"/>
      <c r="BU77" s="99"/>
      <c r="BV77" s="99"/>
      <c r="BW77" s="99"/>
      <c r="BX77" s="99"/>
      <c r="BY77" s="99"/>
      <c r="BZ77" s="99"/>
      <c r="CA77" s="99"/>
      <c r="CB77" s="99"/>
      <c r="CC77" s="99"/>
      <c r="CD77" s="99"/>
      <c r="CE77" s="99"/>
      <c r="CF77" s="99"/>
      <c r="CG77" s="99"/>
      <c r="CH77" s="99"/>
      <c r="CI77" s="99"/>
      <c r="CJ77" s="99"/>
      <c r="CK77" s="99"/>
      <c r="CL77" s="100">
        <f t="shared" si="47"/>
        <v>0</v>
      </c>
      <c r="CM77" s="101" t="e">
        <f t="shared" si="48"/>
        <v>#DIV/0!</v>
      </c>
      <c r="CN77" s="100">
        <f t="shared" si="49"/>
        <v>0</v>
      </c>
      <c r="CO77" s="101" t="e">
        <f t="shared" si="50"/>
        <v>#DIV/0!</v>
      </c>
      <c r="CP77" s="100">
        <f t="shared" si="51"/>
        <v>0</v>
      </c>
      <c r="CQ77" s="101" t="e">
        <f t="shared" si="57"/>
        <v>#DIV/0!</v>
      </c>
      <c r="CR77" s="100">
        <f t="shared" si="53"/>
        <v>0</v>
      </c>
      <c r="CS77" s="101" t="e">
        <f t="shared" si="54"/>
        <v>#DIV/0!</v>
      </c>
      <c r="CT77" s="113" t="e">
        <f t="shared" si="58"/>
        <v>#DIV/0!</v>
      </c>
      <c r="CU77" s="103" t="e">
        <f t="shared" si="59"/>
        <v>#DIV/0!</v>
      </c>
      <c r="CV77" s="2"/>
    </row>
    <row r="78" spans="1:100" ht="67.5" hidden="1" customHeight="1">
      <c r="A78" s="38" t="s">
        <v>183</v>
      </c>
      <c r="B78" s="60">
        <v>88</v>
      </c>
      <c r="C78" s="83" t="s">
        <v>309</v>
      </c>
      <c r="D78" s="104" t="s">
        <v>171</v>
      </c>
      <c r="E78" s="81" t="s">
        <v>310</v>
      </c>
      <c r="F78" s="84" t="s">
        <v>173</v>
      </c>
      <c r="G78" s="142" t="s">
        <v>312</v>
      </c>
      <c r="H78" s="143"/>
      <c r="I78" s="105" t="s">
        <v>308</v>
      </c>
      <c r="J78" s="639"/>
      <c r="K78" s="624"/>
      <c r="L78" s="639"/>
      <c r="M78" s="106"/>
      <c r="N78" s="107"/>
      <c r="O78" s="108"/>
      <c r="P78" s="107"/>
      <c r="Q78" s="108"/>
      <c r="R78" s="149"/>
      <c r="S78" s="107" t="s">
        <v>177</v>
      </c>
      <c r="T78" s="108"/>
      <c r="U78" s="107"/>
      <c r="V78" s="108"/>
      <c r="W78" s="108"/>
      <c r="X78" s="108"/>
      <c r="Y78" s="38">
        <f t="shared" si="46"/>
        <v>1</v>
      </c>
      <c r="Z78" s="129"/>
      <c r="AA78" s="109"/>
      <c r="AB78" s="109"/>
      <c r="AC78" s="109"/>
      <c r="AD78" s="109"/>
      <c r="AE78" s="109"/>
      <c r="AF78" s="109"/>
      <c r="AG78" s="96"/>
      <c r="AH78" s="96"/>
      <c r="AI78" s="96"/>
      <c r="AJ78" s="97"/>
      <c r="AK78" s="97"/>
      <c r="AL78" s="97"/>
      <c r="AM78" s="97"/>
      <c r="AN78" s="97"/>
      <c r="AO78" s="97"/>
      <c r="AP78" s="97"/>
      <c r="AQ78" s="97" t="s">
        <v>227</v>
      </c>
      <c r="AR78" s="97"/>
      <c r="AS78" s="97"/>
      <c r="AT78" s="97"/>
      <c r="AU78" s="97"/>
      <c r="AV78" s="97"/>
      <c r="AW78" s="97"/>
      <c r="AX78" s="97"/>
      <c r="AY78" s="97"/>
      <c r="AZ78" s="97"/>
      <c r="BA78" s="97"/>
      <c r="BB78" s="97"/>
      <c r="BC78" s="97"/>
      <c r="BD78" s="97"/>
      <c r="BE78" s="97"/>
      <c r="BF78" s="97"/>
      <c r="BG78" s="97"/>
      <c r="BH78" s="97"/>
      <c r="BI78" s="97"/>
      <c r="BJ78" s="98"/>
      <c r="BK78" s="99"/>
      <c r="BL78" s="99"/>
      <c r="BM78" s="99"/>
      <c r="BN78" s="99"/>
      <c r="BO78" s="99"/>
      <c r="BP78" s="99"/>
      <c r="BQ78" s="99"/>
      <c r="BR78" s="99"/>
      <c r="BS78" s="99"/>
      <c r="BT78" s="99"/>
      <c r="BU78" s="99"/>
      <c r="BV78" s="99"/>
      <c r="BW78" s="99"/>
      <c r="BX78" s="99"/>
      <c r="BY78" s="99"/>
      <c r="BZ78" s="99"/>
      <c r="CA78" s="99"/>
      <c r="CB78" s="99"/>
      <c r="CC78" s="99"/>
      <c r="CD78" s="99"/>
      <c r="CE78" s="99"/>
      <c r="CF78" s="99"/>
      <c r="CG78" s="99"/>
      <c r="CH78" s="99"/>
      <c r="CI78" s="99"/>
      <c r="CJ78" s="99"/>
      <c r="CK78" s="99"/>
      <c r="CL78" s="100">
        <f t="shared" si="47"/>
        <v>0</v>
      </c>
      <c r="CM78" s="112" t="e">
        <f t="shared" si="48"/>
        <v>#DIV/0!</v>
      </c>
      <c r="CN78" s="100">
        <f t="shared" si="49"/>
        <v>0</v>
      </c>
      <c r="CO78" s="112" t="e">
        <f t="shared" si="50"/>
        <v>#DIV/0!</v>
      </c>
      <c r="CP78" s="100">
        <f t="shared" si="51"/>
        <v>0</v>
      </c>
      <c r="CQ78" s="112" t="e">
        <f t="shared" si="57"/>
        <v>#DIV/0!</v>
      </c>
      <c r="CR78" s="100">
        <f t="shared" si="53"/>
        <v>0</v>
      </c>
      <c r="CS78" s="112" t="e">
        <f t="shared" si="54"/>
        <v>#DIV/0!</v>
      </c>
      <c r="CT78" s="113" t="e">
        <f t="shared" si="58"/>
        <v>#DIV/0!</v>
      </c>
      <c r="CU78" s="103" t="e">
        <f t="shared" si="59"/>
        <v>#DIV/0!</v>
      </c>
      <c r="CV78" s="2"/>
    </row>
    <row r="79" spans="1:100" ht="93" hidden="1" customHeight="1">
      <c r="A79" s="80" t="s">
        <v>179</v>
      </c>
      <c r="B79" s="60">
        <v>90</v>
      </c>
      <c r="C79" s="83" t="s">
        <v>313</v>
      </c>
      <c r="D79" s="115" t="s">
        <v>173</v>
      </c>
      <c r="E79" s="81" t="s">
        <v>314</v>
      </c>
      <c r="F79" s="84" t="s">
        <v>173</v>
      </c>
      <c r="G79" s="85" t="s">
        <v>315</v>
      </c>
      <c r="H79" s="86"/>
      <c r="I79" s="105" t="s">
        <v>212</v>
      </c>
      <c r="J79" s="668" t="s">
        <v>176</v>
      </c>
      <c r="K79" s="649" t="s">
        <v>165</v>
      </c>
      <c r="L79" s="650" t="s">
        <v>177</v>
      </c>
      <c r="M79" s="106">
        <v>1</v>
      </c>
      <c r="N79" s="107"/>
      <c r="O79" s="108" t="s">
        <v>177</v>
      </c>
      <c r="P79" s="107"/>
      <c r="Q79" s="108"/>
      <c r="R79" s="108"/>
      <c r="S79" s="108"/>
      <c r="T79" s="149"/>
      <c r="U79" s="107"/>
      <c r="V79" s="108"/>
      <c r="W79" s="149"/>
      <c r="X79" s="108"/>
      <c r="Y79" s="38">
        <f t="shared" si="46"/>
        <v>1</v>
      </c>
      <c r="Z79" s="129"/>
      <c r="AA79" s="109"/>
      <c r="AB79" s="109"/>
      <c r="AC79" s="109"/>
      <c r="AD79" s="109"/>
      <c r="AE79" s="109"/>
      <c r="AF79" s="173" t="s">
        <v>227</v>
      </c>
      <c r="AG79" s="96"/>
      <c r="AH79" s="96"/>
      <c r="AI79" s="96"/>
      <c r="AJ79" s="97"/>
      <c r="AK79" s="97"/>
      <c r="AL79" s="97"/>
      <c r="AM79" s="97"/>
      <c r="AN79" s="97"/>
      <c r="AO79" s="97"/>
      <c r="AP79" s="97"/>
      <c r="AQ79" s="97"/>
      <c r="AR79" s="97"/>
      <c r="AS79" s="97"/>
      <c r="AT79" s="97"/>
      <c r="AU79" s="97"/>
      <c r="AV79" s="97"/>
      <c r="AW79" s="97"/>
      <c r="AX79" s="97"/>
      <c r="AY79" s="97"/>
      <c r="AZ79" s="97"/>
      <c r="BA79" s="97"/>
      <c r="BB79" s="97"/>
      <c r="BC79" s="97"/>
      <c r="BD79" s="97"/>
      <c r="BE79" s="97"/>
      <c r="BF79" s="97"/>
      <c r="BG79" s="97"/>
      <c r="BH79" s="97"/>
      <c r="BI79" s="97"/>
      <c r="BJ79" s="98"/>
      <c r="BK79" s="99"/>
      <c r="BL79" s="99"/>
      <c r="BM79" s="99"/>
      <c r="BN79" s="99"/>
      <c r="BO79" s="99"/>
      <c r="BP79" s="99"/>
      <c r="BQ79" s="99"/>
      <c r="BR79" s="99"/>
      <c r="BS79" s="99"/>
      <c r="BT79" s="99"/>
      <c r="BU79" s="99"/>
      <c r="BV79" s="99"/>
      <c r="BW79" s="99"/>
      <c r="BX79" s="99"/>
      <c r="BY79" s="99"/>
      <c r="BZ79" s="99"/>
      <c r="CA79" s="99"/>
      <c r="CB79" s="99"/>
      <c r="CC79" s="99"/>
      <c r="CD79" s="99"/>
      <c r="CE79" s="99"/>
      <c r="CF79" s="99"/>
      <c r="CG79" s="99"/>
      <c r="CH79" s="99"/>
      <c r="CI79" s="99"/>
      <c r="CJ79" s="99"/>
      <c r="CK79" s="99"/>
      <c r="CL79" s="100">
        <f t="shared" si="47"/>
        <v>0</v>
      </c>
      <c r="CM79" s="101" t="e">
        <f t="shared" si="48"/>
        <v>#DIV/0!</v>
      </c>
      <c r="CN79" s="100">
        <f t="shared" si="49"/>
        <v>0</v>
      </c>
      <c r="CO79" s="101" t="e">
        <f t="shared" si="50"/>
        <v>#DIV/0!</v>
      </c>
      <c r="CP79" s="100">
        <f t="shared" si="51"/>
        <v>0</v>
      </c>
      <c r="CQ79" s="101" t="e">
        <f t="shared" si="57"/>
        <v>#DIV/0!</v>
      </c>
      <c r="CR79" s="100">
        <f t="shared" si="53"/>
        <v>0</v>
      </c>
      <c r="CS79" s="101" t="e">
        <f t="shared" si="54"/>
        <v>#DIV/0!</v>
      </c>
      <c r="CT79" s="113" t="e">
        <f t="shared" si="58"/>
        <v>#DIV/0!</v>
      </c>
      <c r="CU79" s="103" t="e">
        <f t="shared" si="59"/>
        <v>#DIV/0!</v>
      </c>
      <c r="CV79" s="2"/>
    </row>
    <row r="80" spans="1:100" ht="70.5" hidden="1" customHeight="1">
      <c r="A80" s="80" t="s">
        <v>188</v>
      </c>
      <c r="B80" s="60">
        <v>90</v>
      </c>
      <c r="C80" s="81" t="s">
        <v>313</v>
      </c>
      <c r="D80" s="104" t="s">
        <v>173</v>
      </c>
      <c r="E80" s="81" t="s">
        <v>314</v>
      </c>
      <c r="F80" s="84" t="s">
        <v>173</v>
      </c>
      <c r="G80" s="142" t="s">
        <v>316</v>
      </c>
      <c r="H80" s="143"/>
      <c r="I80" s="105" t="s">
        <v>212</v>
      </c>
      <c r="J80" s="639"/>
      <c r="K80" s="624"/>
      <c r="L80" s="639"/>
      <c r="M80" s="106"/>
      <c r="N80" s="107"/>
      <c r="O80" s="108"/>
      <c r="P80" s="107"/>
      <c r="Q80" s="108"/>
      <c r="R80" s="108"/>
      <c r="S80" s="108"/>
      <c r="T80" s="149"/>
      <c r="U80" s="107"/>
      <c r="V80" s="108"/>
      <c r="W80" s="149"/>
      <c r="X80" s="108" t="s">
        <v>177</v>
      </c>
      <c r="Y80" s="38">
        <f t="shared" si="46"/>
        <v>1</v>
      </c>
      <c r="Z80" s="129"/>
      <c r="AA80" s="109"/>
      <c r="AB80" s="109"/>
      <c r="AC80" s="109"/>
      <c r="AD80" s="109"/>
      <c r="AE80" s="109"/>
      <c r="AF80" s="109"/>
      <c r="AG80" s="96"/>
      <c r="AH80" s="96"/>
      <c r="AI80" s="96"/>
      <c r="AJ80" s="97"/>
      <c r="AK80" s="97"/>
      <c r="AL80" s="97"/>
      <c r="AM80" s="97"/>
      <c r="AN80" s="97"/>
      <c r="AO80" s="97"/>
      <c r="AP80" s="97"/>
      <c r="AQ80" s="97"/>
      <c r="AR80" s="97"/>
      <c r="AS80" s="97"/>
      <c r="AT80" s="97"/>
      <c r="AU80" s="97"/>
      <c r="AV80" s="97"/>
      <c r="AW80" s="97"/>
      <c r="AX80" s="97"/>
      <c r="AY80" s="97"/>
      <c r="AZ80" s="97"/>
      <c r="BA80" s="97"/>
      <c r="BB80" s="97"/>
      <c r="BC80" s="97"/>
      <c r="BD80" s="97"/>
      <c r="BE80" s="97"/>
      <c r="BF80" s="97"/>
      <c r="BG80" s="97"/>
      <c r="BH80" s="97"/>
      <c r="BI80" s="97" t="s">
        <v>227</v>
      </c>
      <c r="BJ80" s="98"/>
      <c r="BK80" s="99"/>
      <c r="BL80" s="99"/>
      <c r="BM80" s="99"/>
      <c r="BN80" s="99"/>
      <c r="BO80" s="99"/>
      <c r="BP80" s="99"/>
      <c r="BQ80" s="99"/>
      <c r="BR80" s="99"/>
      <c r="BS80" s="99"/>
      <c r="BT80" s="99"/>
      <c r="BU80" s="99"/>
      <c r="BV80" s="99"/>
      <c r="BW80" s="99"/>
      <c r="BX80" s="99"/>
      <c r="BY80" s="99"/>
      <c r="BZ80" s="99"/>
      <c r="CA80" s="99"/>
      <c r="CB80" s="99"/>
      <c r="CC80" s="99"/>
      <c r="CD80" s="99"/>
      <c r="CE80" s="99"/>
      <c r="CF80" s="99"/>
      <c r="CG80" s="99"/>
      <c r="CH80" s="99"/>
      <c r="CI80" s="99"/>
      <c r="CJ80" s="99"/>
      <c r="CK80" s="99"/>
      <c r="CL80" s="100">
        <f t="shared" si="47"/>
        <v>0</v>
      </c>
      <c r="CM80" s="101" t="e">
        <f t="shared" si="48"/>
        <v>#DIV/0!</v>
      </c>
      <c r="CN80" s="100">
        <f t="shared" si="49"/>
        <v>0</v>
      </c>
      <c r="CO80" s="101" t="e">
        <f t="shared" si="50"/>
        <v>#DIV/0!</v>
      </c>
      <c r="CP80" s="100">
        <f t="shared" si="51"/>
        <v>0</v>
      </c>
      <c r="CQ80" s="101" t="e">
        <f t="shared" si="57"/>
        <v>#DIV/0!</v>
      </c>
      <c r="CR80" s="100">
        <f t="shared" si="53"/>
        <v>0</v>
      </c>
      <c r="CS80" s="101" t="e">
        <f t="shared" si="54"/>
        <v>#DIV/0!</v>
      </c>
      <c r="CT80" s="117" t="e">
        <f t="shared" si="58"/>
        <v>#DIV/0!</v>
      </c>
      <c r="CU80" s="103" t="e">
        <f t="shared" si="59"/>
        <v>#DIV/0!</v>
      </c>
      <c r="CV80" s="2"/>
    </row>
    <row r="81" spans="1:100" ht="69.75" hidden="1" customHeight="1">
      <c r="A81" s="80" t="s">
        <v>180</v>
      </c>
      <c r="B81" s="60">
        <v>94</v>
      </c>
      <c r="C81" s="83" t="s">
        <v>317</v>
      </c>
      <c r="D81" s="104" t="s">
        <v>173</v>
      </c>
      <c r="E81" s="81" t="s">
        <v>318</v>
      </c>
      <c r="F81" s="84" t="s">
        <v>173</v>
      </c>
      <c r="G81" s="142" t="s">
        <v>319</v>
      </c>
      <c r="H81" s="143"/>
      <c r="I81" s="105" t="s">
        <v>212</v>
      </c>
      <c r="J81" s="139" t="s">
        <v>176</v>
      </c>
      <c r="K81" s="140" t="s">
        <v>165</v>
      </c>
      <c r="L81" s="141" t="s">
        <v>177</v>
      </c>
      <c r="M81" s="106">
        <v>1</v>
      </c>
      <c r="N81" s="107"/>
      <c r="O81" s="149"/>
      <c r="P81" s="107" t="s">
        <v>177</v>
      </c>
      <c r="Q81" s="149"/>
      <c r="R81" s="108"/>
      <c r="S81" s="108"/>
      <c r="T81" s="108"/>
      <c r="U81" s="107"/>
      <c r="V81" s="108"/>
      <c r="W81" s="108"/>
      <c r="X81" s="108"/>
      <c r="Y81" s="38">
        <f t="shared" si="46"/>
        <v>1</v>
      </c>
      <c r="Z81" s="129"/>
      <c r="AA81" s="109"/>
      <c r="AB81" s="109"/>
      <c r="AC81" s="109"/>
      <c r="AD81" s="109"/>
      <c r="AE81" s="109"/>
      <c r="AF81" s="109"/>
      <c r="AG81" s="96" t="s">
        <v>222</v>
      </c>
      <c r="AH81" s="96"/>
      <c r="AI81" s="96" t="s">
        <v>227</v>
      </c>
      <c r="AJ81" s="97"/>
      <c r="AK81" s="97"/>
      <c r="AL81" s="97"/>
      <c r="AM81" s="97"/>
      <c r="AN81" s="97"/>
      <c r="AO81" s="97"/>
      <c r="AP81" s="97"/>
      <c r="AQ81" s="97"/>
      <c r="AR81" s="97"/>
      <c r="AS81" s="97"/>
      <c r="AT81" s="97"/>
      <c r="AU81" s="97"/>
      <c r="AV81" s="97"/>
      <c r="AW81" s="97"/>
      <c r="AX81" s="97"/>
      <c r="AY81" s="97"/>
      <c r="AZ81" s="97"/>
      <c r="BA81" s="97"/>
      <c r="BB81" s="97"/>
      <c r="BC81" s="97"/>
      <c r="BD81" s="97"/>
      <c r="BE81" s="97"/>
      <c r="BF81" s="97"/>
      <c r="BG81" s="97"/>
      <c r="BH81" s="97"/>
      <c r="BI81" s="97"/>
      <c r="BJ81" s="98"/>
      <c r="BK81" s="99"/>
      <c r="BL81" s="99"/>
      <c r="BM81" s="99"/>
      <c r="BN81" s="99"/>
      <c r="BO81" s="99"/>
      <c r="BP81" s="99"/>
      <c r="BQ81" s="99"/>
      <c r="BR81" s="99"/>
      <c r="BS81" s="99"/>
      <c r="BT81" s="99"/>
      <c r="BU81" s="99"/>
      <c r="BV81" s="99"/>
      <c r="BW81" s="99"/>
      <c r="BX81" s="99"/>
      <c r="BY81" s="99"/>
      <c r="BZ81" s="99"/>
      <c r="CA81" s="99"/>
      <c r="CB81" s="99"/>
      <c r="CC81" s="99"/>
      <c r="CD81" s="99"/>
      <c r="CE81" s="99"/>
      <c r="CF81" s="99"/>
      <c r="CG81" s="99"/>
      <c r="CH81" s="99"/>
      <c r="CI81" s="99"/>
      <c r="CJ81" s="99"/>
      <c r="CK81" s="99"/>
      <c r="CL81" s="100">
        <f t="shared" si="47"/>
        <v>0</v>
      </c>
      <c r="CM81" s="112" t="e">
        <f t="shared" si="48"/>
        <v>#DIV/0!</v>
      </c>
      <c r="CN81" s="100">
        <f t="shared" si="49"/>
        <v>0</v>
      </c>
      <c r="CO81" s="112" t="e">
        <f t="shared" si="50"/>
        <v>#DIV/0!</v>
      </c>
      <c r="CP81" s="48">
        <f t="shared" si="51"/>
        <v>0</v>
      </c>
      <c r="CQ81" s="112" t="e">
        <f t="shared" si="57"/>
        <v>#DIV/0!</v>
      </c>
      <c r="CR81" s="100">
        <f t="shared" si="53"/>
        <v>0</v>
      </c>
      <c r="CS81" s="112" t="e">
        <f t="shared" si="54"/>
        <v>#DIV/0!</v>
      </c>
      <c r="CT81" s="113" t="e">
        <f t="shared" si="58"/>
        <v>#DIV/0!</v>
      </c>
      <c r="CU81" s="103" t="e">
        <f t="shared" si="59"/>
        <v>#DIV/0!</v>
      </c>
      <c r="CV81" s="2"/>
    </row>
    <row r="82" spans="1:100" ht="53.25" hidden="1" customHeight="1">
      <c r="A82" s="80" t="s">
        <v>184</v>
      </c>
      <c r="B82" s="60">
        <v>95</v>
      </c>
      <c r="C82" s="83" t="s">
        <v>320</v>
      </c>
      <c r="D82" s="114" t="s">
        <v>190</v>
      </c>
      <c r="E82" s="81" t="s">
        <v>321</v>
      </c>
      <c r="F82" s="84" t="s">
        <v>190</v>
      </c>
      <c r="G82" s="85" t="s">
        <v>322</v>
      </c>
      <c r="H82" s="86"/>
      <c r="I82" s="105" t="s">
        <v>212</v>
      </c>
      <c r="J82" s="139" t="s">
        <v>176</v>
      </c>
      <c r="K82" s="140" t="s">
        <v>165</v>
      </c>
      <c r="L82" s="141" t="s">
        <v>177</v>
      </c>
      <c r="M82" s="106">
        <v>1</v>
      </c>
      <c r="N82" s="107"/>
      <c r="O82" s="108"/>
      <c r="P82" s="107"/>
      <c r="Q82" s="108"/>
      <c r="R82" s="108"/>
      <c r="S82" s="108"/>
      <c r="T82" s="107" t="s">
        <v>177</v>
      </c>
      <c r="U82" s="107"/>
      <c r="V82" s="108"/>
      <c r="W82" s="108"/>
      <c r="X82" s="108"/>
      <c r="Y82" s="38">
        <f t="shared" si="46"/>
        <v>1</v>
      </c>
      <c r="Z82" s="129"/>
      <c r="AA82" s="109"/>
      <c r="AB82" s="109"/>
      <c r="AC82" s="109"/>
      <c r="AD82" s="109"/>
      <c r="AE82" s="109"/>
      <c r="AF82" s="109"/>
      <c r="AG82" s="96"/>
      <c r="AH82" s="96"/>
      <c r="AI82" s="96"/>
      <c r="AJ82" s="97"/>
      <c r="AK82" s="97"/>
      <c r="AL82" s="97"/>
      <c r="AM82" s="97"/>
      <c r="AN82" s="97"/>
      <c r="AO82" s="97"/>
      <c r="AP82" s="97"/>
      <c r="AQ82" s="97"/>
      <c r="AR82" s="97"/>
      <c r="AS82" s="97"/>
      <c r="AT82" s="97" t="s">
        <v>222</v>
      </c>
      <c r="AU82" s="97"/>
      <c r="AV82" s="97" t="s">
        <v>222</v>
      </c>
      <c r="AW82" s="97"/>
      <c r="AX82" s="97"/>
      <c r="AY82" s="97"/>
      <c r="AZ82" s="97"/>
      <c r="BA82" s="97"/>
      <c r="BB82" s="97"/>
      <c r="BC82" s="97"/>
      <c r="BD82" s="97"/>
      <c r="BE82" s="97"/>
      <c r="BF82" s="97"/>
      <c r="BG82" s="97"/>
      <c r="BH82" s="97"/>
      <c r="BI82" s="97"/>
      <c r="BJ82" s="98"/>
      <c r="BK82" s="99"/>
      <c r="BL82" s="99"/>
      <c r="BM82" s="99"/>
      <c r="BN82" s="99"/>
      <c r="BO82" s="99"/>
      <c r="BP82" s="99"/>
      <c r="BQ82" s="99"/>
      <c r="BR82" s="99"/>
      <c r="BS82" s="99"/>
      <c r="BT82" s="99"/>
      <c r="BU82" s="99"/>
      <c r="BV82" s="99"/>
      <c r="BW82" s="99"/>
      <c r="BX82" s="99"/>
      <c r="BY82" s="99"/>
      <c r="BZ82" s="99"/>
      <c r="CA82" s="99"/>
      <c r="CB82" s="99"/>
      <c r="CC82" s="99"/>
      <c r="CD82" s="99"/>
      <c r="CE82" s="99"/>
      <c r="CF82" s="99"/>
      <c r="CG82" s="99"/>
      <c r="CH82" s="99"/>
      <c r="CI82" s="99"/>
      <c r="CJ82" s="99"/>
      <c r="CK82" s="99"/>
      <c r="CL82" s="100">
        <f t="shared" si="47"/>
        <v>0</v>
      </c>
      <c r="CM82" s="101" t="e">
        <f t="shared" si="48"/>
        <v>#DIV/0!</v>
      </c>
      <c r="CN82" s="100">
        <f t="shared" si="49"/>
        <v>0</v>
      </c>
      <c r="CO82" s="101" t="e">
        <f t="shared" si="50"/>
        <v>#DIV/0!</v>
      </c>
      <c r="CP82" s="100">
        <f t="shared" si="51"/>
        <v>0</v>
      </c>
      <c r="CQ82" s="101" t="e">
        <f t="shared" si="57"/>
        <v>#DIV/0!</v>
      </c>
      <c r="CR82" s="100">
        <f t="shared" si="53"/>
        <v>0</v>
      </c>
      <c r="CS82" s="101" t="e">
        <f t="shared" si="54"/>
        <v>#DIV/0!</v>
      </c>
      <c r="CT82" s="116" t="e">
        <f t="shared" si="58"/>
        <v>#DIV/0!</v>
      </c>
      <c r="CU82" s="103" t="e">
        <f t="shared" si="59"/>
        <v>#DIV/0!</v>
      </c>
      <c r="CV82" s="2"/>
    </row>
    <row r="83" spans="1:100" ht="29.25" hidden="1" customHeight="1">
      <c r="A83" s="59"/>
      <c r="B83" s="60">
        <v>96</v>
      </c>
      <c r="C83" s="156" t="s">
        <v>323</v>
      </c>
      <c r="D83" s="157"/>
      <c r="E83" s="156"/>
      <c r="F83" s="65" t="s">
        <v>117</v>
      </c>
      <c r="G83" s="66"/>
      <c r="H83" s="66"/>
      <c r="I83" s="66"/>
      <c r="J83" s="66"/>
      <c r="K83" s="66"/>
      <c r="L83" s="66"/>
      <c r="M83" s="67">
        <f>SUM(M84:M113)</f>
        <v>3</v>
      </c>
      <c r="N83" s="66"/>
      <c r="O83" s="66"/>
      <c r="P83" s="66"/>
      <c r="Q83" s="66"/>
      <c r="R83" s="66"/>
      <c r="S83" s="66"/>
      <c r="T83" s="66"/>
      <c r="U83" s="66"/>
      <c r="V83" s="66"/>
      <c r="W83" s="66"/>
      <c r="X83" s="66"/>
      <c r="Y83" s="67">
        <f>SUM(Y84:Y113)</f>
        <v>30</v>
      </c>
      <c r="Z83" s="137"/>
      <c r="AA83" s="66"/>
      <c r="AB83" s="66"/>
      <c r="AC83" s="66"/>
      <c r="AD83" s="66"/>
      <c r="AE83" s="66"/>
      <c r="AF83" s="66"/>
      <c r="AG83" s="66"/>
      <c r="AH83" s="66"/>
      <c r="AI83" s="66"/>
      <c r="AJ83" s="138"/>
      <c r="AK83" s="138"/>
      <c r="AL83" s="138"/>
      <c r="AM83" s="138"/>
      <c r="AN83" s="138"/>
      <c r="AO83" s="138"/>
      <c r="AP83" s="138"/>
      <c r="AQ83" s="138"/>
      <c r="AR83" s="138"/>
      <c r="AS83" s="138"/>
      <c r="AT83" s="138"/>
      <c r="AU83" s="138"/>
      <c r="AV83" s="138"/>
      <c r="AW83" s="138"/>
      <c r="AX83" s="138"/>
      <c r="AY83" s="138"/>
      <c r="AZ83" s="138"/>
      <c r="BA83" s="138"/>
      <c r="BB83" s="138"/>
      <c r="BC83" s="138"/>
      <c r="BD83" s="138"/>
      <c r="BE83" s="138"/>
      <c r="BF83" s="138"/>
      <c r="BG83" s="138"/>
      <c r="BH83" s="138"/>
      <c r="BI83" s="138"/>
      <c r="BJ83" s="98"/>
      <c r="BK83" s="99"/>
      <c r="BL83" s="99"/>
      <c r="BM83" s="99"/>
      <c r="BN83" s="99"/>
      <c r="BO83" s="99"/>
      <c r="BP83" s="99"/>
      <c r="BQ83" s="99"/>
      <c r="BR83" s="99"/>
      <c r="BS83" s="99"/>
      <c r="BT83" s="99"/>
      <c r="BU83" s="99"/>
      <c r="BV83" s="99"/>
      <c r="BW83" s="99"/>
      <c r="BX83" s="99"/>
      <c r="BY83" s="99"/>
      <c r="BZ83" s="99"/>
      <c r="CA83" s="99"/>
      <c r="CB83" s="99"/>
      <c r="CC83" s="99"/>
      <c r="CD83" s="99"/>
      <c r="CE83" s="99"/>
      <c r="CF83" s="99"/>
      <c r="CG83" s="99"/>
      <c r="CH83" s="99"/>
      <c r="CI83" s="99"/>
      <c r="CJ83" s="99"/>
      <c r="CK83" s="99"/>
      <c r="CL83" s="100"/>
      <c r="CM83" s="112"/>
      <c r="CN83" s="100"/>
      <c r="CO83" s="112" t="e">
        <f t="shared" si="50"/>
        <v>#DIV/0!</v>
      </c>
      <c r="CP83" s="100">
        <f t="shared" si="51"/>
        <v>0</v>
      </c>
      <c r="CQ83" s="112" t="e">
        <f t="shared" si="57"/>
        <v>#DIV/0!</v>
      </c>
      <c r="CR83" s="100">
        <f t="shared" si="53"/>
        <v>0</v>
      </c>
      <c r="CS83" s="112" t="e">
        <f t="shared" si="54"/>
        <v>#DIV/0!</v>
      </c>
      <c r="CT83" s="113" t="e">
        <f t="shared" si="58"/>
        <v>#DIV/0!</v>
      </c>
      <c r="CU83" s="103" t="e">
        <f t="shared" si="59"/>
        <v>#DIV/0!</v>
      </c>
      <c r="CV83" s="2"/>
    </row>
    <row r="84" spans="1:100" ht="74.25" customHeight="1">
      <c r="A84" s="399" t="s">
        <v>169</v>
      </c>
      <c r="B84" s="569">
        <v>103</v>
      </c>
      <c r="C84" s="85" t="s">
        <v>324</v>
      </c>
      <c r="D84" s="250" t="s">
        <v>224</v>
      </c>
      <c r="E84" s="85" t="s">
        <v>325</v>
      </c>
      <c r="F84" s="336" t="s">
        <v>248</v>
      </c>
      <c r="G84" s="85" t="s">
        <v>326</v>
      </c>
      <c r="H84" s="132"/>
      <c r="I84" s="126" t="s">
        <v>212</v>
      </c>
      <c r="J84" s="648" t="s">
        <v>176</v>
      </c>
      <c r="K84" s="649" t="s">
        <v>165</v>
      </c>
      <c r="L84" s="650" t="s">
        <v>177</v>
      </c>
      <c r="M84" s="371">
        <v>1</v>
      </c>
      <c r="N84" s="571" t="s">
        <v>177</v>
      </c>
      <c r="O84" s="210"/>
      <c r="P84" s="107"/>
      <c r="Q84" s="108"/>
      <c r="R84" s="108"/>
      <c r="S84" s="108"/>
      <c r="T84" s="108"/>
      <c r="U84" s="107"/>
      <c r="V84" s="108"/>
      <c r="W84" s="108"/>
      <c r="X84" s="108"/>
      <c r="Y84" s="38">
        <f t="shared" ref="Y84:Y113" si="60">COUNTIF($N84:$X84,"x")</f>
        <v>1</v>
      </c>
      <c r="Z84" s="129"/>
      <c r="AA84" s="96" t="s">
        <v>227</v>
      </c>
      <c r="AB84" s="96" t="s">
        <v>222</v>
      </c>
      <c r="AC84" s="609"/>
      <c r="AD84" s="96"/>
      <c r="AE84" s="96"/>
      <c r="AF84" s="96"/>
      <c r="AG84" s="96"/>
      <c r="AH84" s="96"/>
      <c r="AI84" s="96"/>
      <c r="AJ84" s="97"/>
      <c r="AK84" s="97"/>
      <c r="AL84" s="97"/>
      <c r="AM84" s="97"/>
      <c r="AN84" s="97"/>
      <c r="AO84" s="97"/>
      <c r="AP84" s="97"/>
      <c r="AQ84" s="97"/>
      <c r="AR84" s="97"/>
      <c r="AS84" s="97"/>
      <c r="AT84" s="97"/>
      <c r="AU84" s="97"/>
      <c r="AV84" s="97"/>
      <c r="AW84" s="97"/>
      <c r="AX84" s="97"/>
      <c r="AY84" s="97"/>
      <c r="AZ84" s="97"/>
      <c r="BA84" s="97"/>
      <c r="BB84" s="97"/>
      <c r="BC84" s="97"/>
      <c r="BD84" s="97"/>
      <c r="BE84" s="97"/>
      <c r="BF84" s="97"/>
      <c r="BG84" s="97"/>
      <c r="BH84" s="97"/>
      <c r="BI84" s="97"/>
      <c r="BJ84" s="98"/>
      <c r="BK84" s="99"/>
      <c r="BL84" s="99"/>
      <c r="BM84" s="99"/>
      <c r="BN84" s="99"/>
      <c r="BO84" s="99"/>
      <c r="BP84" s="99"/>
      <c r="BQ84" s="99"/>
      <c r="BR84" s="99"/>
      <c r="BS84" s="99"/>
      <c r="BT84" s="99"/>
      <c r="BU84" s="99"/>
      <c r="BV84" s="99"/>
      <c r="BW84" s="99"/>
      <c r="BX84" s="99"/>
      <c r="BY84" s="99"/>
      <c r="BZ84" s="99"/>
      <c r="CA84" s="99"/>
      <c r="CB84" s="99"/>
      <c r="CC84" s="99"/>
      <c r="CD84" s="99"/>
      <c r="CE84" s="99"/>
      <c r="CF84" s="99"/>
      <c r="CG84" s="99"/>
      <c r="CH84" s="99"/>
      <c r="CI84" s="99"/>
      <c r="CJ84" s="99"/>
      <c r="CK84" s="99"/>
      <c r="CL84" s="100">
        <f t="shared" ref="CL84:CL113" si="61">COUNTIF(BJ84:CK84,"2")</f>
        <v>0</v>
      </c>
      <c r="CM84" s="101" t="e">
        <f t="shared" ref="CM84:CM113" si="62">CL84/(CL84+CN84+CP84+CR84)</f>
        <v>#DIV/0!</v>
      </c>
      <c r="CN84" s="100">
        <f t="shared" ref="CN84:CN113" si="63">COUNTIF(BJ84:CK84,"1")</f>
        <v>0</v>
      </c>
      <c r="CO84" s="101" t="e">
        <f t="shared" si="50"/>
        <v>#DIV/0!</v>
      </c>
      <c r="CP84" s="100">
        <f t="shared" si="51"/>
        <v>0</v>
      </c>
      <c r="CQ84" s="101" t="e">
        <f t="shared" si="57"/>
        <v>#DIV/0!</v>
      </c>
      <c r="CR84" s="100">
        <f t="shared" si="53"/>
        <v>0</v>
      </c>
      <c r="CS84" s="101" t="e">
        <f t="shared" si="54"/>
        <v>#DIV/0!</v>
      </c>
      <c r="CT84" s="102" t="e">
        <f t="shared" si="58"/>
        <v>#DIV/0!</v>
      </c>
      <c r="CU84" s="601" t="e">
        <f t="shared" si="59"/>
        <v>#DIV/0!</v>
      </c>
      <c r="CV84" s="150"/>
    </row>
    <row r="85" spans="1:100" ht="53.25" hidden="1" customHeight="1">
      <c r="A85" s="80" t="s">
        <v>186</v>
      </c>
      <c r="B85" s="319">
        <v>103</v>
      </c>
      <c r="C85" s="534" t="s">
        <v>324</v>
      </c>
      <c r="D85" s="82" t="s">
        <v>224</v>
      </c>
      <c r="E85" s="393" t="s">
        <v>325</v>
      </c>
      <c r="F85" s="394" t="s">
        <v>248</v>
      </c>
      <c r="G85" s="541" t="s">
        <v>327</v>
      </c>
      <c r="H85" s="143"/>
      <c r="I85" s="87" t="s">
        <v>212</v>
      </c>
      <c r="J85" s="639"/>
      <c r="K85" s="624"/>
      <c r="L85" s="639"/>
      <c r="M85" s="106"/>
      <c r="N85" s="92"/>
      <c r="O85" s="108"/>
      <c r="P85" s="107"/>
      <c r="Q85" s="108"/>
      <c r="R85" s="108"/>
      <c r="S85" s="108"/>
      <c r="T85" s="108"/>
      <c r="U85" s="107"/>
      <c r="V85" s="108" t="s">
        <v>177</v>
      </c>
      <c r="W85" s="108"/>
      <c r="X85" s="108"/>
      <c r="Y85" s="38">
        <f t="shared" si="60"/>
        <v>1</v>
      </c>
      <c r="Z85" s="129"/>
      <c r="AA85" s="536"/>
      <c r="AB85" s="536"/>
      <c r="AC85" s="109"/>
      <c r="AD85" s="109"/>
      <c r="AE85" s="109"/>
      <c r="AF85" s="109"/>
      <c r="AG85" s="96"/>
      <c r="AH85" s="96"/>
      <c r="AI85" s="96"/>
      <c r="AJ85" s="97"/>
      <c r="AK85" s="97"/>
      <c r="AL85" s="97"/>
      <c r="AM85" s="97"/>
      <c r="AN85" s="97"/>
      <c r="AO85" s="97"/>
      <c r="AP85" s="97"/>
      <c r="AQ85" s="97"/>
      <c r="AR85" s="97"/>
      <c r="AS85" s="97"/>
      <c r="AT85" s="97"/>
      <c r="AU85" s="97"/>
      <c r="AV85" s="97"/>
      <c r="AW85" s="97"/>
      <c r="AX85" s="97"/>
      <c r="AY85" s="97"/>
      <c r="AZ85" s="97"/>
      <c r="BA85" s="97" t="s">
        <v>227</v>
      </c>
      <c r="BB85" s="97"/>
      <c r="BC85" s="97"/>
      <c r="BD85" s="97"/>
      <c r="BE85" s="97"/>
      <c r="BF85" s="97"/>
      <c r="BG85" s="97"/>
      <c r="BH85" s="97"/>
      <c r="BI85" s="97"/>
      <c r="BJ85" s="98"/>
      <c r="BK85" s="99"/>
      <c r="BL85" s="99"/>
      <c r="BM85" s="99"/>
      <c r="BN85" s="99"/>
      <c r="BO85" s="99"/>
      <c r="BP85" s="99"/>
      <c r="BQ85" s="99"/>
      <c r="BR85" s="99"/>
      <c r="BS85" s="99"/>
      <c r="BT85" s="99"/>
      <c r="BU85" s="99"/>
      <c r="BV85" s="99"/>
      <c r="BW85" s="99"/>
      <c r="BX85" s="99"/>
      <c r="BY85" s="99"/>
      <c r="BZ85" s="99"/>
      <c r="CA85" s="99"/>
      <c r="CB85" s="99"/>
      <c r="CC85" s="99"/>
      <c r="CD85" s="99"/>
      <c r="CE85" s="99"/>
      <c r="CF85" s="99"/>
      <c r="CG85" s="99"/>
      <c r="CH85" s="99"/>
      <c r="CI85" s="99"/>
      <c r="CJ85" s="99"/>
      <c r="CK85" s="99"/>
      <c r="CL85" s="100">
        <f t="shared" si="61"/>
        <v>0</v>
      </c>
      <c r="CM85" s="101" t="e">
        <f t="shared" si="62"/>
        <v>#DIV/0!</v>
      </c>
      <c r="CN85" s="100">
        <f t="shared" si="63"/>
        <v>0</v>
      </c>
      <c r="CO85" s="101" t="e">
        <f t="shared" si="50"/>
        <v>#DIV/0!</v>
      </c>
      <c r="CP85" s="100">
        <f t="shared" si="51"/>
        <v>0</v>
      </c>
      <c r="CQ85" s="101" t="e">
        <f t="shared" si="57"/>
        <v>#DIV/0!</v>
      </c>
      <c r="CR85" s="100">
        <f t="shared" si="53"/>
        <v>0</v>
      </c>
      <c r="CS85" s="101" t="e">
        <f t="shared" si="54"/>
        <v>#DIV/0!</v>
      </c>
      <c r="CT85" s="113" t="e">
        <f t="shared" si="58"/>
        <v>#DIV/0!</v>
      </c>
      <c r="CU85" s="103" t="e">
        <f t="shared" si="59"/>
        <v>#DIV/0!</v>
      </c>
      <c r="CV85" s="2"/>
    </row>
    <row r="86" spans="1:100" ht="43.5" hidden="1" customHeight="1">
      <c r="A86" s="80" t="s">
        <v>186</v>
      </c>
      <c r="B86" s="60">
        <v>105</v>
      </c>
      <c r="C86" s="83" t="s">
        <v>328</v>
      </c>
      <c r="D86" s="104" t="s">
        <v>224</v>
      </c>
      <c r="E86" s="81" t="s">
        <v>329</v>
      </c>
      <c r="F86" s="84" t="s">
        <v>224</v>
      </c>
      <c r="G86" s="142" t="s">
        <v>330</v>
      </c>
      <c r="H86" s="143"/>
      <c r="I86" s="105" t="s">
        <v>212</v>
      </c>
      <c r="J86" s="139" t="s">
        <v>176</v>
      </c>
      <c r="K86" s="140" t="s">
        <v>165</v>
      </c>
      <c r="L86" s="141" t="s">
        <v>177</v>
      </c>
      <c r="M86" s="106"/>
      <c r="N86" s="107"/>
      <c r="O86" s="108"/>
      <c r="P86" s="107"/>
      <c r="Q86" s="108"/>
      <c r="R86" s="108"/>
      <c r="S86" s="108"/>
      <c r="T86" s="108"/>
      <c r="U86" s="107"/>
      <c r="V86" s="108" t="s">
        <v>177</v>
      </c>
      <c r="W86" s="149"/>
      <c r="X86" s="108"/>
      <c r="Y86" s="38">
        <f t="shared" si="60"/>
        <v>1</v>
      </c>
      <c r="Z86" s="129"/>
      <c r="AA86" s="109"/>
      <c r="AB86" s="109"/>
      <c r="AC86" s="109"/>
      <c r="AD86" s="109"/>
      <c r="AE86" s="109"/>
      <c r="AF86" s="109"/>
      <c r="AG86" s="96"/>
      <c r="AH86" s="96"/>
      <c r="AI86" s="96"/>
      <c r="AJ86" s="97"/>
      <c r="AK86" s="97"/>
      <c r="AL86" s="97"/>
      <c r="AM86" s="97"/>
      <c r="AN86" s="97"/>
      <c r="AO86" s="97"/>
      <c r="AP86" s="97"/>
      <c r="AQ86" s="97"/>
      <c r="AR86" s="97"/>
      <c r="AS86" s="97"/>
      <c r="AT86" s="97"/>
      <c r="AU86" s="97"/>
      <c r="AV86" s="97"/>
      <c r="AW86" s="97"/>
      <c r="AX86" s="97"/>
      <c r="AY86" s="97"/>
      <c r="AZ86" s="97"/>
      <c r="BA86" s="97"/>
      <c r="BB86" s="97"/>
      <c r="BC86" s="97" t="s">
        <v>227</v>
      </c>
      <c r="BD86" s="97"/>
      <c r="BE86" s="97"/>
      <c r="BF86" s="97"/>
      <c r="BG86" s="97"/>
      <c r="BH86" s="97"/>
      <c r="BI86" s="97"/>
      <c r="BJ86" s="98"/>
      <c r="BK86" s="99"/>
      <c r="BL86" s="99"/>
      <c r="BM86" s="99"/>
      <c r="BN86" s="99"/>
      <c r="BO86" s="99"/>
      <c r="BP86" s="99"/>
      <c r="BQ86" s="99"/>
      <c r="BR86" s="99"/>
      <c r="BS86" s="99"/>
      <c r="BT86" s="99"/>
      <c r="BU86" s="99"/>
      <c r="BV86" s="99"/>
      <c r="BW86" s="99"/>
      <c r="BX86" s="99"/>
      <c r="BY86" s="99"/>
      <c r="BZ86" s="99"/>
      <c r="CA86" s="99"/>
      <c r="CB86" s="99"/>
      <c r="CC86" s="99"/>
      <c r="CD86" s="99"/>
      <c r="CE86" s="99"/>
      <c r="CF86" s="99"/>
      <c r="CG86" s="99"/>
      <c r="CH86" s="99"/>
      <c r="CI86" s="99"/>
      <c r="CJ86" s="99"/>
      <c r="CK86" s="99"/>
      <c r="CL86" s="100">
        <f t="shared" si="61"/>
        <v>0</v>
      </c>
      <c r="CM86" s="101" t="e">
        <f t="shared" si="62"/>
        <v>#DIV/0!</v>
      </c>
      <c r="CN86" s="100">
        <f t="shared" si="63"/>
        <v>0</v>
      </c>
      <c r="CO86" s="101" t="e">
        <f t="shared" si="50"/>
        <v>#DIV/0!</v>
      </c>
      <c r="CP86" s="100">
        <f t="shared" si="51"/>
        <v>0</v>
      </c>
      <c r="CQ86" s="101" t="e">
        <f t="shared" si="57"/>
        <v>#DIV/0!</v>
      </c>
      <c r="CR86" s="100">
        <f t="shared" si="53"/>
        <v>0</v>
      </c>
      <c r="CS86" s="101" t="e">
        <f t="shared" si="54"/>
        <v>#DIV/0!</v>
      </c>
      <c r="CT86" s="113" t="e">
        <f t="shared" si="58"/>
        <v>#DIV/0!</v>
      </c>
      <c r="CU86" s="103" t="e">
        <f t="shared" si="59"/>
        <v>#DIV/0!</v>
      </c>
      <c r="CV86" s="2"/>
    </row>
    <row r="87" spans="1:100" ht="51" hidden="1" customHeight="1">
      <c r="A87" s="80" t="s">
        <v>188</v>
      </c>
      <c r="B87" s="60">
        <v>107</v>
      </c>
      <c r="C87" s="81" t="s">
        <v>331</v>
      </c>
      <c r="D87" s="144" t="s">
        <v>224</v>
      </c>
      <c r="E87" s="81" t="s">
        <v>332</v>
      </c>
      <c r="F87" s="84" t="s">
        <v>224</v>
      </c>
      <c r="G87" s="142" t="s">
        <v>333</v>
      </c>
      <c r="H87" s="143"/>
      <c r="I87" s="145" t="s">
        <v>212</v>
      </c>
      <c r="J87" s="139" t="s">
        <v>176</v>
      </c>
      <c r="K87" s="140" t="s">
        <v>165</v>
      </c>
      <c r="L87" s="141" t="s">
        <v>177</v>
      </c>
      <c r="M87" s="106"/>
      <c r="N87" s="107"/>
      <c r="O87" s="108"/>
      <c r="P87" s="107"/>
      <c r="Q87" s="108"/>
      <c r="R87" s="108"/>
      <c r="S87" s="108"/>
      <c r="T87" s="108"/>
      <c r="U87" s="107"/>
      <c r="V87" s="108"/>
      <c r="W87" s="108"/>
      <c r="X87" s="108" t="s">
        <v>177</v>
      </c>
      <c r="Y87" s="38">
        <f t="shared" si="60"/>
        <v>1</v>
      </c>
      <c r="Z87" s="129"/>
      <c r="AA87" s="109"/>
      <c r="AB87" s="109"/>
      <c r="AC87" s="109"/>
      <c r="AD87" s="109"/>
      <c r="AE87" s="109"/>
      <c r="AF87" s="109"/>
      <c r="AG87" s="96"/>
      <c r="AH87" s="96"/>
      <c r="AI87" s="96"/>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t="s">
        <v>227</v>
      </c>
      <c r="BI87" s="97"/>
      <c r="BJ87" s="98"/>
      <c r="BK87" s="99"/>
      <c r="BL87" s="99"/>
      <c r="BM87" s="99"/>
      <c r="BN87" s="99"/>
      <c r="BO87" s="99"/>
      <c r="BP87" s="99"/>
      <c r="BQ87" s="99"/>
      <c r="BR87" s="99"/>
      <c r="BS87" s="99"/>
      <c r="BT87" s="99"/>
      <c r="BU87" s="99"/>
      <c r="BV87" s="99"/>
      <c r="BW87" s="99"/>
      <c r="BX87" s="99"/>
      <c r="BY87" s="99"/>
      <c r="BZ87" s="99"/>
      <c r="CA87" s="99"/>
      <c r="CB87" s="99"/>
      <c r="CC87" s="99"/>
      <c r="CD87" s="99"/>
      <c r="CE87" s="99"/>
      <c r="CF87" s="99"/>
      <c r="CG87" s="99"/>
      <c r="CH87" s="99"/>
      <c r="CI87" s="99"/>
      <c r="CJ87" s="99"/>
      <c r="CK87" s="99"/>
      <c r="CL87" s="100">
        <f t="shared" si="61"/>
        <v>0</v>
      </c>
      <c r="CM87" s="101" t="e">
        <f t="shared" si="62"/>
        <v>#DIV/0!</v>
      </c>
      <c r="CN87" s="100">
        <f t="shared" si="63"/>
        <v>0</v>
      </c>
      <c r="CO87" s="101" t="e">
        <f t="shared" si="50"/>
        <v>#DIV/0!</v>
      </c>
      <c r="CP87" s="100">
        <f t="shared" si="51"/>
        <v>0</v>
      </c>
      <c r="CQ87" s="101" t="e">
        <f t="shared" si="57"/>
        <v>#DIV/0!</v>
      </c>
      <c r="CR87" s="100">
        <f t="shared" si="53"/>
        <v>0</v>
      </c>
      <c r="CS87" s="101" t="e">
        <f t="shared" si="54"/>
        <v>#DIV/0!</v>
      </c>
      <c r="CT87" s="117" t="e">
        <f t="shared" si="58"/>
        <v>#DIV/0!</v>
      </c>
      <c r="CU87" s="103" t="e">
        <f t="shared" si="59"/>
        <v>#DIV/0!</v>
      </c>
      <c r="CV87" s="2"/>
    </row>
    <row r="88" spans="1:100" ht="47.25" hidden="1" customHeight="1">
      <c r="A88" s="80" t="s">
        <v>179</v>
      </c>
      <c r="B88" s="60">
        <v>108</v>
      </c>
      <c r="C88" s="83" t="s">
        <v>334</v>
      </c>
      <c r="D88" s="104" t="s">
        <v>224</v>
      </c>
      <c r="E88" s="81" t="s">
        <v>335</v>
      </c>
      <c r="F88" s="84" t="s">
        <v>224</v>
      </c>
      <c r="G88" s="163" t="s">
        <v>336</v>
      </c>
      <c r="H88" s="147"/>
      <c r="I88" s="126" t="s">
        <v>212</v>
      </c>
      <c r="J88" s="148" t="s">
        <v>176</v>
      </c>
      <c r="K88" s="140" t="s">
        <v>165</v>
      </c>
      <c r="L88" s="141" t="s">
        <v>177</v>
      </c>
      <c r="M88" s="106">
        <v>1</v>
      </c>
      <c r="N88" s="107"/>
      <c r="O88" s="107" t="s">
        <v>177</v>
      </c>
      <c r="P88" s="107"/>
      <c r="Q88" s="108"/>
      <c r="R88" s="108"/>
      <c r="S88" s="108"/>
      <c r="T88" s="108"/>
      <c r="U88" s="107"/>
      <c r="V88" s="108"/>
      <c r="W88" s="108"/>
      <c r="X88" s="108"/>
      <c r="Y88" s="38">
        <f t="shared" si="60"/>
        <v>1</v>
      </c>
      <c r="Z88" s="129"/>
      <c r="AA88" s="109"/>
      <c r="AB88" s="109"/>
      <c r="AC88" s="97" t="s">
        <v>227</v>
      </c>
      <c r="AD88" s="97"/>
      <c r="AE88" s="97"/>
      <c r="AF88" s="97"/>
      <c r="AG88" s="96"/>
      <c r="AH88" s="96"/>
      <c r="AI88" s="96"/>
      <c r="AJ88" s="97"/>
      <c r="AK88" s="97"/>
      <c r="AL88" s="97"/>
      <c r="AM88" s="97"/>
      <c r="AN88" s="97"/>
      <c r="AO88" s="97"/>
      <c r="AP88" s="97"/>
      <c r="AQ88" s="97"/>
      <c r="AR88" s="97"/>
      <c r="AS88" s="97"/>
      <c r="AT88" s="97"/>
      <c r="AU88" s="97"/>
      <c r="AV88" s="97"/>
      <c r="AW88" s="97"/>
      <c r="AX88" s="97"/>
      <c r="AY88" s="97"/>
      <c r="AZ88" s="97"/>
      <c r="BA88" s="97"/>
      <c r="BB88" s="97"/>
      <c r="BC88" s="97"/>
      <c r="BD88" s="97"/>
      <c r="BE88" s="97"/>
      <c r="BF88" s="97"/>
      <c r="BG88" s="97"/>
      <c r="BH88" s="97"/>
      <c r="BI88" s="97"/>
      <c r="BJ88" s="98"/>
      <c r="BK88" s="99"/>
      <c r="BL88" s="99"/>
      <c r="BM88" s="99"/>
      <c r="BN88" s="110"/>
      <c r="BO88" s="99"/>
      <c r="BP88" s="99"/>
      <c r="BQ88" s="99"/>
      <c r="BR88" s="99"/>
      <c r="BS88" s="99"/>
      <c r="BT88" s="110"/>
      <c r="BU88" s="110"/>
      <c r="BV88" s="110"/>
      <c r="BW88" s="99"/>
      <c r="BX88" s="99"/>
      <c r="BY88" s="99"/>
      <c r="BZ88" s="99"/>
      <c r="CA88" s="110"/>
      <c r="CB88" s="110"/>
      <c r="CC88" s="99"/>
      <c r="CD88" s="99"/>
      <c r="CE88" s="99"/>
      <c r="CF88" s="99"/>
      <c r="CG88" s="99"/>
      <c r="CH88" s="110"/>
      <c r="CI88" s="99"/>
      <c r="CJ88" s="99"/>
      <c r="CK88" s="99"/>
      <c r="CL88" s="100">
        <f t="shared" si="61"/>
        <v>0</v>
      </c>
      <c r="CM88" s="112" t="e">
        <f t="shared" si="62"/>
        <v>#DIV/0!</v>
      </c>
      <c r="CN88" s="100">
        <f t="shared" si="63"/>
        <v>0</v>
      </c>
      <c r="CO88" s="101" t="e">
        <f t="shared" si="50"/>
        <v>#DIV/0!</v>
      </c>
      <c r="CP88" s="100">
        <f t="shared" si="51"/>
        <v>0</v>
      </c>
      <c r="CQ88" s="101" t="e">
        <f t="shared" si="57"/>
        <v>#DIV/0!</v>
      </c>
      <c r="CR88" s="100">
        <f t="shared" si="53"/>
        <v>0</v>
      </c>
      <c r="CS88" s="101" t="e">
        <f t="shared" si="54"/>
        <v>#DIV/0!</v>
      </c>
      <c r="CT88" s="102" t="e">
        <f t="shared" si="58"/>
        <v>#DIV/0!</v>
      </c>
      <c r="CU88" s="103" t="e">
        <f t="shared" si="59"/>
        <v>#DIV/0!</v>
      </c>
      <c r="CV88" s="2"/>
    </row>
    <row r="89" spans="1:100" ht="82.5" hidden="1" customHeight="1">
      <c r="A89" s="80" t="s">
        <v>185</v>
      </c>
      <c r="B89" s="60">
        <v>110</v>
      </c>
      <c r="C89" s="83" t="s">
        <v>337</v>
      </c>
      <c r="D89" s="104" t="s">
        <v>224</v>
      </c>
      <c r="E89" s="81" t="s">
        <v>338</v>
      </c>
      <c r="F89" s="84" t="s">
        <v>224</v>
      </c>
      <c r="G89" s="85" t="s">
        <v>339</v>
      </c>
      <c r="H89" s="86"/>
      <c r="I89" s="87" t="s">
        <v>212</v>
      </c>
      <c r="J89" s="139" t="s">
        <v>176</v>
      </c>
      <c r="K89" s="140" t="s">
        <v>165</v>
      </c>
      <c r="L89" s="141" t="s">
        <v>177</v>
      </c>
      <c r="M89" s="106"/>
      <c r="N89" s="107"/>
      <c r="O89" s="108"/>
      <c r="P89" s="107"/>
      <c r="Q89" s="108"/>
      <c r="R89" s="108"/>
      <c r="S89" s="108"/>
      <c r="T89" s="108"/>
      <c r="U89" s="107" t="s">
        <v>177</v>
      </c>
      <c r="V89" s="149"/>
      <c r="W89" s="108"/>
      <c r="X89" s="108"/>
      <c r="Y89" s="38">
        <f t="shared" si="60"/>
        <v>1</v>
      </c>
      <c r="Z89" s="129"/>
      <c r="AA89" s="109"/>
      <c r="AB89" s="109"/>
      <c r="AC89" s="109"/>
      <c r="AD89" s="109"/>
      <c r="AE89" s="109"/>
      <c r="AF89" s="109"/>
      <c r="AG89" s="96"/>
      <c r="AH89" s="96"/>
      <c r="AI89" s="96"/>
      <c r="AJ89" s="97"/>
      <c r="AK89" s="97"/>
      <c r="AL89" s="97"/>
      <c r="AM89" s="97"/>
      <c r="AN89" s="97"/>
      <c r="AO89" s="97"/>
      <c r="AP89" s="97"/>
      <c r="AQ89" s="97"/>
      <c r="AR89" s="97"/>
      <c r="AS89" s="97"/>
      <c r="AT89" s="97"/>
      <c r="AU89" s="97"/>
      <c r="AV89" s="97"/>
      <c r="AW89" s="97"/>
      <c r="AX89" s="97"/>
      <c r="AY89" s="97" t="s">
        <v>227</v>
      </c>
      <c r="AZ89" s="97" t="s">
        <v>222</v>
      </c>
      <c r="BA89" s="97"/>
      <c r="BB89" s="97"/>
      <c r="BC89" s="97"/>
      <c r="BD89" s="97"/>
      <c r="BE89" s="97"/>
      <c r="BF89" s="97"/>
      <c r="BG89" s="97"/>
      <c r="BH89" s="97"/>
      <c r="BI89" s="97"/>
      <c r="BJ89" s="98"/>
      <c r="BK89" s="99"/>
      <c r="BL89" s="99"/>
      <c r="BM89" s="99"/>
      <c r="BN89" s="99"/>
      <c r="BO89" s="99"/>
      <c r="BP89" s="99"/>
      <c r="BQ89" s="99"/>
      <c r="BR89" s="99"/>
      <c r="BS89" s="99"/>
      <c r="BT89" s="99"/>
      <c r="BU89" s="99"/>
      <c r="BV89" s="99"/>
      <c r="BW89" s="99"/>
      <c r="BX89" s="99"/>
      <c r="BY89" s="99"/>
      <c r="BZ89" s="99"/>
      <c r="CA89" s="99"/>
      <c r="CB89" s="99"/>
      <c r="CC89" s="99"/>
      <c r="CD89" s="99"/>
      <c r="CE89" s="99"/>
      <c r="CF89" s="99"/>
      <c r="CG89" s="99"/>
      <c r="CH89" s="99"/>
      <c r="CI89" s="99"/>
      <c r="CJ89" s="99"/>
      <c r="CK89" s="99"/>
      <c r="CL89" s="100">
        <f t="shared" si="61"/>
        <v>0</v>
      </c>
      <c r="CM89" s="101" t="e">
        <f t="shared" si="62"/>
        <v>#DIV/0!</v>
      </c>
      <c r="CN89" s="100">
        <f t="shared" si="63"/>
        <v>0</v>
      </c>
      <c r="CO89" s="101" t="e">
        <f t="shared" si="50"/>
        <v>#DIV/0!</v>
      </c>
      <c r="CP89" s="100">
        <f t="shared" si="51"/>
        <v>0</v>
      </c>
      <c r="CQ89" s="101" t="e">
        <f t="shared" si="57"/>
        <v>#DIV/0!</v>
      </c>
      <c r="CR89" s="100">
        <f t="shared" si="53"/>
        <v>0</v>
      </c>
      <c r="CS89" s="101" t="e">
        <f t="shared" si="54"/>
        <v>#DIV/0!</v>
      </c>
      <c r="CT89" s="117" t="e">
        <f t="shared" si="58"/>
        <v>#DIV/0!</v>
      </c>
      <c r="CU89" s="103" t="e">
        <f t="shared" si="59"/>
        <v>#DIV/0!</v>
      </c>
      <c r="CV89" s="2"/>
    </row>
    <row r="90" spans="1:100" ht="37.5" hidden="1" customHeight="1">
      <c r="A90" s="80" t="s">
        <v>187</v>
      </c>
      <c r="B90" s="60">
        <v>112</v>
      </c>
      <c r="C90" s="83" t="s">
        <v>340</v>
      </c>
      <c r="D90" s="104" t="s">
        <v>224</v>
      </c>
      <c r="E90" s="81" t="s">
        <v>341</v>
      </c>
      <c r="F90" s="84" t="s">
        <v>224</v>
      </c>
      <c r="G90" s="146" t="s">
        <v>342</v>
      </c>
      <c r="H90" s="174"/>
      <c r="I90" s="105" t="s">
        <v>175</v>
      </c>
      <c r="J90" s="139" t="s">
        <v>176</v>
      </c>
      <c r="K90" s="140" t="s">
        <v>165</v>
      </c>
      <c r="L90" s="141" t="s">
        <v>177</v>
      </c>
      <c r="M90" s="106"/>
      <c r="N90" s="107"/>
      <c r="O90" s="108"/>
      <c r="P90" s="107"/>
      <c r="Q90" s="108"/>
      <c r="R90" s="108"/>
      <c r="S90" s="108"/>
      <c r="T90" s="108"/>
      <c r="U90" s="107"/>
      <c r="V90" s="108"/>
      <c r="W90" s="108" t="s">
        <v>177</v>
      </c>
      <c r="X90" s="108"/>
      <c r="Y90" s="38">
        <f t="shared" si="60"/>
        <v>1</v>
      </c>
      <c r="Z90" s="129"/>
      <c r="AA90" s="109"/>
      <c r="AB90" s="109"/>
      <c r="AC90" s="109"/>
      <c r="AD90" s="109"/>
      <c r="AE90" s="109"/>
      <c r="AF90" s="109"/>
      <c r="AG90" s="96"/>
      <c r="AH90" s="96"/>
      <c r="AI90" s="96"/>
      <c r="AJ90" s="97"/>
      <c r="AK90" s="97"/>
      <c r="AL90" s="97"/>
      <c r="AM90" s="97"/>
      <c r="AN90" s="97"/>
      <c r="AO90" s="97"/>
      <c r="AP90" s="97"/>
      <c r="AQ90" s="97"/>
      <c r="AR90" s="97"/>
      <c r="AS90" s="97"/>
      <c r="AT90" s="97"/>
      <c r="AU90" s="97"/>
      <c r="AV90" s="97"/>
      <c r="AW90" s="97"/>
      <c r="AX90" s="97"/>
      <c r="AY90" s="97"/>
      <c r="AZ90" s="97"/>
      <c r="BA90" s="97"/>
      <c r="BB90" s="97"/>
      <c r="BC90" s="97"/>
      <c r="BD90" s="97" t="s">
        <v>222</v>
      </c>
      <c r="BE90" s="97" t="s">
        <v>222</v>
      </c>
      <c r="BF90" s="97" t="s">
        <v>227</v>
      </c>
      <c r="BG90" s="97"/>
      <c r="BH90" s="97"/>
      <c r="BI90" s="97"/>
      <c r="BJ90" s="98"/>
      <c r="BK90" s="99"/>
      <c r="BL90" s="99"/>
      <c r="BM90" s="99"/>
      <c r="BN90" s="99"/>
      <c r="BO90" s="99"/>
      <c r="BP90" s="99"/>
      <c r="BQ90" s="99"/>
      <c r="BR90" s="99"/>
      <c r="BS90" s="99"/>
      <c r="BT90" s="99"/>
      <c r="BU90" s="99"/>
      <c r="BV90" s="99"/>
      <c r="BW90" s="99"/>
      <c r="BX90" s="99"/>
      <c r="BY90" s="99"/>
      <c r="BZ90" s="99"/>
      <c r="CA90" s="99"/>
      <c r="CB90" s="99"/>
      <c r="CC90" s="99"/>
      <c r="CD90" s="99"/>
      <c r="CE90" s="99"/>
      <c r="CF90" s="99"/>
      <c r="CG90" s="99"/>
      <c r="CH90" s="99"/>
      <c r="CI90" s="99"/>
      <c r="CJ90" s="99"/>
      <c r="CK90" s="99"/>
      <c r="CL90" s="103">
        <f t="shared" si="61"/>
        <v>0</v>
      </c>
      <c r="CM90" s="112" t="e">
        <f t="shared" si="62"/>
        <v>#DIV/0!</v>
      </c>
      <c r="CN90" s="100">
        <f t="shared" si="63"/>
        <v>0</v>
      </c>
      <c r="CO90" s="112" t="e">
        <f t="shared" si="50"/>
        <v>#DIV/0!</v>
      </c>
      <c r="CP90" s="100">
        <f t="shared" si="51"/>
        <v>0</v>
      </c>
      <c r="CQ90" s="112" t="e">
        <f>CP90/(CL90+CN90+CP132+CR90)</f>
        <v>#DIV/0!</v>
      </c>
      <c r="CR90" s="100">
        <f t="shared" si="53"/>
        <v>0</v>
      </c>
      <c r="CS90" s="112" t="e">
        <f t="shared" si="54"/>
        <v>#DIV/0!</v>
      </c>
      <c r="CT90" s="113" t="e">
        <f>(((CL90*2)+(CN90*1)+(CP90*0)))/(CL90+CN90+CP90)</f>
        <v>#DIV/0!</v>
      </c>
      <c r="CU90" s="103" t="e">
        <f>IF(CS90&gt;=50%,"KĐG",IF(CT90&gt;=1.6,"Đạt mục tiêu",IF(CT90&gt;=1,"Cần cố gắng","Chưa đạt")))</f>
        <v>#DIV/0!</v>
      </c>
      <c r="CV90" s="2"/>
    </row>
    <row r="91" spans="1:100" ht="54.75" hidden="1" customHeight="1">
      <c r="A91" s="80" t="s">
        <v>181</v>
      </c>
      <c r="B91" s="60">
        <v>113</v>
      </c>
      <c r="C91" s="159" t="s">
        <v>343</v>
      </c>
      <c r="D91" s="160" t="s">
        <v>248</v>
      </c>
      <c r="E91" s="161" t="s">
        <v>344</v>
      </c>
      <c r="F91" s="162" t="s">
        <v>248</v>
      </c>
      <c r="G91" s="146" t="s">
        <v>345</v>
      </c>
      <c r="H91" s="174"/>
      <c r="I91" s="145" t="s">
        <v>212</v>
      </c>
      <c r="J91" s="139" t="s">
        <v>176</v>
      </c>
      <c r="K91" s="140" t="s">
        <v>165</v>
      </c>
      <c r="L91" s="141" t="s">
        <v>177</v>
      </c>
      <c r="M91" s="106">
        <v>1</v>
      </c>
      <c r="N91" s="107"/>
      <c r="O91" s="108"/>
      <c r="P91" s="107"/>
      <c r="Q91" s="108" t="s">
        <v>177</v>
      </c>
      <c r="R91" s="108"/>
      <c r="S91" s="108"/>
      <c r="T91" s="108"/>
      <c r="U91" s="107"/>
      <c r="V91" s="108"/>
      <c r="W91" s="108"/>
      <c r="X91" s="108"/>
      <c r="Y91" s="38">
        <f t="shared" si="60"/>
        <v>1</v>
      </c>
      <c r="Z91" s="155" t="s">
        <v>253</v>
      </c>
      <c r="AA91" s="109"/>
      <c r="AB91" s="109"/>
      <c r="AC91" s="109"/>
      <c r="AD91" s="109"/>
      <c r="AE91" s="109"/>
      <c r="AF91" s="109"/>
      <c r="AG91" s="96"/>
      <c r="AH91" s="96"/>
      <c r="AI91" s="96"/>
      <c r="AJ91" s="97" t="s">
        <v>222</v>
      </c>
      <c r="AK91" s="97" t="s">
        <v>222</v>
      </c>
      <c r="AL91" s="97" t="s">
        <v>222</v>
      </c>
      <c r="AM91" s="97"/>
      <c r="AN91" s="97"/>
      <c r="AO91" s="97"/>
      <c r="AP91" s="97"/>
      <c r="AQ91" s="97"/>
      <c r="AR91" s="97"/>
      <c r="AS91" s="97"/>
      <c r="AT91" s="97"/>
      <c r="AU91" s="97"/>
      <c r="AV91" s="97"/>
      <c r="AW91" s="97"/>
      <c r="AX91" s="97"/>
      <c r="AY91" s="97"/>
      <c r="AZ91" s="97"/>
      <c r="BA91" s="97"/>
      <c r="BB91" s="97"/>
      <c r="BC91" s="97"/>
      <c r="BD91" s="97"/>
      <c r="BE91" s="97"/>
      <c r="BF91" s="97"/>
      <c r="BG91" s="97"/>
      <c r="BH91" s="97"/>
      <c r="BI91" s="97"/>
      <c r="BJ91" s="98"/>
      <c r="BK91" s="99"/>
      <c r="BL91" s="99"/>
      <c r="BM91" s="99"/>
      <c r="BN91" s="99"/>
      <c r="BO91" s="99"/>
      <c r="BP91" s="99"/>
      <c r="BQ91" s="99"/>
      <c r="BR91" s="99"/>
      <c r="BS91" s="99"/>
      <c r="BT91" s="99"/>
      <c r="BU91" s="99"/>
      <c r="BV91" s="99"/>
      <c r="BW91" s="99"/>
      <c r="BX91" s="99"/>
      <c r="BY91" s="99"/>
      <c r="BZ91" s="99"/>
      <c r="CA91" s="99"/>
      <c r="CB91" s="99"/>
      <c r="CC91" s="99"/>
      <c r="CD91" s="99"/>
      <c r="CE91" s="99"/>
      <c r="CF91" s="99"/>
      <c r="CG91" s="99"/>
      <c r="CH91" s="99"/>
      <c r="CI91" s="99"/>
      <c r="CJ91" s="99"/>
      <c r="CK91" s="99"/>
      <c r="CL91" s="100">
        <f t="shared" si="61"/>
        <v>0</v>
      </c>
      <c r="CM91" s="112" t="e">
        <f t="shared" si="62"/>
        <v>#DIV/0!</v>
      </c>
      <c r="CN91" s="100">
        <f t="shared" si="63"/>
        <v>0</v>
      </c>
      <c r="CO91" s="112" t="e">
        <f t="shared" si="50"/>
        <v>#DIV/0!</v>
      </c>
      <c r="CP91" s="100">
        <f t="shared" si="51"/>
        <v>0</v>
      </c>
      <c r="CQ91" s="112" t="e">
        <f t="shared" ref="CQ91:CQ100" si="64">CP91/(CL91+CN91+CP91+CR91)</f>
        <v>#DIV/0!</v>
      </c>
      <c r="CR91" s="100">
        <f t="shared" si="53"/>
        <v>0</v>
      </c>
      <c r="CS91" s="112" t="e">
        <f t="shared" si="54"/>
        <v>#DIV/0!</v>
      </c>
      <c r="CT91" s="113" t="e">
        <f t="shared" ref="CT91:CT100" si="65">(((CL91*2)+(CN91*1)+(CP91*0)))/(CL91+CN91+CP91)</f>
        <v>#DIV/0!</v>
      </c>
      <c r="CU91" s="103" t="e">
        <f t="shared" ref="CU91:CU100" si="66">IF(CS91&gt;=50%,"KĐG",IF(CT91&gt;=1.6,"Đạt mục tiêu",IF(CT91&gt;=1,"Cần cố gắng","Chưa đạt")))</f>
        <v>#DIV/0!</v>
      </c>
      <c r="CV91" s="2"/>
    </row>
    <row r="92" spans="1:100" ht="75" customHeight="1">
      <c r="A92" s="399" t="s">
        <v>169</v>
      </c>
      <c r="B92" s="569">
        <v>114</v>
      </c>
      <c r="C92" s="572" t="s">
        <v>346</v>
      </c>
      <c r="D92" s="574" t="s">
        <v>190</v>
      </c>
      <c r="E92" s="572" t="s">
        <v>347</v>
      </c>
      <c r="F92" s="574" t="s">
        <v>190</v>
      </c>
      <c r="G92" s="146" t="s">
        <v>348</v>
      </c>
      <c r="H92" s="179"/>
      <c r="I92" s="126" t="s">
        <v>175</v>
      </c>
      <c r="J92" s="648" t="s">
        <v>176</v>
      </c>
      <c r="K92" s="649" t="s">
        <v>194</v>
      </c>
      <c r="L92" s="650" t="s">
        <v>177</v>
      </c>
      <c r="M92" s="371"/>
      <c r="N92" s="571" t="s">
        <v>177</v>
      </c>
      <c r="O92" s="210"/>
      <c r="P92" s="107"/>
      <c r="Q92" s="108"/>
      <c r="R92" s="108"/>
      <c r="S92" s="108"/>
      <c r="T92" s="108"/>
      <c r="U92" s="107"/>
      <c r="V92" s="108"/>
      <c r="W92" s="108"/>
      <c r="X92" s="108"/>
      <c r="Y92" s="38">
        <f t="shared" si="60"/>
        <v>1</v>
      </c>
      <c r="Z92" s="622"/>
      <c r="AA92" s="96" t="s">
        <v>222</v>
      </c>
      <c r="AB92" s="96" t="s">
        <v>178</v>
      </c>
      <c r="AC92" s="609"/>
      <c r="AD92" s="96"/>
      <c r="AE92" s="96"/>
      <c r="AF92" s="96"/>
      <c r="AG92" s="96"/>
      <c r="AH92" s="96"/>
      <c r="AI92" s="96"/>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c r="BI92" s="97"/>
      <c r="BJ92" s="177"/>
      <c r="BK92" s="178"/>
      <c r="BL92" s="178"/>
      <c r="BM92" s="178"/>
      <c r="BN92" s="178"/>
      <c r="BO92" s="178"/>
      <c r="BP92" s="178"/>
      <c r="BQ92" s="178"/>
      <c r="BR92" s="178"/>
      <c r="BS92" s="178"/>
      <c r="BT92" s="178"/>
      <c r="BU92" s="178"/>
      <c r="BV92" s="178"/>
      <c r="BW92" s="178"/>
      <c r="BX92" s="178"/>
      <c r="BY92" s="178"/>
      <c r="BZ92" s="178"/>
      <c r="CA92" s="178"/>
      <c r="CB92" s="178"/>
      <c r="CC92" s="178"/>
      <c r="CD92" s="178"/>
      <c r="CE92" s="178"/>
      <c r="CF92" s="178"/>
      <c r="CG92" s="178"/>
      <c r="CH92" s="178"/>
      <c r="CI92" s="178"/>
      <c r="CJ92" s="178"/>
      <c r="CK92" s="178"/>
      <c r="CL92" s="100">
        <f t="shared" si="61"/>
        <v>0</v>
      </c>
      <c r="CM92" s="101" t="e">
        <f t="shared" si="62"/>
        <v>#DIV/0!</v>
      </c>
      <c r="CN92" s="100">
        <f t="shared" si="63"/>
        <v>0</v>
      </c>
      <c r="CO92" s="101" t="e">
        <f t="shared" si="50"/>
        <v>#DIV/0!</v>
      </c>
      <c r="CP92" s="100">
        <f t="shared" si="51"/>
        <v>0</v>
      </c>
      <c r="CQ92" s="101" t="e">
        <f t="shared" si="64"/>
        <v>#DIV/0!</v>
      </c>
      <c r="CR92" s="100">
        <f t="shared" si="53"/>
        <v>0</v>
      </c>
      <c r="CS92" s="101" t="e">
        <f t="shared" si="54"/>
        <v>#DIV/0!</v>
      </c>
      <c r="CT92" s="102" t="e">
        <f t="shared" si="65"/>
        <v>#DIV/0!</v>
      </c>
      <c r="CU92" s="601" t="e">
        <f t="shared" si="66"/>
        <v>#DIV/0!</v>
      </c>
      <c r="CV92" s="150"/>
    </row>
    <row r="93" spans="1:100" ht="75" hidden="1" customHeight="1">
      <c r="A93" s="80" t="s">
        <v>179</v>
      </c>
      <c r="B93" s="319">
        <v>114</v>
      </c>
      <c r="C93" s="537" t="s">
        <v>346</v>
      </c>
      <c r="D93" s="337" t="s">
        <v>190</v>
      </c>
      <c r="E93" s="537" t="s">
        <v>347</v>
      </c>
      <c r="F93" s="542" t="s">
        <v>190</v>
      </c>
      <c r="G93" s="543" t="s">
        <v>349</v>
      </c>
      <c r="H93" s="179"/>
      <c r="I93" s="540" t="s">
        <v>175</v>
      </c>
      <c r="J93" s="632"/>
      <c r="K93" s="623"/>
      <c r="L93" s="638"/>
      <c r="M93" s="106"/>
      <c r="N93" s="92"/>
      <c r="O93" s="108" t="s">
        <v>177</v>
      </c>
      <c r="P93" s="107"/>
      <c r="Q93" s="108"/>
      <c r="R93" s="108"/>
      <c r="S93" s="108"/>
      <c r="T93" s="108"/>
      <c r="U93" s="107"/>
      <c r="V93" s="108"/>
      <c r="W93" s="108"/>
      <c r="X93" s="108"/>
      <c r="Y93" s="38">
        <f t="shared" si="60"/>
        <v>1</v>
      </c>
      <c r="Z93" s="623"/>
      <c r="AA93" s="536"/>
      <c r="AB93" s="536"/>
      <c r="AC93" s="97" t="s">
        <v>222</v>
      </c>
      <c r="AD93" s="97"/>
      <c r="AE93" s="97" t="s">
        <v>222</v>
      </c>
      <c r="AF93" s="97"/>
      <c r="AG93" s="96"/>
      <c r="AH93" s="96"/>
      <c r="AI93" s="96"/>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c r="BI93" s="97"/>
      <c r="BJ93" s="98"/>
      <c r="BK93" s="99"/>
      <c r="BL93" s="99"/>
      <c r="BM93" s="99"/>
      <c r="BN93" s="110"/>
      <c r="BO93" s="99"/>
      <c r="BP93" s="99"/>
      <c r="BQ93" s="99"/>
      <c r="BR93" s="99"/>
      <c r="BS93" s="99"/>
      <c r="BT93" s="110"/>
      <c r="BU93" s="110"/>
      <c r="BV93" s="110"/>
      <c r="BW93" s="99"/>
      <c r="BX93" s="99"/>
      <c r="BY93" s="99"/>
      <c r="BZ93" s="99"/>
      <c r="CA93" s="110"/>
      <c r="CB93" s="110"/>
      <c r="CC93" s="99"/>
      <c r="CD93" s="99"/>
      <c r="CE93" s="99"/>
      <c r="CF93" s="99"/>
      <c r="CG93" s="99"/>
      <c r="CH93" s="110"/>
      <c r="CI93" s="99"/>
      <c r="CJ93" s="99"/>
      <c r="CK93" s="99"/>
      <c r="CL93" s="100">
        <f t="shared" si="61"/>
        <v>0</v>
      </c>
      <c r="CM93" s="101" t="e">
        <f t="shared" si="62"/>
        <v>#DIV/0!</v>
      </c>
      <c r="CN93" s="100">
        <f t="shared" si="63"/>
        <v>0</v>
      </c>
      <c r="CO93" s="101" t="e">
        <f t="shared" si="50"/>
        <v>#DIV/0!</v>
      </c>
      <c r="CP93" s="100">
        <f t="shared" si="51"/>
        <v>0</v>
      </c>
      <c r="CQ93" s="101" t="e">
        <f t="shared" si="64"/>
        <v>#DIV/0!</v>
      </c>
      <c r="CR93" s="100">
        <f t="shared" si="53"/>
        <v>0</v>
      </c>
      <c r="CS93" s="101" t="e">
        <f t="shared" si="54"/>
        <v>#DIV/0!</v>
      </c>
      <c r="CT93" s="102" t="e">
        <f t="shared" si="65"/>
        <v>#DIV/0!</v>
      </c>
      <c r="CU93" s="103" t="e">
        <f t="shared" si="66"/>
        <v>#DIV/0!</v>
      </c>
      <c r="CV93" s="2"/>
    </row>
    <row r="94" spans="1:100" ht="75" hidden="1" customHeight="1">
      <c r="A94" s="80" t="s">
        <v>180</v>
      </c>
      <c r="B94" s="60">
        <v>114</v>
      </c>
      <c r="C94" s="119" t="s">
        <v>346</v>
      </c>
      <c r="D94" s="175" t="s">
        <v>190</v>
      </c>
      <c r="E94" s="119" t="s">
        <v>347</v>
      </c>
      <c r="F94" s="176" t="s">
        <v>190</v>
      </c>
      <c r="G94" s="146" t="s">
        <v>350</v>
      </c>
      <c r="H94" s="174"/>
      <c r="I94" s="87" t="s">
        <v>175</v>
      </c>
      <c r="J94" s="638"/>
      <c r="K94" s="623"/>
      <c r="L94" s="638"/>
      <c r="M94" s="106"/>
      <c r="N94" s="107"/>
      <c r="O94" s="108"/>
      <c r="P94" s="107" t="s">
        <v>177</v>
      </c>
      <c r="Q94" s="108"/>
      <c r="R94" s="108"/>
      <c r="S94" s="108"/>
      <c r="T94" s="108"/>
      <c r="U94" s="107"/>
      <c r="V94" s="108"/>
      <c r="W94" s="108"/>
      <c r="X94" s="108"/>
      <c r="Y94" s="38">
        <f t="shared" si="60"/>
        <v>1</v>
      </c>
      <c r="Z94" s="623"/>
      <c r="AA94" s="109"/>
      <c r="AB94" s="109"/>
      <c r="AC94" s="109"/>
      <c r="AD94" s="109"/>
      <c r="AE94" s="109"/>
      <c r="AF94" s="109"/>
      <c r="AG94" s="96" t="s">
        <v>222</v>
      </c>
      <c r="AH94" s="96" t="s">
        <v>222</v>
      </c>
      <c r="AI94" s="96" t="s">
        <v>222</v>
      </c>
      <c r="AJ94" s="97"/>
      <c r="AK94" s="97"/>
      <c r="AL94" s="97"/>
      <c r="AM94" s="97"/>
      <c r="AN94" s="97"/>
      <c r="AO94" s="97"/>
      <c r="AP94" s="97"/>
      <c r="AQ94" s="97"/>
      <c r="AR94" s="97"/>
      <c r="AS94" s="97"/>
      <c r="AT94" s="97"/>
      <c r="AU94" s="97"/>
      <c r="AV94" s="97"/>
      <c r="AW94" s="97"/>
      <c r="AX94" s="97"/>
      <c r="AY94" s="97"/>
      <c r="AZ94" s="97"/>
      <c r="BA94" s="97"/>
      <c r="BB94" s="97"/>
      <c r="BC94" s="97"/>
      <c r="BD94" s="97"/>
      <c r="BE94" s="97"/>
      <c r="BF94" s="97"/>
      <c r="BG94" s="97"/>
      <c r="BH94" s="97"/>
      <c r="BI94" s="97"/>
      <c r="BJ94" s="98"/>
      <c r="BK94" s="99"/>
      <c r="BL94" s="99"/>
      <c r="BM94" s="99"/>
      <c r="BN94" s="99"/>
      <c r="BO94" s="99"/>
      <c r="BP94" s="99"/>
      <c r="BQ94" s="99"/>
      <c r="BR94" s="99"/>
      <c r="BS94" s="99"/>
      <c r="BT94" s="99"/>
      <c r="BU94" s="99"/>
      <c r="BV94" s="99"/>
      <c r="BW94" s="99"/>
      <c r="BX94" s="99"/>
      <c r="BY94" s="99"/>
      <c r="BZ94" s="99"/>
      <c r="CA94" s="99"/>
      <c r="CB94" s="99"/>
      <c r="CC94" s="99"/>
      <c r="CD94" s="99"/>
      <c r="CE94" s="99"/>
      <c r="CF94" s="99"/>
      <c r="CG94" s="99"/>
      <c r="CH94" s="99"/>
      <c r="CI94" s="99"/>
      <c r="CJ94" s="99"/>
      <c r="CK94" s="99"/>
      <c r="CL94" s="100">
        <f t="shared" si="61"/>
        <v>0</v>
      </c>
      <c r="CM94" s="112" t="e">
        <f t="shared" si="62"/>
        <v>#DIV/0!</v>
      </c>
      <c r="CN94" s="100">
        <f t="shared" si="63"/>
        <v>0</v>
      </c>
      <c r="CO94" s="112" t="e">
        <f t="shared" si="50"/>
        <v>#DIV/0!</v>
      </c>
      <c r="CP94" s="48">
        <f t="shared" si="51"/>
        <v>0</v>
      </c>
      <c r="CQ94" s="112" t="e">
        <f t="shared" si="64"/>
        <v>#DIV/0!</v>
      </c>
      <c r="CR94" s="100">
        <f t="shared" si="53"/>
        <v>0</v>
      </c>
      <c r="CS94" s="112" t="e">
        <f t="shared" si="54"/>
        <v>#DIV/0!</v>
      </c>
      <c r="CT94" s="113" t="e">
        <f t="shared" si="65"/>
        <v>#DIV/0!</v>
      </c>
      <c r="CU94" s="103" t="e">
        <f t="shared" si="66"/>
        <v>#DIV/0!</v>
      </c>
      <c r="CV94" s="2"/>
    </row>
    <row r="95" spans="1:100" ht="75" hidden="1" customHeight="1">
      <c r="A95" s="80" t="s">
        <v>181</v>
      </c>
      <c r="B95" s="60">
        <v>114</v>
      </c>
      <c r="C95" s="119" t="s">
        <v>346</v>
      </c>
      <c r="D95" s="175" t="s">
        <v>190</v>
      </c>
      <c r="E95" s="119" t="s">
        <v>347</v>
      </c>
      <c r="F95" s="176" t="s">
        <v>190</v>
      </c>
      <c r="G95" s="146" t="s">
        <v>351</v>
      </c>
      <c r="H95" s="174"/>
      <c r="I95" s="105" t="s">
        <v>175</v>
      </c>
      <c r="J95" s="638"/>
      <c r="K95" s="623"/>
      <c r="L95" s="638"/>
      <c r="M95" s="106"/>
      <c r="N95" s="107"/>
      <c r="O95" s="108"/>
      <c r="P95" s="107"/>
      <c r="Q95" s="108" t="s">
        <v>177</v>
      </c>
      <c r="R95" s="108"/>
      <c r="S95" s="108"/>
      <c r="T95" s="108"/>
      <c r="U95" s="107"/>
      <c r="V95" s="108"/>
      <c r="W95" s="108"/>
      <c r="X95" s="108"/>
      <c r="Y95" s="38">
        <f t="shared" si="60"/>
        <v>1</v>
      </c>
      <c r="Z95" s="623"/>
      <c r="AA95" s="109"/>
      <c r="AB95" s="109"/>
      <c r="AC95" s="109"/>
      <c r="AD95" s="109"/>
      <c r="AE95" s="109"/>
      <c r="AF95" s="109"/>
      <c r="AG95" s="96"/>
      <c r="AH95" s="96"/>
      <c r="AI95" s="96"/>
      <c r="AJ95" s="97" t="s">
        <v>222</v>
      </c>
      <c r="AK95" s="97" t="s">
        <v>222</v>
      </c>
      <c r="AL95" s="97" t="s">
        <v>222</v>
      </c>
      <c r="AM95" s="97"/>
      <c r="AN95" s="97"/>
      <c r="AO95" s="97"/>
      <c r="AP95" s="97"/>
      <c r="AQ95" s="97"/>
      <c r="AR95" s="97"/>
      <c r="AS95" s="97"/>
      <c r="AT95" s="97"/>
      <c r="AU95" s="97"/>
      <c r="AV95" s="97"/>
      <c r="AW95" s="97"/>
      <c r="AX95" s="97"/>
      <c r="AY95" s="97"/>
      <c r="AZ95" s="97"/>
      <c r="BA95" s="97"/>
      <c r="BB95" s="97"/>
      <c r="BC95" s="97"/>
      <c r="BD95" s="97"/>
      <c r="BE95" s="97"/>
      <c r="BF95" s="97"/>
      <c r="BG95" s="97"/>
      <c r="BH95" s="97"/>
      <c r="BI95" s="97"/>
      <c r="BJ95" s="98"/>
      <c r="BK95" s="99"/>
      <c r="BL95" s="99"/>
      <c r="BM95" s="99"/>
      <c r="BN95" s="99"/>
      <c r="BO95" s="99"/>
      <c r="BP95" s="99"/>
      <c r="BQ95" s="99"/>
      <c r="BR95" s="99"/>
      <c r="BS95" s="99"/>
      <c r="BT95" s="99"/>
      <c r="BU95" s="99"/>
      <c r="BV95" s="99"/>
      <c r="BW95" s="99"/>
      <c r="BX95" s="99"/>
      <c r="BY95" s="99"/>
      <c r="BZ95" s="99"/>
      <c r="CA95" s="99"/>
      <c r="CB95" s="99"/>
      <c r="CC95" s="99"/>
      <c r="CD95" s="99"/>
      <c r="CE95" s="99"/>
      <c r="CF95" s="99"/>
      <c r="CG95" s="99"/>
      <c r="CH95" s="99"/>
      <c r="CI95" s="99"/>
      <c r="CJ95" s="99"/>
      <c r="CK95" s="99"/>
      <c r="CL95" s="100">
        <f t="shared" si="61"/>
        <v>0</v>
      </c>
      <c r="CM95" s="112" t="e">
        <f t="shared" si="62"/>
        <v>#DIV/0!</v>
      </c>
      <c r="CN95" s="100">
        <f t="shared" si="63"/>
        <v>0</v>
      </c>
      <c r="CO95" s="112" t="e">
        <f t="shared" si="50"/>
        <v>#DIV/0!</v>
      </c>
      <c r="CP95" s="100">
        <f t="shared" si="51"/>
        <v>0</v>
      </c>
      <c r="CQ95" s="112" t="e">
        <f t="shared" si="64"/>
        <v>#DIV/0!</v>
      </c>
      <c r="CR95" s="100">
        <f t="shared" si="53"/>
        <v>0</v>
      </c>
      <c r="CS95" s="112" t="e">
        <f t="shared" si="54"/>
        <v>#DIV/0!</v>
      </c>
      <c r="CT95" s="113" t="e">
        <f t="shared" si="65"/>
        <v>#DIV/0!</v>
      </c>
      <c r="CU95" s="103" t="e">
        <f t="shared" si="66"/>
        <v>#DIV/0!</v>
      </c>
      <c r="CV95" s="2"/>
    </row>
    <row r="96" spans="1:100" ht="75" hidden="1" customHeight="1">
      <c r="A96" s="80" t="s">
        <v>182</v>
      </c>
      <c r="B96" s="60">
        <v>114</v>
      </c>
      <c r="C96" s="119" t="s">
        <v>346</v>
      </c>
      <c r="D96" s="175" t="s">
        <v>190</v>
      </c>
      <c r="E96" s="119" t="s">
        <v>347</v>
      </c>
      <c r="F96" s="176" t="s">
        <v>190</v>
      </c>
      <c r="G96" s="146" t="s">
        <v>352</v>
      </c>
      <c r="H96" s="174"/>
      <c r="I96" s="105" t="s">
        <v>175</v>
      </c>
      <c r="J96" s="638"/>
      <c r="K96" s="623"/>
      <c r="L96" s="638"/>
      <c r="M96" s="106"/>
      <c r="N96" s="107"/>
      <c r="O96" s="108"/>
      <c r="P96" s="107"/>
      <c r="Q96" s="108"/>
      <c r="R96" s="108" t="s">
        <v>177</v>
      </c>
      <c r="S96" s="108"/>
      <c r="T96" s="108"/>
      <c r="U96" s="107"/>
      <c r="V96" s="108"/>
      <c r="W96" s="108"/>
      <c r="X96" s="108"/>
      <c r="Y96" s="38">
        <f t="shared" si="60"/>
        <v>1</v>
      </c>
      <c r="Z96" s="623"/>
      <c r="AA96" s="109"/>
      <c r="AB96" s="109"/>
      <c r="AC96" s="109"/>
      <c r="AD96" s="109"/>
      <c r="AE96" s="109"/>
      <c r="AF96" s="109"/>
      <c r="AG96" s="96"/>
      <c r="AH96" s="96"/>
      <c r="AI96" s="96"/>
      <c r="AJ96" s="97"/>
      <c r="AK96" s="97"/>
      <c r="AL96" s="97"/>
      <c r="AM96" s="97" t="s">
        <v>222</v>
      </c>
      <c r="AN96" s="97" t="s">
        <v>222</v>
      </c>
      <c r="AO96" s="97" t="s">
        <v>222</v>
      </c>
      <c r="AP96" s="97" t="s">
        <v>222</v>
      </c>
      <c r="AQ96" s="97"/>
      <c r="AR96" s="97"/>
      <c r="AS96" s="97"/>
      <c r="AT96" s="97"/>
      <c r="AU96" s="97"/>
      <c r="AV96" s="97"/>
      <c r="AW96" s="97"/>
      <c r="AX96" s="97"/>
      <c r="AY96" s="97"/>
      <c r="AZ96" s="97"/>
      <c r="BA96" s="97"/>
      <c r="BB96" s="97"/>
      <c r="BC96" s="97"/>
      <c r="BD96" s="97"/>
      <c r="BE96" s="97"/>
      <c r="BF96" s="97"/>
      <c r="BG96" s="97"/>
      <c r="BH96" s="97"/>
      <c r="BI96" s="97"/>
      <c r="BJ96" s="98"/>
      <c r="BK96" s="99"/>
      <c r="BL96" s="99"/>
      <c r="BM96" s="99"/>
      <c r="BN96" s="99"/>
      <c r="BO96" s="99"/>
      <c r="BP96" s="99"/>
      <c r="BQ96" s="99"/>
      <c r="BR96" s="99"/>
      <c r="BS96" s="99"/>
      <c r="BT96" s="99"/>
      <c r="BU96" s="99"/>
      <c r="BV96" s="99"/>
      <c r="BW96" s="99"/>
      <c r="BX96" s="99"/>
      <c r="BY96" s="99"/>
      <c r="BZ96" s="99"/>
      <c r="CA96" s="99"/>
      <c r="CB96" s="99"/>
      <c r="CC96" s="99"/>
      <c r="CD96" s="99"/>
      <c r="CE96" s="99"/>
      <c r="CF96" s="99"/>
      <c r="CG96" s="99"/>
      <c r="CH96" s="99"/>
      <c r="CI96" s="99"/>
      <c r="CJ96" s="99"/>
      <c r="CK96" s="99"/>
      <c r="CL96" s="100">
        <f t="shared" si="61"/>
        <v>0</v>
      </c>
      <c r="CM96" s="101" t="e">
        <f t="shared" si="62"/>
        <v>#DIV/0!</v>
      </c>
      <c r="CN96" s="100">
        <f t="shared" si="63"/>
        <v>0</v>
      </c>
      <c r="CO96" s="101" t="e">
        <f t="shared" si="50"/>
        <v>#DIV/0!</v>
      </c>
      <c r="CP96" s="100">
        <f t="shared" si="51"/>
        <v>0</v>
      </c>
      <c r="CQ96" s="101" t="e">
        <f t="shared" si="64"/>
        <v>#DIV/0!</v>
      </c>
      <c r="CR96" s="100">
        <f t="shared" si="53"/>
        <v>0</v>
      </c>
      <c r="CS96" s="101" t="e">
        <f t="shared" si="54"/>
        <v>#DIV/0!</v>
      </c>
      <c r="CT96" s="113" t="e">
        <f t="shared" si="65"/>
        <v>#DIV/0!</v>
      </c>
      <c r="CU96" s="103" t="e">
        <f t="shared" si="66"/>
        <v>#DIV/0!</v>
      </c>
      <c r="CV96" s="2"/>
    </row>
    <row r="97" spans="1:100" ht="75" hidden="1" customHeight="1">
      <c r="A97" s="80" t="s">
        <v>183</v>
      </c>
      <c r="B97" s="60">
        <v>114</v>
      </c>
      <c r="C97" s="119" t="s">
        <v>346</v>
      </c>
      <c r="D97" s="175" t="s">
        <v>190</v>
      </c>
      <c r="E97" s="119" t="s">
        <v>347</v>
      </c>
      <c r="F97" s="176" t="s">
        <v>190</v>
      </c>
      <c r="G97" s="146" t="s">
        <v>353</v>
      </c>
      <c r="H97" s="174"/>
      <c r="I97" s="105" t="s">
        <v>175</v>
      </c>
      <c r="J97" s="638"/>
      <c r="K97" s="623"/>
      <c r="L97" s="638"/>
      <c r="M97" s="106"/>
      <c r="N97" s="107"/>
      <c r="O97" s="108"/>
      <c r="P97" s="107"/>
      <c r="Q97" s="108"/>
      <c r="R97" s="108"/>
      <c r="S97" s="108" t="s">
        <v>177</v>
      </c>
      <c r="T97" s="108"/>
      <c r="U97" s="107"/>
      <c r="V97" s="108"/>
      <c r="W97" s="108"/>
      <c r="X97" s="108"/>
      <c r="Y97" s="38">
        <f t="shared" si="60"/>
        <v>1</v>
      </c>
      <c r="Z97" s="623"/>
      <c r="AA97" s="109"/>
      <c r="AB97" s="109"/>
      <c r="AC97" s="109"/>
      <c r="AD97" s="109"/>
      <c r="AE97" s="109"/>
      <c r="AF97" s="109"/>
      <c r="AG97" s="96"/>
      <c r="AH97" s="96"/>
      <c r="AI97" s="96"/>
      <c r="AJ97" s="97"/>
      <c r="AK97" s="97"/>
      <c r="AL97" s="97"/>
      <c r="AM97" s="97"/>
      <c r="AN97" s="97"/>
      <c r="AO97" s="97"/>
      <c r="AP97" s="97"/>
      <c r="AQ97" s="97" t="s">
        <v>222</v>
      </c>
      <c r="AR97" s="97" t="s">
        <v>222</v>
      </c>
      <c r="AS97" s="97" t="s">
        <v>222</v>
      </c>
      <c r="AT97" s="97"/>
      <c r="AU97" s="97"/>
      <c r="AV97" s="97"/>
      <c r="AW97" s="97"/>
      <c r="AX97" s="97"/>
      <c r="AY97" s="97"/>
      <c r="AZ97" s="97"/>
      <c r="BA97" s="97"/>
      <c r="BB97" s="97"/>
      <c r="BC97" s="97"/>
      <c r="BD97" s="97"/>
      <c r="BE97" s="97"/>
      <c r="BF97" s="97"/>
      <c r="BG97" s="97"/>
      <c r="BH97" s="97"/>
      <c r="BI97" s="97"/>
      <c r="BJ97" s="98"/>
      <c r="BK97" s="99"/>
      <c r="BL97" s="99"/>
      <c r="BM97" s="99"/>
      <c r="BN97" s="99"/>
      <c r="BO97" s="99"/>
      <c r="BP97" s="99"/>
      <c r="BQ97" s="99"/>
      <c r="BR97" s="99"/>
      <c r="BS97" s="99"/>
      <c r="BT97" s="99"/>
      <c r="BU97" s="99"/>
      <c r="BV97" s="99"/>
      <c r="BW97" s="99"/>
      <c r="BX97" s="99"/>
      <c r="BY97" s="99"/>
      <c r="BZ97" s="99"/>
      <c r="CA97" s="99"/>
      <c r="CB97" s="99"/>
      <c r="CC97" s="99"/>
      <c r="CD97" s="99"/>
      <c r="CE97" s="99"/>
      <c r="CF97" s="99"/>
      <c r="CG97" s="99"/>
      <c r="CH97" s="99"/>
      <c r="CI97" s="99"/>
      <c r="CJ97" s="99"/>
      <c r="CK97" s="99"/>
      <c r="CL97" s="100">
        <f t="shared" si="61"/>
        <v>0</v>
      </c>
      <c r="CM97" s="112" t="e">
        <f t="shared" si="62"/>
        <v>#DIV/0!</v>
      </c>
      <c r="CN97" s="100">
        <f t="shared" si="63"/>
        <v>0</v>
      </c>
      <c r="CO97" s="112" t="e">
        <f t="shared" si="50"/>
        <v>#DIV/0!</v>
      </c>
      <c r="CP97" s="100">
        <f t="shared" si="51"/>
        <v>0</v>
      </c>
      <c r="CQ97" s="112" t="e">
        <f t="shared" si="64"/>
        <v>#DIV/0!</v>
      </c>
      <c r="CR97" s="100">
        <f t="shared" si="53"/>
        <v>0</v>
      </c>
      <c r="CS97" s="112" t="e">
        <f t="shared" si="54"/>
        <v>#DIV/0!</v>
      </c>
      <c r="CT97" s="113" t="e">
        <f t="shared" si="65"/>
        <v>#DIV/0!</v>
      </c>
      <c r="CU97" s="103" t="e">
        <f t="shared" si="66"/>
        <v>#DIV/0!</v>
      </c>
      <c r="CV97" s="2"/>
    </row>
    <row r="98" spans="1:100" ht="75" hidden="1" customHeight="1">
      <c r="A98" s="80" t="s">
        <v>184</v>
      </c>
      <c r="B98" s="60">
        <v>114</v>
      </c>
      <c r="C98" s="119" t="s">
        <v>346</v>
      </c>
      <c r="D98" s="175" t="s">
        <v>190</v>
      </c>
      <c r="E98" s="119" t="s">
        <v>347</v>
      </c>
      <c r="F98" s="176" t="s">
        <v>190</v>
      </c>
      <c r="G98" s="146" t="s">
        <v>354</v>
      </c>
      <c r="H98" s="174"/>
      <c r="I98" s="105" t="s">
        <v>175</v>
      </c>
      <c r="J98" s="638"/>
      <c r="K98" s="623"/>
      <c r="L98" s="638"/>
      <c r="M98" s="106"/>
      <c r="N98" s="107"/>
      <c r="O98" s="108"/>
      <c r="P98" s="107"/>
      <c r="Q98" s="108"/>
      <c r="R98" s="108"/>
      <c r="S98" s="108"/>
      <c r="T98" s="108" t="s">
        <v>177</v>
      </c>
      <c r="U98" s="107"/>
      <c r="V98" s="108"/>
      <c r="W98" s="108"/>
      <c r="X98" s="108"/>
      <c r="Y98" s="38">
        <f t="shared" si="60"/>
        <v>1</v>
      </c>
      <c r="Z98" s="623"/>
      <c r="AA98" s="109"/>
      <c r="AB98" s="109"/>
      <c r="AC98" s="109"/>
      <c r="AD98" s="109"/>
      <c r="AE98" s="109"/>
      <c r="AF98" s="109"/>
      <c r="AG98" s="96"/>
      <c r="AH98" s="96"/>
      <c r="AI98" s="96"/>
      <c r="AJ98" s="97"/>
      <c r="AK98" s="97"/>
      <c r="AL98" s="97"/>
      <c r="AM98" s="97"/>
      <c r="AN98" s="97"/>
      <c r="AO98" s="97"/>
      <c r="AP98" s="97"/>
      <c r="AQ98" s="97"/>
      <c r="AR98" s="97"/>
      <c r="AS98" s="97"/>
      <c r="AT98" s="97" t="s">
        <v>222</v>
      </c>
      <c r="AU98" s="97" t="s">
        <v>222</v>
      </c>
      <c r="AV98" s="97" t="s">
        <v>222</v>
      </c>
      <c r="AW98" s="97" t="s">
        <v>222</v>
      </c>
      <c r="AX98" s="97"/>
      <c r="AY98" s="97"/>
      <c r="AZ98" s="97"/>
      <c r="BA98" s="97"/>
      <c r="BB98" s="97"/>
      <c r="BC98" s="97"/>
      <c r="BD98" s="97"/>
      <c r="BE98" s="97"/>
      <c r="BF98" s="97"/>
      <c r="BG98" s="97"/>
      <c r="BH98" s="97"/>
      <c r="BI98" s="97"/>
      <c r="BJ98" s="98"/>
      <c r="BK98" s="99"/>
      <c r="BL98" s="99"/>
      <c r="BM98" s="99"/>
      <c r="BN98" s="99"/>
      <c r="BO98" s="99"/>
      <c r="BP98" s="99"/>
      <c r="BQ98" s="99"/>
      <c r="BR98" s="99"/>
      <c r="BS98" s="99"/>
      <c r="BT98" s="99"/>
      <c r="BU98" s="99"/>
      <c r="BV98" s="99"/>
      <c r="BW98" s="99"/>
      <c r="BX98" s="99"/>
      <c r="BY98" s="99"/>
      <c r="BZ98" s="99"/>
      <c r="CA98" s="99"/>
      <c r="CB98" s="99"/>
      <c r="CC98" s="99"/>
      <c r="CD98" s="99"/>
      <c r="CE98" s="99"/>
      <c r="CF98" s="99"/>
      <c r="CG98" s="99"/>
      <c r="CH98" s="99"/>
      <c r="CI98" s="99"/>
      <c r="CJ98" s="99"/>
      <c r="CK98" s="99"/>
      <c r="CL98" s="100">
        <f t="shared" si="61"/>
        <v>0</v>
      </c>
      <c r="CM98" s="101" t="e">
        <f t="shared" si="62"/>
        <v>#DIV/0!</v>
      </c>
      <c r="CN98" s="100">
        <f t="shared" si="63"/>
        <v>0</v>
      </c>
      <c r="CO98" s="101" t="e">
        <f t="shared" si="50"/>
        <v>#DIV/0!</v>
      </c>
      <c r="CP98" s="100">
        <f t="shared" si="51"/>
        <v>0</v>
      </c>
      <c r="CQ98" s="101" t="e">
        <f t="shared" si="64"/>
        <v>#DIV/0!</v>
      </c>
      <c r="CR98" s="100">
        <f t="shared" si="53"/>
        <v>0</v>
      </c>
      <c r="CS98" s="101" t="e">
        <f t="shared" si="54"/>
        <v>#DIV/0!</v>
      </c>
      <c r="CT98" s="116" t="e">
        <f t="shared" si="65"/>
        <v>#DIV/0!</v>
      </c>
      <c r="CU98" s="103" t="e">
        <f t="shared" si="66"/>
        <v>#DIV/0!</v>
      </c>
      <c r="CV98" s="2"/>
    </row>
    <row r="99" spans="1:100" ht="75" hidden="1" customHeight="1">
      <c r="A99" s="80" t="s">
        <v>185</v>
      </c>
      <c r="B99" s="60">
        <v>114</v>
      </c>
      <c r="C99" s="119" t="s">
        <v>346</v>
      </c>
      <c r="D99" s="175" t="s">
        <v>190</v>
      </c>
      <c r="E99" s="119" t="s">
        <v>347</v>
      </c>
      <c r="F99" s="176" t="s">
        <v>190</v>
      </c>
      <c r="G99" s="146" t="s">
        <v>355</v>
      </c>
      <c r="H99" s="174"/>
      <c r="I99" s="105" t="s">
        <v>175</v>
      </c>
      <c r="J99" s="638"/>
      <c r="K99" s="623"/>
      <c r="L99" s="638"/>
      <c r="M99" s="106"/>
      <c r="N99" s="107"/>
      <c r="O99" s="108"/>
      <c r="P99" s="107"/>
      <c r="Q99" s="108"/>
      <c r="R99" s="108"/>
      <c r="S99" s="108"/>
      <c r="T99" s="108"/>
      <c r="U99" s="107" t="s">
        <v>177</v>
      </c>
      <c r="V99" s="108"/>
      <c r="W99" s="108"/>
      <c r="X99" s="108"/>
      <c r="Y99" s="38">
        <f t="shared" si="60"/>
        <v>1</v>
      </c>
      <c r="Z99" s="623"/>
      <c r="AA99" s="109"/>
      <c r="AB99" s="109"/>
      <c r="AC99" s="109"/>
      <c r="AD99" s="109"/>
      <c r="AE99" s="109"/>
      <c r="AF99" s="109"/>
      <c r="AG99" s="96"/>
      <c r="AH99" s="96"/>
      <c r="AI99" s="96"/>
      <c r="AJ99" s="97"/>
      <c r="AK99" s="97"/>
      <c r="AL99" s="97"/>
      <c r="AM99" s="97"/>
      <c r="AN99" s="97"/>
      <c r="AO99" s="97"/>
      <c r="AP99" s="97"/>
      <c r="AQ99" s="97"/>
      <c r="AR99" s="97"/>
      <c r="AS99" s="97"/>
      <c r="AT99" s="97"/>
      <c r="AU99" s="97"/>
      <c r="AV99" s="97"/>
      <c r="AW99" s="97"/>
      <c r="AX99" s="97" t="s">
        <v>222</v>
      </c>
      <c r="AY99" s="97" t="s">
        <v>178</v>
      </c>
      <c r="AZ99" s="97" t="s">
        <v>222</v>
      </c>
      <c r="BA99" s="97"/>
      <c r="BB99" s="97"/>
      <c r="BC99" s="97"/>
      <c r="BD99" s="97"/>
      <c r="BE99" s="97"/>
      <c r="BF99" s="97"/>
      <c r="BG99" s="97"/>
      <c r="BH99" s="97"/>
      <c r="BI99" s="97"/>
      <c r="BJ99" s="98"/>
      <c r="BK99" s="99"/>
      <c r="BL99" s="99"/>
      <c r="BM99" s="99"/>
      <c r="BN99" s="99"/>
      <c r="BO99" s="99"/>
      <c r="BP99" s="99"/>
      <c r="BQ99" s="99"/>
      <c r="BR99" s="99"/>
      <c r="BS99" s="99"/>
      <c r="BT99" s="99"/>
      <c r="BU99" s="99"/>
      <c r="BV99" s="99"/>
      <c r="BW99" s="99"/>
      <c r="BX99" s="99"/>
      <c r="BY99" s="99"/>
      <c r="BZ99" s="99"/>
      <c r="CA99" s="99"/>
      <c r="CB99" s="99"/>
      <c r="CC99" s="99"/>
      <c r="CD99" s="99"/>
      <c r="CE99" s="99"/>
      <c r="CF99" s="99"/>
      <c r="CG99" s="99"/>
      <c r="CH99" s="99"/>
      <c r="CI99" s="99"/>
      <c r="CJ99" s="99"/>
      <c r="CK99" s="99"/>
      <c r="CL99" s="100">
        <f t="shared" si="61"/>
        <v>0</v>
      </c>
      <c r="CM99" s="101" t="e">
        <f t="shared" si="62"/>
        <v>#DIV/0!</v>
      </c>
      <c r="CN99" s="100">
        <f t="shared" si="63"/>
        <v>0</v>
      </c>
      <c r="CO99" s="101" t="e">
        <f t="shared" si="50"/>
        <v>#DIV/0!</v>
      </c>
      <c r="CP99" s="100">
        <f t="shared" si="51"/>
        <v>0</v>
      </c>
      <c r="CQ99" s="101" t="e">
        <f t="shared" si="64"/>
        <v>#DIV/0!</v>
      </c>
      <c r="CR99" s="100">
        <f t="shared" si="53"/>
        <v>0</v>
      </c>
      <c r="CS99" s="101" t="e">
        <f t="shared" si="54"/>
        <v>#DIV/0!</v>
      </c>
      <c r="CT99" s="117" t="e">
        <f t="shared" si="65"/>
        <v>#DIV/0!</v>
      </c>
      <c r="CU99" s="103" t="e">
        <f t="shared" si="66"/>
        <v>#DIV/0!</v>
      </c>
      <c r="CV99" s="2"/>
    </row>
    <row r="100" spans="1:100" ht="75" hidden="1" customHeight="1">
      <c r="A100" s="80" t="s">
        <v>186</v>
      </c>
      <c r="B100" s="60">
        <v>114</v>
      </c>
      <c r="C100" s="119" t="s">
        <v>346</v>
      </c>
      <c r="D100" s="175" t="s">
        <v>190</v>
      </c>
      <c r="E100" s="119" t="s">
        <v>347</v>
      </c>
      <c r="F100" s="176" t="s">
        <v>190</v>
      </c>
      <c r="G100" s="146" t="s">
        <v>356</v>
      </c>
      <c r="H100" s="174"/>
      <c r="I100" s="105" t="s">
        <v>175</v>
      </c>
      <c r="J100" s="638"/>
      <c r="K100" s="623"/>
      <c r="L100" s="638"/>
      <c r="M100" s="106"/>
      <c r="N100" s="107"/>
      <c r="O100" s="108"/>
      <c r="P100" s="107"/>
      <c r="Q100" s="108"/>
      <c r="R100" s="108"/>
      <c r="S100" s="108"/>
      <c r="T100" s="108"/>
      <c r="U100" s="107"/>
      <c r="V100" s="108" t="s">
        <v>177</v>
      </c>
      <c r="W100" s="108"/>
      <c r="X100" s="108"/>
      <c r="Y100" s="38">
        <f t="shared" si="60"/>
        <v>1</v>
      </c>
      <c r="Z100" s="623"/>
      <c r="AA100" s="109"/>
      <c r="AB100" s="109"/>
      <c r="AC100" s="109"/>
      <c r="AD100" s="109"/>
      <c r="AE100" s="109"/>
      <c r="AF100" s="109"/>
      <c r="AG100" s="96"/>
      <c r="AH100" s="96"/>
      <c r="AI100" s="96"/>
      <c r="AJ100" s="97"/>
      <c r="AK100" s="97"/>
      <c r="AL100" s="97"/>
      <c r="AM100" s="97"/>
      <c r="AN100" s="97"/>
      <c r="AO100" s="97"/>
      <c r="AP100" s="97"/>
      <c r="AQ100" s="97"/>
      <c r="AR100" s="97"/>
      <c r="AS100" s="97"/>
      <c r="AT100" s="97"/>
      <c r="AU100" s="97"/>
      <c r="AV100" s="97"/>
      <c r="AW100" s="97"/>
      <c r="AX100" s="97"/>
      <c r="AY100" s="97"/>
      <c r="AZ100" s="97"/>
      <c r="BA100" s="97" t="s">
        <v>178</v>
      </c>
      <c r="BB100" s="97" t="s">
        <v>178</v>
      </c>
      <c r="BC100" s="97" t="s">
        <v>178</v>
      </c>
      <c r="BD100" s="97"/>
      <c r="BE100" s="97"/>
      <c r="BF100" s="97"/>
      <c r="BG100" s="97"/>
      <c r="BH100" s="97"/>
      <c r="BI100" s="97"/>
      <c r="BJ100" s="98"/>
      <c r="BK100" s="99"/>
      <c r="BL100" s="99"/>
      <c r="BM100" s="99"/>
      <c r="BN100" s="99"/>
      <c r="BO100" s="99"/>
      <c r="BP100" s="99"/>
      <c r="BQ100" s="99"/>
      <c r="BR100" s="99"/>
      <c r="BS100" s="99"/>
      <c r="BT100" s="99"/>
      <c r="BU100" s="99"/>
      <c r="BV100" s="99"/>
      <c r="BW100" s="99"/>
      <c r="BX100" s="99"/>
      <c r="BY100" s="99"/>
      <c r="BZ100" s="99"/>
      <c r="CA100" s="99"/>
      <c r="CB100" s="99"/>
      <c r="CC100" s="99"/>
      <c r="CD100" s="99"/>
      <c r="CE100" s="99"/>
      <c r="CF100" s="99"/>
      <c r="CG100" s="99"/>
      <c r="CH100" s="99"/>
      <c r="CI100" s="99"/>
      <c r="CJ100" s="99"/>
      <c r="CK100" s="99"/>
      <c r="CL100" s="100">
        <f t="shared" si="61"/>
        <v>0</v>
      </c>
      <c r="CM100" s="101" t="e">
        <f t="shared" si="62"/>
        <v>#DIV/0!</v>
      </c>
      <c r="CN100" s="100">
        <f t="shared" si="63"/>
        <v>0</v>
      </c>
      <c r="CO100" s="101" t="e">
        <f t="shared" si="50"/>
        <v>#DIV/0!</v>
      </c>
      <c r="CP100" s="100">
        <f t="shared" si="51"/>
        <v>0</v>
      </c>
      <c r="CQ100" s="101" t="e">
        <f t="shared" si="64"/>
        <v>#DIV/0!</v>
      </c>
      <c r="CR100" s="100">
        <f t="shared" si="53"/>
        <v>0</v>
      </c>
      <c r="CS100" s="101" t="e">
        <f t="shared" si="54"/>
        <v>#DIV/0!</v>
      </c>
      <c r="CT100" s="113" t="e">
        <f t="shared" si="65"/>
        <v>#DIV/0!</v>
      </c>
      <c r="CU100" s="103" t="e">
        <f t="shared" si="66"/>
        <v>#DIV/0!</v>
      </c>
      <c r="CV100" s="2"/>
    </row>
    <row r="101" spans="1:100" ht="75" hidden="1" customHeight="1">
      <c r="A101" s="80" t="s">
        <v>187</v>
      </c>
      <c r="B101" s="60">
        <v>114</v>
      </c>
      <c r="C101" s="119" t="s">
        <v>346</v>
      </c>
      <c r="D101" s="175" t="s">
        <v>190</v>
      </c>
      <c r="E101" s="119" t="s">
        <v>347</v>
      </c>
      <c r="F101" s="176" t="s">
        <v>190</v>
      </c>
      <c r="G101" s="146" t="s">
        <v>357</v>
      </c>
      <c r="H101" s="174"/>
      <c r="I101" s="105" t="s">
        <v>175</v>
      </c>
      <c r="J101" s="638"/>
      <c r="K101" s="623"/>
      <c r="L101" s="638"/>
      <c r="M101" s="106"/>
      <c r="N101" s="107"/>
      <c r="O101" s="108"/>
      <c r="P101" s="107"/>
      <c r="Q101" s="108"/>
      <c r="R101" s="108"/>
      <c r="S101" s="108"/>
      <c r="T101" s="108"/>
      <c r="U101" s="107"/>
      <c r="V101" s="108"/>
      <c r="W101" s="108" t="s">
        <v>177</v>
      </c>
      <c r="X101" s="108"/>
      <c r="Y101" s="38">
        <f t="shared" si="60"/>
        <v>1</v>
      </c>
      <c r="Z101" s="623"/>
      <c r="AA101" s="109"/>
      <c r="AB101" s="109"/>
      <c r="AC101" s="109"/>
      <c r="AD101" s="109"/>
      <c r="AE101" s="109"/>
      <c r="AF101" s="109"/>
      <c r="AG101" s="96"/>
      <c r="AH101" s="96"/>
      <c r="AI101" s="96"/>
      <c r="AJ101" s="97"/>
      <c r="AK101" s="97"/>
      <c r="AL101" s="97"/>
      <c r="AM101" s="97"/>
      <c r="AN101" s="97"/>
      <c r="AO101" s="97"/>
      <c r="AP101" s="97"/>
      <c r="AQ101" s="97"/>
      <c r="AR101" s="97"/>
      <c r="AS101" s="97"/>
      <c r="AT101" s="97"/>
      <c r="AU101" s="97"/>
      <c r="AV101" s="97"/>
      <c r="AW101" s="97"/>
      <c r="AX101" s="97"/>
      <c r="AY101" s="97"/>
      <c r="AZ101" s="97"/>
      <c r="BA101" s="97"/>
      <c r="BB101" s="97"/>
      <c r="BC101" s="97"/>
      <c r="BD101" s="97" t="s">
        <v>178</v>
      </c>
      <c r="BE101" s="97" t="s">
        <v>178</v>
      </c>
      <c r="BF101" s="97" t="s">
        <v>178</v>
      </c>
      <c r="BG101" s="97"/>
      <c r="BH101" s="97"/>
      <c r="BI101" s="97"/>
      <c r="BJ101" s="98"/>
      <c r="BK101" s="99"/>
      <c r="BL101" s="99"/>
      <c r="BM101" s="99"/>
      <c r="BN101" s="99"/>
      <c r="BO101" s="99"/>
      <c r="BP101" s="99"/>
      <c r="BQ101" s="99"/>
      <c r="BR101" s="99"/>
      <c r="BS101" s="99"/>
      <c r="BT101" s="99"/>
      <c r="BU101" s="99"/>
      <c r="BV101" s="99"/>
      <c r="BW101" s="99"/>
      <c r="BX101" s="99"/>
      <c r="BY101" s="99"/>
      <c r="BZ101" s="99"/>
      <c r="CA101" s="99"/>
      <c r="CB101" s="99"/>
      <c r="CC101" s="99"/>
      <c r="CD101" s="99"/>
      <c r="CE101" s="99"/>
      <c r="CF101" s="99"/>
      <c r="CG101" s="99"/>
      <c r="CH101" s="99"/>
      <c r="CI101" s="99"/>
      <c r="CJ101" s="99"/>
      <c r="CK101" s="99"/>
      <c r="CL101" s="103">
        <f t="shared" si="61"/>
        <v>0</v>
      </c>
      <c r="CM101" s="112" t="e">
        <f t="shared" si="62"/>
        <v>#DIV/0!</v>
      </c>
      <c r="CN101" s="100">
        <f t="shared" si="63"/>
        <v>0</v>
      </c>
      <c r="CO101" s="112" t="e">
        <f t="shared" si="50"/>
        <v>#DIV/0!</v>
      </c>
      <c r="CP101" s="100">
        <f t="shared" si="51"/>
        <v>0</v>
      </c>
      <c r="CQ101" s="112" t="e">
        <f>CP101/(CL101+CN101+CP143+CR101)</f>
        <v>#DIV/0!</v>
      </c>
      <c r="CR101" s="100">
        <f t="shared" si="53"/>
        <v>0</v>
      </c>
      <c r="CS101" s="112" t="e">
        <f t="shared" si="54"/>
        <v>#DIV/0!</v>
      </c>
      <c r="CT101" s="113" t="e">
        <f>(((CL101*2)+(CN101*1)+(CP101*0)))/(CL101+CN101+CP101)</f>
        <v>#DIV/0!</v>
      </c>
      <c r="CU101" s="103" t="e">
        <f>IF(CS101&gt;=50%,"KĐG",IF(CT101&gt;=1.6,"Đạt mục tiêu",IF(CT101&gt;=1,"Cần cố gắng","Chưa đạt")))</f>
        <v>#DIV/0!</v>
      </c>
      <c r="CV101" s="2"/>
    </row>
    <row r="102" spans="1:100" ht="75" hidden="1" customHeight="1">
      <c r="A102" s="80" t="s">
        <v>188</v>
      </c>
      <c r="B102" s="60">
        <v>114</v>
      </c>
      <c r="C102" s="119" t="s">
        <v>346</v>
      </c>
      <c r="D102" s="175" t="s">
        <v>190</v>
      </c>
      <c r="E102" s="119" t="s">
        <v>347</v>
      </c>
      <c r="F102" s="176" t="s">
        <v>190</v>
      </c>
      <c r="G102" s="146" t="s">
        <v>358</v>
      </c>
      <c r="H102" s="174"/>
      <c r="I102" s="105" t="s">
        <v>175</v>
      </c>
      <c r="J102" s="639"/>
      <c r="K102" s="624"/>
      <c r="L102" s="639"/>
      <c r="M102" s="106"/>
      <c r="N102" s="107"/>
      <c r="O102" s="108"/>
      <c r="P102" s="107"/>
      <c r="Q102" s="108"/>
      <c r="R102" s="108"/>
      <c r="S102" s="108"/>
      <c r="T102" s="108"/>
      <c r="U102" s="107"/>
      <c r="V102" s="108"/>
      <c r="W102" s="108"/>
      <c r="X102" s="108" t="s">
        <v>177</v>
      </c>
      <c r="Y102" s="38">
        <f t="shared" si="60"/>
        <v>1</v>
      </c>
      <c r="Z102" s="624"/>
      <c r="AA102" s="109"/>
      <c r="AB102" s="109"/>
      <c r="AC102" s="109"/>
      <c r="AD102" s="109"/>
      <c r="AE102" s="109"/>
      <c r="AF102" s="109"/>
      <c r="AG102" s="96"/>
      <c r="AH102" s="96"/>
      <c r="AI102" s="96"/>
      <c r="AJ102" s="97"/>
      <c r="AK102" s="97"/>
      <c r="AL102" s="97"/>
      <c r="AM102" s="97"/>
      <c r="AN102" s="97"/>
      <c r="AO102" s="97"/>
      <c r="AP102" s="97"/>
      <c r="AQ102" s="97"/>
      <c r="AR102" s="97"/>
      <c r="AS102" s="97"/>
      <c r="AT102" s="97"/>
      <c r="AU102" s="97"/>
      <c r="AV102" s="97"/>
      <c r="AW102" s="97"/>
      <c r="AX102" s="97"/>
      <c r="AY102" s="97"/>
      <c r="AZ102" s="97"/>
      <c r="BA102" s="97"/>
      <c r="BB102" s="97"/>
      <c r="BC102" s="97"/>
      <c r="BD102" s="97"/>
      <c r="BE102" s="97"/>
      <c r="BF102" s="97"/>
      <c r="BG102" s="97" t="s">
        <v>178</v>
      </c>
      <c r="BH102" s="97" t="s">
        <v>178</v>
      </c>
      <c r="BI102" s="97" t="s">
        <v>178</v>
      </c>
      <c r="BJ102" s="98"/>
      <c r="BK102" s="99"/>
      <c r="BL102" s="99"/>
      <c r="BM102" s="99"/>
      <c r="BN102" s="99"/>
      <c r="BO102" s="99"/>
      <c r="BP102" s="99"/>
      <c r="BQ102" s="99"/>
      <c r="BR102" s="99"/>
      <c r="BS102" s="99"/>
      <c r="BT102" s="99"/>
      <c r="BU102" s="99"/>
      <c r="BV102" s="99"/>
      <c r="BW102" s="99"/>
      <c r="BX102" s="99"/>
      <c r="BY102" s="99"/>
      <c r="BZ102" s="99"/>
      <c r="CA102" s="99"/>
      <c r="CB102" s="99"/>
      <c r="CC102" s="99"/>
      <c r="CD102" s="99"/>
      <c r="CE102" s="99"/>
      <c r="CF102" s="99"/>
      <c r="CG102" s="99"/>
      <c r="CH102" s="99"/>
      <c r="CI102" s="99"/>
      <c r="CJ102" s="99"/>
      <c r="CK102" s="99"/>
      <c r="CL102" s="100">
        <f t="shared" si="61"/>
        <v>0</v>
      </c>
      <c r="CM102" s="101" t="e">
        <f t="shared" si="62"/>
        <v>#DIV/0!</v>
      </c>
      <c r="CN102" s="100">
        <f t="shared" si="63"/>
        <v>0</v>
      </c>
      <c r="CO102" s="101" t="e">
        <f t="shared" si="50"/>
        <v>#DIV/0!</v>
      </c>
      <c r="CP102" s="100">
        <f t="shared" si="51"/>
        <v>0</v>
      </c>
      <c r="CQ102" s="101" t="e">
        <f t="shared" ref="CQ102:CQ111" si="67">CP102/(CL102+CN102+CP102+CR102)</f>
        <v>#DIV/0!</v>
      </c>
      <c r="CR102" s="100">
        <f t="shared" si="53"/>
        <v>0</v>
      </c>
      <c r="CS102" s="101" t="e">
        <f t="shared" si="54"/>
        <v>#DIV/0!</v>
      </c>
      <c r="CT102" s="117" t="e">
        <f t="shared" ref="CT102:CT111" si="68">(((CL102*2)+(CN102*1)+(CP102*0)))/(CL102+CN102+CP102)</f>
        <v>#DIV/0!</v>
      </c>
      <c r="CU102" s="103" t="e">
        <f t="shared" ref="CU102:CU111" si="69">IF(CS102&gt;=50%,"KĐG",IF(CT102&gt;=1.6,"Đạt mục tiêu",IF(CT102&gt;=1,"Cần cố gắng","Chưa đạt")))</f>
        <v>#DIV/0!</v>
      </c>
      <c r="CV102" s="2"/>
    </row>
    <row r="103" spans="1:100" ht="76.5" customHeight="1">
      <c r="A103" s="399" t="s">
        <v>169</v>
      </c>
      <c r="B103" s="569">
        <v>115</v>
      </c>
      <c r="C103" s="572" t="s">
        <v>359</v>
      </c>
      <c r="D103" s="574" t="s">
        <v>190</v>
      </c>
      <c r="E103" s="572" t="s">
        <v>360</v>
      </c>
      <c r="F103" s="574" t="s">
        <v>190</v>
      </c>
      <c r="G103" s="146" t="s">
        <v>361</v>
      </c>
      <c r="H103" s="179"/>
      <c r="I103" s="126" t="s">
        <v>175</v>
      </c>
      <c r="J103" s="648" t="s">
        <v>176</v>
      </c>
      <c r="K103" s="649" t="s">
        <v>194</v>
      </c>
      <c r="L103" s="650" t="s">
        <v>177</v>
      </c>
      <c r="M103" s="523"/>
      <c r="N103" s="571" t="s">
        <v>177</v>
      </c>
      <c r="O103" s="612"/>
      <c r="P103" s="135"/>
      <c r="Q103" s="136"/>
      <c r="R103" s="136"/>
      <c r="S103" s="136"/>
      <c r="T103" s="136"/>
      <c r="U103" s="135"/>
      <c r="V103" s="136"/>
      <c r="W103" s="136"/>
      <c r="X103" s="136"/>
      <c r="Y103" s="38">
        <f t="shared" si="60"/>
        <v>1</v>
      </c>
      <c r="Z103" s="622"/>
      <c r="AA103" s="96" t="s">
        <v>222</v>
      </c>
      <c r="AB103" s="96" t="s">
        <v>222</v>
      </c>
      <c r="AC103" s="609"/>
      <c r="AD103" s="96"/>
      <c r="AE103" s="96"/>
      <c r="AF103" s="96"/>
      <c r="AG103" s="96"/>
      <c r="AH103" s="96"/>
      <c r="AI103" s="96"/>
      <c r="AJ103" s="97"/>
      <c r="AK103" s="97"/>
      <c r="AL103" s="97"/>
      <c r="AM103" s="97"/>
      <c r="AN103" s="97"/>
      <c r="AO103" s="97"/>
      <c r="AP103" s="97"/>
      <c r="AQ103" s="97"/>
      <c r="AR103" s="97"/>
      <c r="AS103" s="97"/>
      <c r="AT103" s="97"/>
      <c r="AU103" s="97"/>
      <c r="AV103" s="97"/>
      <c r="AW103" s="97"/>
      <c r="AX103" s="97"/>
      <c r="AY103" s="97"/>
      <c r="AZ103" s="97"/>
      <c r="BA103" s="97"/>
      <c r="BB103" s="97"/>
      <c r="BC103" s="97"/>
      <c r="BD103" s="97"/>
      <c r="BE103" s="97"/>
      <c r="BF103" s="97"/>
      <c r="BG103" s="97"/>
      <c r="BH103" s="97"/>
      <c r="BI103" s="97"/>
      <c r="BJ103" s="181"/>
      <c r="BK103" s="182"/>
      <c r="BL103" s="182"/>
      <c r="BM103" s="182"/>
      <c r="BN103" s="182"/>
      <c r="BO103" s="182"/>
      <c r="BP103" s="182"/>
      <c r="BQ103" s="182"/>
      <c r="BR103" s="182"/>
      <c r="BS103" s="182"/>
      <c r="BT103" s="182"/>
      <c r="BU103" s="182"/>
      <c r="BV103" s="182"/>
      <c r="BW103" s="182"/>
      <c r="BX103" s="182"/>
      <c r="BY103" s="182"/>
      <c r="BZ103" s="182"/>
      <c r="CA103" s="182"/>
      <c r="CB103" s="182"/>
      <c r="CC103" s="182"/>
      <c r="CD103" s="182"/>
      <c r="CE103" s="182"/>
      <c r="CF103" s="182"/>
      <c r="CG103" s="182"/>
      <c r="CH103" s="182"/>
      <c r="CI103" s="182"/>
      <c r="CJ103" s="182"/>
      <c r="CK103" s="182"/>
      <c r="CL103" s="100">
        <f t="shared" si="61"/>
        <v>0</v>
      </c>
      <c r="CM103" s="101" t="e">
        <f t="shared" si="62"/>
        <v>#DIV/0!</v>
      </c>
      <c r="CN103" s="100">
        <f t="shared" si="63"/>
        <v>0</v>
      </c>
      <c r="CO103" s="101" t="e">
        <f t="shared" si="50"/>
        <v>#DIV/0!</v>
      </c>
      <c r="CP103" s="100">
        <f t="shared" si="51"/>
        <v>0</v>
      </c>
      <c r="CQ103" s="101" t="e">
        <f t="shared" si="67"/>
        <v>#DIV/0!</v>
      </c>
      <c r="CR103" s="100">
        <f t="shared" si="53"/>
        <v>0</v>
      </c>
      <c r="CS103" s="101" t="e">
        <f t="shared" si="54"/>
        <v>#DIV/0!</v>
      </c>
      <c r="CT103" s="102" t="e">
        <f t="shared" si="68"/>
        <v>#DIV/0!</v>
      </c>
      <c r="CU103" s="601" t="e">
        <f t="shared" si="69"/>
        <v>#DIV/0!</v>
      </c>
      <c r="CV103" s="150"/>
    </row>
    <row r="104" spans="1:100" ht="76.5" hidden="1" customHeight="1">
      <c r="A104" s="80" t="s">
        <v>179</v>
      </c>
      <c r="B104" s="319">
        <v>115</v>
      </c>
      <c r="C104" s="537" t="s">
        <v>359</v>
      </c>
      <c r="D104" s="337" t="s">
        <v>190</v>
      </c>
      <c r="E104" s="537" t="s">
        <v>360</v>
      </c>
      <c r="F104" s="542" t="s">
        <v>190</v>
      </c>
      <c r="G104" s="543" t="s">
        <v>362</v>
      </c>
      <c r="H104" s="179"/>
      <c r="I104" s="540" t="s">
        <v>175</v>
      </c>
      <c r="J104" s="632"/>
      <c r="K104" s="623"/>
      <c r="L104" s="638"/>
      <c r="M104" s="106"/>
      <c r="N104" s="92"/>
      <c r="O104" s="108" t="s">
        <v>177</v>
      </c>
      <c r="P104" s="107"/>
      <c r="Q104" s="108"/>
      <c r="R104" s="108"/>
      <c r="S104" s="108"/>
      <c r="T104" s="108"/>
      <c r="U104" s="107"/>
      <c r="V104" s="108"/>
      <c r="W104" s="108"/>
      <c r="X104" s="108"/>
      <c r="Y104" s="38">
        <f t="shared" si="60"/>
        <v>1</v>
      </c>
      <c r="Z104" s="623"/>
      <c r="AA104" s="536"/>
      <c r="AB104" s="536"/>
      <c r="AC104" s="97"/>
      <c r="AD104" s="97" t="s">
        <v>222</v>
      </c>
      <c r="AE104" s="97"/>
      <c r="AF104" s="97" t="s">
        <v>222</v>
      </c>
      <c r="AG104" s="96"/>
      <c r="AH104" s="96"/>
      <c r="AI104" s="96"/>
      <c r="AJ104" s="97"/>
      <c r="AK104" s="97"/>
      <c r="AL104" s="97"/>
      <c r="AM104" s="97"/>
      <c r="AN104" s="97"/>
      <c r="AO104" s="97"/>
      <c r="AP104" s="97"/>
      <c r="AQ104" s="97"/>
      <c r="AR104" s="97"/>
      <c r="AS104" s="97"/>
      <c r="AT104" s="97"/>
      <c r="AU104" s="97"/>
      <c r="AV104" s="97"/>
      <c r="AW104" s="97"/>
      <c r="AX104" s="97"/>
      <c r="AY104" s="97"/>
      <c r="AZ104" s="97"/>
      <c r="BA104" s="97"/>
      <c r="BB104" s="97"/>
      <c r="BC104" s="97"/>
      <c r="BD104" s="97"/>
      <c r="BE104" s="97"/>
      <c r="BF104" s="97"/>
      <c r="BG104" s="97"/>
      <c r="BH104" s="97"/>
      <c r="BI104" s="97"/>
      <c r="BJ104" s="98"/>
      <c r="BK104" s="99"/>
      <c r="BL104" s="99"/>
      <c r="BM104" s="99"/>
      <c r="BN104" s="110"/>
      <c r="BO104" s="99"/>
      <c r="BP104" s="99"/>
      <c r="BQ104" s="99"/>
      <c r="BR104" s="99"/>
      <c r="BS104" s="99"/>
      <c r="BT104" s="110"/>
      <c r="BU104" s="110"/>
      <c r="BV104" s="110"/>
      <c r="BW104" s="99"/>
      <c r="BX104" s="99"/>
      <c r="BY104" s="99"/>
      <c r="BZ104" s="99"/>
      <c r="CA104" s="110"/>
      <c r="CB104" s="110"/>
      <c r="CC104" s="99"/>
      <c r="CD104" s="99"/>
      <c r="CE104" s="99"/>
      <c r="CF104" s="99"/>
      <c r="CG104" s="99"/>
      <c r="CH104" s="110"/>
      <c r="CI104" s="99"/>
      <c r="CJ104" s="99"/>
      <c r="CK104" s="99"/>
      <c r="CL104" s="100">
        <f t="shared" si="61"/>
        <v>0</v>
      </c>
      <c r="CM104" s="101" t="e">
        <f t="shared" si="62"/>
        <v>#DIV/0!</v>
      </c>
      <c r="CN104" s="100">
        <f t="shared" si="63"/>
        <v>0</v>
      </c>
      <c r="CO104" s="101" t="e">
        <f t="shared" si="50"/>
        <v>#DIV/0!</v>
      </c>
      <c r="CP104" s="100">
        <f t="shared" si="51"/>
        <v>0</v>
      </c>
      <c r="CQ104" s="101" t="e">
        <f t="shared" si="67"/>
        <v>#DIV/0!</v>
      </c>
      <c r="CR104" s="100">
        <f t="shared" si="53"/>
        <v>0</v>
      </c>
      <c r="CS104" s="101" t="e">
        <f t="shared" si="54"/>
        <v>#DIV/0!</v>
      </c>
      <c r="CT104" s="102" t="e">
        <f t="shared" si="68"/>
        <v>#DIV/0!</v>
      </c>
      <c r="CU104" s="103" t="e">
        <f t="shared" si="69"/>
        <v>#DIV/0!</v>
      </c>
      <c r="CV104" s="2"/>
    </row>
    <row r="105" spans="1:100" ht="76.5" hidden="1" customHeight="1">
      <c r="A105" s="80" t="s">
        <v>180</v>
      </c>
      <c r="B105" s="60">
        <v>115</v>
      </c>
      <c r="C105" s="119" t="s">
        <v>359</v>
      </c>
      <c r="D105" s="183" t="s">
        <v>190</v>
      </c>
      <c r="E105" s="119" t="s">
        <v>360</v>
      </c>
      <c r="F105" s="176" t="s">
        <v>190</v>
      </c>
      <c r="G105" s="146" t="s">
        <v>363</v>
      </c>
      <c r="H105" s="174"/>
      <c r="I105" s="123" t="s">
        <v>175</v>
      </c>
      <c r="J105" s="638"/>
      <c r="K105" s="623"/>
      <c r="L105" s="638"/>
      <c r="M105" s="91"/>
      <c r="N105" s="92"/>
      <c r="O105" s="93"/>
      <c r="P105" s="92" t="s">
        <v>177</v>
      </c>
      <c r="Q105" s="93"/>
      <c r="R105" s="93"/>
      <c r="S105" s="93"/>
      <c r="T105" s="93"/>
      <c r="U105" s="92"/>
      <c r="V105" s="93"/>
      <c r="W105" s="93"/>
      <c r="X105" s="93"/>
      <c r="Y105" s="38">
        <f t="shared" si="60"/>
        <v>1</v>
      </c>
      <c r="Z105" s="623"/>
      <c r="AA105" s="109"/>
      <c r="AB105" s="109"/>
      <c r="AC105" s="109"/>
      <c r="AD105" s="109"/>
      <c r="AE105" s="109"/>
      <c r="AF105" s="109"/>
      <c r="AG105" s="96" t="s">
        <v>222</v>
      </c>
      <c r="AH105" s="96" t="s">
        <v>222</v>
      </c>
      <c r="AI105" s="96" t="s">
        <v>222</v>
      </c>
      <c r="AJ105" s="97"/>
      <c r="AK105" s="97"/>
      <c r="AL105" s="97"/>
      <c r="AM105" s="97"/>
      <c r="AN105" s="97"/>
      <c r="AO105" s="97"/>
      <c r="AP105" s="97"/>
      <c r="AQ105" s="97"/>
      <c r="AR105" s="97"/>
      <c r="AS105" s="97"/>
      <c r="AT105" s="97"/>
      <c r="AU105" s="97"/>
      <c r="AV105" s="97"/>
      <c r="AW105" s="97"/>
      <c r="AX105" s="97"/>
      <c r="AY105" s="97"/>
      <c r="AZ105" s="97"/>
      <c r="BA105" s="97"/>
      <c r="BB105" s="97"/>
      <c r="BC105" s="97"/>
      <c r="BD105" s="97"/>
      <c r="BE105" s="97"/>
      <c r="BF105" s="97"/>
      <c r="BG105" s="97"/>
      <c r="BH105" s="97"/>
      <c r="BI105" s="97"/>
      <c r="BJ105" s="98"/>
      <c r="BK105" s="99"/>
      <c r="BL105" s="99"/>
      <c r="BM105" s="99"/>
      <c r="BN105" s="99"/>
      <c r="BO105" s="99"/>
      <c r="BP105" s="99"/>
      <c r="BQ105" s="99"/>
      <c r="BR105" s="99"/>
      <c r="BS105" s="99"/>
      <c r="BT105" s="99"/>
      <c r="BU105" s="99"/>
      <c r="BV105" s="99"/>
      <c r="BW105" s="99"/>
      <c r="BX105" s="99"/>
      <c r="BY105" s="99"/>
      <c r="BZ105" s="99"/>
      <c r="CA105" s="99"/>
      <c r="CB105" s="99"/>
      <c r="CC105" s="99"/>
      <c r="CD105" s="99"/>
      <c r="CE105" s="99"/>
      <c r="CF105" s="99"/>
      <c r="CG105" s="99"/>
      <c r="CH105" s="99"/>
      <c r="CI105" s="99"/>
      <c r="CJ105" s="99"/>
      <c r="CK105" s="99"/>
      <c r="CL105" s="100">
        <f t="shared" si="61"/>
        <v>0</v>
      </c>
      <c r="CM105" s="112" t="e">
        <f t="shared" si="62"/>
        <v>#DIV/0!</v>
      </c>
      <c r="CN105" s="100">
        <f t="shared" si="63"/>
        <v>0</v>
      </c>
      <c r="CO105" s="112" t="e">
        <f t="shared" si="50"/>
        <v>#DIV/0!</v>
      </c>
      <c r="CP105" s="48">
        <f t="shared" si="51"/>
        <v>0</v>
      </c>
      <c r="CQ105" s="112" t="e">
        <f t="shared" si="67"/>
        <v>#DIV/0!</v>
      </c>
      <c r="CR105" s="100">
        <f t="shared" si="53"/>
        <v>0</v>
      </c>
      <c r="CS105" s="112" t="e">
        <f t="shared" si="54"/>
        <v>#DIV/0!</v>
      </c>
      <c r="CT105" s="113" t="e">
        <f t="shared" si="68"/>
        <v>#DIV/0!</v>
      </c>
      <c r="CU105" s="103" t="e">
        <f t="shared" si="69"/>
        <v>#DIV/0!</v>
      </c>
      <c r="CV105" s="184"/>
    </row>
    <row r="106" spans="1:100" ht="76.5" hidden="1" customHeight="1">
      <c r="A106" s="80" t="s">
        <v>181</v>
      </c>
      <c r="B106" s="60">
        <v>115</v>
      </c>
      <c r="C106" s="119" t="s">
        <v>359</v>
      </c>
      <c r="D106" s="180" t="s">
        <v>190</v>
      </c>
      <c r="E106" s="119" t="s">
        <v>360</v>
      </c>
      <c r="F106" s="176" t="s">
        <v>190</v>
      </c>
      <c r="G106" s="146" t="s">
        <v>364</v>
      </c>
      <c r="H106" s="174"/>
      <c r="I106" s="145" t="s">
        <v>175</v>
      </c>
      <c r="J106" s="638"/>
      <c r="K106" s="623"/>
      <c r="L106" s="638"/>
      <c r="M106" s="106"/>
      <c r="N106" s="107"/>
      <c r="O106" s="108"/>
      <c r="P106" s="107"/>
      <c r="Q106" s="108" t="s">
        <v>177</v>
      </c>
      <c r="R106" s="108"/>
      <c r="S106" s="108"/>
      <c r="T106" s="108"/>
      <c r="U106" s="107"/>
      <c r="V106" s="108"/>
      <c r="W106" s="108"/>
      <c r="X106" s="108"/>
      <c r="Y106" s="38">
        <f t="shared" si="60"/>
        <v>1</v>
      </c>
      <c r="Z106" s="623"/>
      <c r="AA106" s="109"/>
      <c r="AB106" s="109"/>
      <c r="AC106" s="109"/>
      <c r="AD106" s="109"/>
      <c r="AE106" s="109"/>
      <c r="AF106" s="109"/>
      <c r="AG106" s="96"/>
      <c r="AH106" s="96"/>
      <c r="AI106" s="96"/>
      <c r="AJ106" s="97" t="s">
        <v>365</v>
      </c>
      <c r="AK106" s="97" t="s">
        <v>365</v>
      </c>
      <c r="AL106" s="97" t="s">
        <v>365</v>
      </c>
      <c r="AM106" s="97"/>
      <c r="AN106" s="97"/>
      <c r="AO106" s="97"/>
      <c r="AP106" s="97"/>
      <c r="AQ106" s="97"/>
      <c r="AR106" s="97"/>
      <c r="AS106" s="97"/>
      <c r="AT106" s="97"/>
      <c r="AU106" s="97"/>
      <c r="AV106" s="97"/>
      <c r="AW106" s="97"/>
      <c r="AX106" s="97"/>
      <c r="AY106" s="97"/>
      <c r="AZ106" s="97"/>
      <c r="BA106" s="97"/>
      <c r="BB106" s="97"/>
      <c r="BC106" s="97"/>
      <c r="BD106" s="97"/>
      <c r="BE106" s="97"/>
      <c r="BF106" s="97"/>
      <c r="BG106" s="97"/>
      <c r="BH106" s="97"/>
      <c r="BI106" s="97"/>
      <c r="BJ106" s="98"/>
      <c r="BK106" s="99"/>
      <c r="BL106" s="99"/>
      <c r="BM106" s="99"/>
      <c r="BN106" s="99"/>
      <c r="BO106" s="99"/>
      <c r="BP106" s="99"/>
      <c r="BQ106" s="99"/>
      <c r="BR106" s="99"/>
      <c r="BS106" s="99"/>
      <c r="BT106" s="99"/>
      <c r="BU106" s="99"/>
      <c r="BV106" s="99"/>
      <c r="BW106" s="99"/>
      <c r="BX106" s="99"/>
      <c r="BY106" s="99"/>
      <c r="BZ106" s="99"/>
      <c r="CA106" s="99"/>
      <c r="CB106" s="99"/>
      <c r="CC106" s="99"/>
      <c r="CD106" s="99"/>
      <c r="CE106" s="99"/>
      <c r="CF106" s="99"/>
      <c r="CG106" s="99"/>
      <c r="CH106" s="99"/>
      <c r="CI106" s="99"/>
      <c r="CJ106" s="99"/>
      <c r="CK106" s="99"/>
      <c r="CL106" s="100">
        <f t="shared" si="61"/>
        <v>0</v>
      </c>
      <c r="CM106" s="112" t="e">
        <f t="shared" si="62"/>
        <v>#DIV/0!</v>
      </c>
      <c r="CN106" s="100">
        <f t="shared" si="63"/>
        <v>0</v>
      </c>
      <c r="CO106" s="112" t="e">
        <f t="shared" si="50"/>
        <v>#DIV/0!</v>
      </c>
      <c r="CP106" s="100">
        <f t="shared" si="51"/>
        <v>0</v>
      </c>
      <c r="CQ106" s="112" t="e">
        <f t="shared" si="67"/>
        <v>#DIV/0!</v>
      </c>
      <c r="CR106" s="100">
        <f t="shared" si="53"/>
        <v>0</v>
      </c>
      <c r="CS106" s="112" t="e">
        <f t="shared" si="54"/>
        <v>#DIV/0!</v>
      </c>
      <c r="CT106" s="113" t="e">
        <f t="shared" si="68"/>
        <v>#DIV/0!</v>
      </c>
      <c r="CU106" s="103" t="e">
        <f t="shared" si="69"/>
        <v>#DIV/0!</v>
      </c>
      <c r="CV106" s="185"/>
    </row>
    <row r="107" spans="1:100" ht="76.5" hidden="1" customHeight="1">
      <c r="A107" s="80" t="s">
        <v>182</v>
      </c>
      <c r="B107" s="60">
        <v>115</v>
      </c>
      <c r="C107" s="119" t="s">
        <v>359</v>
      </c>
      <c r="D107" s="180" t="s">
        <v>190</v>
      </c>
      <c r="E107" s="119" t="s">
        <v>360</v>
      </c>
      <c r="F107" s="176" t="s">
        <v>190</v>
      </c>
      <c r="G107" s="146" t="s">
        <v>366</v>
      </c>
      <c r="H107" s="174"/>
      <c r="I107" s="145" t="s">
        <v>175</v>
      </c>
      <c r="J107" s="638"/>
      <c r="K107" s="623"/>
      <c r="L107" s="638"/>
      <c r="M107" s="106"/>
      <c r="N107" s="107"/>
      <c r="O107" s="108"/>
      <c r="P107" s="107"/>
      <c r="Q107" s="108"/>
      <c r="R107" s="108" t="s">
        <v>177</v>
      </c>
      <c r="S107" s="108"/>
      <c r="T107" s="108"/>
      <c r="U107" s="107"/>
      <c r="V107" s="108"/>
      <c r="W107" s="108"/>
      <c r="X107" s="108"/>
      <c r="Y107" s="38">
        <f t="shared" si="60"/>
        <v>1</v>
      </c>
      <c r="Z107" s="623"/>
      <c r="AA107" s="109"/>
      <c r="AB107" s="109"/>
      <c r="AC107" s="109"/>
      <c r="AD107" s="109"/>
      <c r="AE107" s="109"/>
      <c r="AF107" s="109"/>
      <c r="AG107" s="96"/>
      <c r="AH107" s="96"/>
      <c r="AI107" s="96"/>
      <c r="AJ107" s="97"/>
      <c r="AK107" s="97"/>
      <c r="AL107" s="97"/>
      <c r="AM107" s="97" t="s">
        <v>222</v>
      </c>
      <c r="AN107" s="97" t="s">
        <v>222</v>
      </c>
      <c r="AO107" s="97" t="s">
        <v>222</v>
      </c>
      <c r="AP107" s="97" t="s">
        <v>222</v>
      </c>
      <c r="AQ107" s="97"/>
      <c r="AR107" s="97"/>
      <c r="AS107" s="97"/>
      <c r="AT107" s="97"/>
      <c r="AU107" s="97"/>
      <c r="AV107" s="97"/>
      <c r="AW107" s="97"/>
      <c r="AX107" s="97"/>
      <c r="AY107" s="97"/>
      <c r="AZ107" s="97"/>
      <c r="BA107" s="97"/>
      <c r="BB107" s="97"/>
      <c r="BC107" s="97"/>
      <c r="BD107" s="97"/>
      <c r="BE107" s="97"/>
      <c r="BF107" s="97"/>
      <c r="BG107" s="97"/>
      <c r="BH107" s="97"/>
      <c r="BI107" s="97"/>
      <c r="BJ107" s="98"/>
      <c r="BK107" s="99"/>
      <c r="BL107" s="99"/>
      <c r="BM107" s="99"/>
      <c r="BN107" s="99"/>
      <c r="BO107" s="99"/>
      <c r="BP107" s="99"/>
      <c r="BQ107" s="99"/>
      <c r="BR107" s="99"/>
      <c r="BS107" s="99"/>
      <c r="BT107" s="99"/>
      <c r="BU107" s="99"/>
      <c r="BV107" s="99"/>
      <c r="BW107" s="99"/>
      <c r="BX107" s="99"/>
      <c r="BY107" s="99"/>
      <c r="BZ107" s="99"/>
      <c r="CA107" s="99"/>
      <c r="CB107" s="99"/>
      <c r="CC107" s="99"/>
      <c r="CD107" s="99"/>
      <c r="CE107" s="99"/>
      <c r="CF107" s="99"/>
      <c r="CG107" s="99"/>
      <c r="CH107" s="99"/>
      <c r="CI107" s="99"/>
      <c r="CJ107" s="99"/>
      <c r="CK107" s="99"/>
      <c r="CL107" s="100">
        <f t="shared" si="61"/>
        <v>0</v>
      </c>
      <c r="CM107" s="101" t="e">
        <f t="shared" si="62"/>
        <v>#DIV/0!</v>
      </c>
      <c r="CN107" s="100">
        <f t="shared" si="63"/>
        <v>0</v>
      </c>
      <c r="CO107" s="101" t="e">
        <f t="shared" si="50"/>
        <v>#DIV/0!</v>
      </c>
      <c r="CP107" s="100">
        <f t="shared" si="51"/>
        <v>0</v>
      </c>
      <c r="CQ107" s="101" t="e">
        <f t="shared" si="67"/>
        <v>#DIV/0!</v>
      </c>
      <c r="CR107" s="100">
        <f t="shared" si="53"/>
        <v>0</v>
      </c>
      <c r="CS107" s="101" t="e">
        <f t="shared" si="54"/>
        <v>#DIV/0!</v>
      </c>
      <c r="CT107" s="113" t="e">
        <f t="shared" si="68"/>
        <v>#DIV/0!</v>
      </c>
      <c r="CU107" s="103" t="e">
        <f t="shared" si="69"/>
        <v>#DIV/0!</v>
      </c>
      <c r="CV107" s="185"/>
    </row>
    <row r="108" spans="1:100" ht="76.5" hidden="1" customHeight="1">
      <c r="A108" s="80" t="s">
        <v>183</v>
      </c>
      <c r="B108" s="60">
        <v>115</v>
      </c>
      <c r="C108" s="119" t="s">
        <v>359</v>
      </c>
      <c r="D108" s="180" t="s">
        <v>190</v>
      </c>
      <c r="E108" s="119" t="s">
        <v>360</v>
      </c>
      <c r="F108" s="176" t="s">
        <v>190</v>
      </c>
      <c r="G108" s="146" t="s">
        <v>367</v>
      </c>
      <c r="H108" s="174"/>
      <c r="I108" s="145" t="s">
        <v>175</v>
      </c>
      <c r="J108" s="638"/>
      <c r="K108" s="623"/>
      <c r="L108" s="638"/>
      <c r="M108" s="106"/>
      <c r="N108" s="107"/>
      <c r="O108" s="108"/>
      <c r="P108" s="107"/>
      <c r="Q108" s="108"/>
      <c r="R108" s="108"/>
      <c r="S108" s="108" t="s">
        <v>177</v>
      </c>
      <c r="T108" s="108"/>
      <c r="U108" s="107"/>
      <c r="V108" s="108"/>
      <c r="W108" s="108"/>
      <c r="X108" s="108"/>
      <c r="Y108" s="38">
        <f t="shared" si="60"/>
        <v>1</v>
      </c>
      <c r="Z108" s="623"/>
      <c r="AA108" s="109"/>
      <c r="AB108" s="109"/>
      <c r="AC108" s="109"/>
      <c r="AD108" s="109"/>
      <c r="AE108" s="109"/>
      <c r="AF108" s="109"/>
      <c r="AG108" s="96"/>
      <c r="AH108" s="96"/>
      <c r="AI108" s="96"/>
      <c r="AJ108" s="97"/>
      <c r="AK108" s="97"/>
      <c r="AL108" s="97"/>
      <c r="AM108" s="97"/>
      <c r="AN108" s="97"/>
      <c r="AO108" s="97"/>
      <c r="AP108" s="97"/>
      <c r="AQ108" s="97" t="s">
        <v>222</v>
      </c>
      <c r="AR108" s="97" t="s">
        <v>222</v>
      </c>
      <c r="AS108" s="97" t="s">
        <v>222</v>
      </c>
      <c r="AT108" s="97"/>
      <c r="AU108" s="97"/>
      <c r="AV108" s="97"/>
      <c r="AW108" s="97"/>
      <c r="AX108" s="97"/>
      <c r="AY108" s="97"/>
      <c r="AZ108" s="97"/>
      <c r="BA108" s="97"/>
      <c r="BB108" s="97"/>
      <c r="BC108" s="97"/>
      <c r="BD108" s="97"/>
      <c r="BE108" s="97"/>
      <c r="BF108" s="97"/>
      <c r="BG108" s="97"/>
      <c r="BH108" s="97"/>
      <c r="BI108" s="97"/>
      <c r="BJ108" s="98"/>
      <c r="BK108" s="99"/>
      <c r="BL108" s="99"/>
      <c r="BM108" s="99"/>
      <c r="BN108" s="99"/>
      <c r="BO108" s="99"/>
      <c r="BP108" s="99"/>
      <c r="BQ108" s="99"/>
      <c r="BR108" s="99"/>
      <c r="BS108" s="99"/>
      <c r="BT108" s="99"/>
      <c r="BU108" s="99"/>
      <c r="BV108" s="99"/>
      <c r="BW108" s="99"/>
      <c r="BX108" s="99"/>
      <c r="BY108" s="99"/>
      <c r="BZ108" s="99"/>
      <c r="CA108" s="99"/>
      <c r="CB108" s="99"/>
      <c r="CC108" s="99"/>
      <c r="CD108" s="99"/>
      <c r="CE108" s="99"/>
      <c r="CF108" s="99"/>
      <c r="CG108" s="99"/>
      <c r="CH108" s="99"/>
      <c r="CI108" s="99"/>
      <c r="CJ108" s="99"/>
      <c r="CK108" s="99"/>
      <c r="CL108" s="100">
        <f t="shared" si="61"/>
        <v>0</v>
      </c>
      <c r="CM108" s="112" t="e">
        <f t="shared" si="62"/>
        <v>#DIV/0!</v>
      </c>
      <c r="CN108" s="100">
        <f t="shared" si="63"/>
        <v>0</v>
      </c>
      <c r="CO108" s="112" t="e">
        <f t="shared" si="50"/>
        <v>#DIV/0!</v>
      </c>
      <c r="CP108" s="100">
        <f t="shared" si="51"/>
        <v>0</v>
      </c>
      <c r="CQ108" s="112" t="e">
        <f t="shared" si="67"/>
        <v>#DIV/0!</v>
      </c>
      <c r="CR108" s="100">
        <f t="shared" si="53"/>
        <v>0</v>
      </c>
      <c r="CS108" s="112" t="e">
        <f t="shared" si="54"/>
        <v>#DIV/0!</v>
      </c>
      <c r="CT108" s="113" t="e">
        <f t="shared" si="68"/>
        <v>#DIV/0!</v>
      </c>
      <c r="CU108" s="103" t="e">
        <f t="shared" si="69"/>
        <v>#DIV/0!</v>
      </c>
      <c r="CV108" s="185"/>
    </row>
    <row r="109" spans="1:100" ht="76.5" hidden="1" customHeight="1">
      <c r="A109" s="80" t="s">
        <v>184</v>
      </c>
      <c r="B109" s="60">
        <v>115</v>
      </c>
      <c r="C109" s="119" t="s">
        <v>359</v>
      </c>
      <c r="D109" s="180" t="s">
        <v>190</v>
      </c>
      <c r="E109" s="119" t="s">
        <v>360</v>
      </c>
      <c r="F109" s="176" t="s">
        <v>190</v>
      </c>
      <c r="G109" s="146" t="s">
        <v>368</v>
      </c>
      <c r="H109" s="174"/>
      <c r="I109" s="145" t="s">
        <v>175</v>
      </c>
      <c r="J109" s="638"/>
      <c r="K109" s="623"/>
      <c r="L109" s="638"/>
      <c r="M109" s="106"/>
      <c r="N109" s="107"/>
      <c r="O109" s="108"/>
      <c r="P109" s="107"/>
      <c r="Q109" s="108"/>
      <c r="R109" s="108"/>
      <c r="S109" s="108"/>
      <c r="T109" s="108" t="s">
        <v>177</v>
      </c>
      <c r="U109" s="107"/>
      <c r="V109" s="108"/>
      <c r="W109" s="108"/>
      <c r="X109" s="108"/>
      <c r="Y109" s="38">
        <f t="shared" si="60"/>
        <v>1</v>
      </c>
      <c r="Z109" s="623"/>
      <c r="AA109" s="109"/>
      <c r="AB109" s="109"/>
      <c r="AC109" s="109"/>
      <c r="AD109" s="109"/>
      <c r="AE109" s="109"/>
      <c r="AF109" s="109"/>
      <c r="AG109" s="96"/>
      <c r="AH109" s="96"/>
      <c r="AI109" s="96"/>
      <c r="AJ109" s="97"/>
      <c r="AK109" s="97"/>
      <c r="AL109" s="97"/>
      <c r="AM109" s="97"/>
      <c r="AN109" s="97"/>
      <c r="AO109" s="97"/>
      <c r="AP109" s="97"/>
      <c r="AQ109" s="97"/>
      <c r="AR109" s="97"/>
      <c r="AS109" s="97"/>
      <c r="AT109" s="97" t="s">
        <v>222</v>
      </c>
      <c r="AU109" s="97" t="s">
        <v>222</v>
      </c>
      <c r="AV109" s="97" t="s">
        <v>222</v>
      </c>
      <c r="AW109" s="97" t="s">
        <v>222</v>
      </c>
      <c r="AX109" s="97"/>
      <c r="AY109" s="97"/>
      <c r="AZ109" s="97"/>
      <c r="BA109" s="97"/>
      <c r="BB109" s="97"/>
      <c r="BC109" s="97"/>
      <c r="BD109" s="97"/>
      <c r="BE109" s="97"/>
      <c r="BF109" s="97"/>
      <c r="BG109" s="97"/>
      <c r="BH109" s="97"/>
      <c r="BI109" s="97"/>
      <c r="BJ109" s="98"/>
      <c r="BK109" s="99"/>
      <c r="BL109" s="99"/>
      <c r="BM109" s="99"/>
      <c r="BN109" s="99"/>
      <c r="BO109" s="99"/>
      <c r="BP109" s="99"/>
      <c r="BQ109" s="99"/>
      <c r="BR109" s="99"/>
      <c r="BS109" s="99"/>
      <c r="BT109" s="99"/>
      <c r="BU109" s="99"/>
      <c r="BV109" s="99"/>
      <c r="BW109" s="99"/>
      <c r="BX109" s="99"/>
      <c r="BY109" s="99"/>
      <c r="BZ109" s="99"/>
      <c r="CA109" s="99"/>
      <c r="CB109" s="99"/>
      <c r="CC109" s="99"/>
      <c r="CD109" s="99"/>
      <c r="CE109" s="99"/>
      <c r="CF109" s="99"/>
      <c r="CG109" s="99"/>
      <c r="CH109" s="99"/>
      <c r="CI109" s="99"/>
      <c r="CJ109" s="99"/>
      <c r="CK109" s="99"/>
      <c r="CL109" s="100">
        <f t="shared" si="61"/>
        <v>0</v>
      </c>
      <c r="CM109" s="101" t="e">
        <f t="shared" si="62"/>
        <v>#DIV/0!</v>
      </c>
      <c r="CN109" s="100">
        <f t="shared" si="63"/>
        <v>0</v>
      </c>
      <c r="CO109" s="101" t="e">
        <f t="shared" si="50"/>
        <v>#DIV/0!</v>
      </c>
      <c r="CP109" s="100">
        <f t="shared" si="51"/>
        <v>0</v>
      </c>
      <c r="CQ109" s="101" t="e">
        <f t="shared" si="67"/>
        <v>#DIV/0!</v>
      </c>
      <c r="CR109" s="100">
        <f t="shared" si="53"/>
        <v>0</v>
      </c>
      <c r="CS109" s="101" t="e">
        <f t="shared" si="54"/>
        <v>#DIV/0!</v>
      </c>
      <c r="CT109" s="116" t="e">
        <f t="shared" si="68"/>
        <v>#DIV/0!</v>
      </c>
      <c r="CU109" s="103" t="e">
        <f t="shared" si="69"/>
        <v>#DIV/0!</v>
      </c>
      <c r="CV109" s="185"/>
    </row>
    <row r="110" spans="1:100" ht="76.5" hidden="1" customHeight="1">
      <c r="A110" s="80" t="s">
        <v>185</v>
      </c>
      <c r="B110" s="60">
        <v>115</v>
      </c>
      <c r="C110" s="119" t="s">
        <v>359</v>
      </c>
      <c r="D110" s="180" t="s">
        <v>190</v>
      </c>
      <c r="E110" s="119" t="s">
        <v>360</v>
      </c>
      <c r="F110" s="176" t="s">
        <v>190</v>
      </c>
      <c r="G110" s="146" t="s">
        <v>369</v>
      </c>
      <c r="H110" s="174"/>
      <c r="I110" s="145" t="s">
        <v>175</v>
      </c>
      <c r="J110" s="638"/>
      <c r="K110" s="623"/>
      <c r="L110" s="638"/>
      <c r="M110" s="106"/>
      <c r="N110" s="107"/>
      <c r="O110" s="108"/>
      <c r="P110" s="107"/>
      <c r="Q110" s="108"/>
      <c r="R110" s="108"/>
      <c r="S110" s="108"/>
      <c r="T110" s="108"/>
      <c r="U110" s="107" t="s">
        <v>177</v>
      </c>
      <c r="V110" s="108"/>
      <c r="W110" s="108"/>
      <c r="X110" s="108"/>
      <c r="Y110" s="38">
        <f t="shared" si="60"/>
        <v>1</v>
      </c>
      <c r="Z110" s="623"/>
      <c r="AA110" s="109"/>
      <c r="AB110" s="109"/>
      <c r="AC110" s="109"/>
      <c r="AD110" s="109"/>
      <c r="AE110" s="109"/>
      <c r="AF110" s="109"/>
      <c r="AG110" s="96"/>
      <c r="AH110" s="96"/>
      <c r="AI110" s="96"/>
      <c r="AJ110" s="97"/>
      <c r="AK110" s="97"/>
      <c r="AL110" s="97"/>
      <c r="AM110" s="97"/>
      <c r="AN110" s="97"/>
      <c r="AO110" s="97"/>
      <c r="AP110" s="97"/>
      <c r="AQ110" s="97"/>
      <c r="AR110" s="97"/>
      <c r="AS110" s="97"/>
      <c r="AT110" s="97"/>
      <c r="AU110" s="97"/>
      <c r="AV110" s="97"/>
      <c r="AW110" s="97"/>
      <c r="AX110" s="97" t="s">
        <v>222</v>
      </c>
      <c r="AY110" s="97" t="s">
        <v>222</v>
      </c>
      <c r="AZ110" s="97" t="s">
        <v>222</v>
      </c>
      <c r="BA110" s="97"/>
      <c r="BB110" s="97"/>
      <c r="BC110" s="97"/>
      <c r="BD110" s="97"/>
      <c r="BE110" s="97"/>
      <c r="BF110" s="97"/>
      <c r="BG110" s="97"/>
      <c r="BH110" s="97"/>
      <c r="BI110" s="97"/>
      <c r="BJ110" s="98"/>
      <c r="BK110" s="99"/>
      <c r="BL110" s="99"/>
      <c r="BM110" s="99"/>
      <c r="BN110" s="99"/>
      <c r="BO110" s="99"/>
      <c r="BP110" s="99"/>
      <c r="BQ110" s="99"/>
      <c r="BR110" s="99"/>
      <c r="BS110" s="99"/>
      <c r="BT110" s="99"/>
      <c r="BU110" s="99"/>
      <c r="BV110" s="99"/>
      <c r="BW110" s="99"/>
      <c r="BX110" s="99"/>
      <c r="BY110" s="99"/>
      <c r="BZ110" s="99"/>
      <c r="CA110" s="99"/>
      <c r="CB110" s="99"/>
      <c r="CC110" s="99"/>
      <c r="CD110" s="99"/>
      <c r="CE110" s="99"/>
      <c r="CF110" s="99"/>
      <c r="CG110" s="99"/>
      <c r="CH110" s="99"/>
      <c r="CI110" s="99"/>
      <c r="CJ110" s="99"/>
      <c r="CK110" s="99"/>
      <c r="CL110" s="100">
        <f t="shared" si="61"/>
        <v>0</v>
      </c>
      <c r="CM110" s="101" t="e">
        <f t="shared" si="62"/>
        <v>#DIV/0!</v>
      </c>
      <c r="CN110" s="100">
        <f t="shared" si="63"/>
        <v>0</v>
      </c>
      <c r="CO110" s="101" t="e">
        <f t="shared" si="50"/>
        <v>#DIV/0!</v>
      </c>
      <c r="CP110" s="100">
        <f t="shared" si="51"/>
        <v>0</v>
      </c>
      <c r="CQ110" s="101" t="e">
        <f t="shared" si="67"/>
        <v>#DIV/0!</v>
      </c>
      <c r="CR110" s="100">
        <f t="shared" si="53"/>
        <v>0</v>
      </c>
      <c r="CS110" s="101" t="e">
        <f t="shared" si="54"/>
        <v>#DIV/0!</v>
      </c>
      <c r="CT110" s="117" t="e">
        <f t="shared" si="68"/>
        <v>#DIV/0!</v>
      </c>
      <c r="CU110" s="103" t="e">
        <f t="shared" si="69"/>
        <v>#DIV/0!</v>
      </c>
      <c r="CV110" s="185"/>
    </row>
    <row r="111" spans="1:100" ht="76.5" hidden="1" customHeight="1">
      <c r="A111" s="80" t="s">
        <v>186</v>
      </c>
      <c r="B111" s="60">
        <v>115</v>
      </c>
      <c r="C111" s="119" t="s">
        <v>359</v>
      </c>
      <c r="D111" s="180" t="s">
        <v>190</v>
      </c>
      <c r="E111" s="119" t="s">
        <v>360</v>
      </c>
      <c r="F111" s="176" t="s">
        <v>190</v>
      </c>
      <c r="G111" s="146" t="s">
        <v>370</v>
      </c>
      <c r="H111" s="174"/>
      <c r="I111" s="145" t="s">
        <v>175</v>
      </c>
      <c r="J111" s="638"/>
      <c r="K111" s="623"/>
      <c r="L111" s="638"/>
      <c r="M111" s="106"/>
      <c r="N111" s="107"/>
      <c r="O111" s="108"/>
      <c r="P111" s="107"/>
      <c r="Q111" s="108"/>
      <c r="R111" s="108"/>
      <c r="S111" s="108"/>
      <c r="T111" s="108"/>
      <c r="U111" s="107"/>
      <c r="V111" s="108" t="s">
        <v>177</v>
      </c>
      <c r="W111" s="108"/>
      <c r="X111" s="108"/>
      <c r="Y111" s="38">
        <f t="shared" si="60"/>
        <v>1</v>
      </c>
      <c r="Z111" s="623"/>
      <c r="AA111" s="109"/>
      <c r="AB111" s="109"/>
      <c r="AC111" s="109"/>
      <c r="AD111" s="109"/>
      <c r="AE111" s="109"/>
      <c r="AF111" s="109"/>
      <c r="AG111" s="96"/>
      <c r="AH111" s="96"/>
      <c r="AI111" s="96"/>
      <c r="AJ111" s="97"/>
      <c r="AK111" s="97"/>
      <c r="AL111" s="97"/>
      <c r="AM111" s="97"/>
      <c r="AN111" s="97"/>
      <c r="AO111" s="97"/>
      <c r="AP111" s="97"/>
      <c r="AQ111" s="97"/>
      <c r="AR111" s="97"/>
      <c r="AS111" s="97"/>
      <c r="AT111" s="97"/>
      <c r="AU111" s="97"/>
      <c r="AV111" s="97"/>
      <c r="AW111" s="97"/>
      <c r="AX111" s="97"/>
      <c r="AY111" s="97"/>
      <c r="AZ111" s="97"/>
      <c r="BA111" s="97" t="s">
        <v>222</v>
      </c>
      <c r="BB111" s="97" t="s">
        <v>222</v>
      </c>
      <c r="BC111" s="97" t="s">
        <v>222</v>
      </c>
      <c r="BD111" s="97"/>
      <c r="BE111" s="97"/>
      <c r="BF111" s="97"/>
      <c r="BG111" s="97"/>
      <c r="BH111" s="97"/>
      <c r="BI111" s="97"/>
      <c r="BJ111" s="98"/>
      <c r="BK111" s="99"/>
      <c r="BL111" s="99"/>
      <c r="BM111" s="99"/>
      <c r="BN111" s="99"/>
      <c r="BO111" s="99"/>
      <c r="BP111" s="99"/>
      <c r="BQ111" s="99"/>
      <c r="BR111" s="99"/>
      <c r="BS111" s="99"/>
      <c r="BT111" s="99"/>
      <c r="BU111" s="99"/>
      <c r="BV111" s="99"/>
      <c r="BW111" s="99"/>
      <c r="BX111" s="99"/>
      <c r="BY111" s="99"/>
      <c r="BZ111" s="99"/>
      <c r="CA111" s="99"/>
      <c r="CB111" s="99"/>
      <c r="CC111" s="99"/>
      <c r="CD111" s="99"/>
      <c r="CE111" s="99"/>
      <c r="CF111" s="99"/>
      <c r="CG111" s="99"/>
      <c r="CH111" s="99"/>
      <c r="CI111" s="99"/>
      <c r="CJ111" s="99"/>
      <c r="CK111" s="99"/>
      <c r="CL111" s="100">
        <f t="shared" si="61"/>
        <v>0</v>
      </c>
      <c r="CM111" s="101" t="e">
        <f t="shared" si="62"/>
        <v>#DIV/0!</v>
      </c>
      <c r="CN111" s="100">
        <f t="shared" si="63"/>
        <v>0</v>
      </c>
      <c r="CO111" s="101" t="e">
        <f t="shared" si="50"/>
        <v>#DIV/0!</v>
      </c>
      <c r="CP111" s="100">
        <f t="shared" si="51"/>
        <v>0</v>
      </c>
      <c r="CQ111" s="101" t="e">
        <f t="shared" si="67"/>
        <v>#DIV/0!</v>
      </c>
      <c r="CR111" s="100">
        <f t="shared" si="53"/>
        <v>0</v>
      </c>
      <c r="CS111" s="101" t="e">
        <f t="shared" si="54"/>
        <v>#DIV/0!</v>
      </c>
      <c r="CT111" s="113" t="e">
        <f t="shared" si="68"/>
        <v>#DIV/0!</v>
      </c>
      <c r="CU111" s="103" t="e">
        <f t="shared" si="69"/>
        <v>#DIV/0!</v>
      </c>
      <c r="CV111" s="185"/>
    </row>
    <row r="112" spans="1:100" ht="76.5" hidden="1" customHeight="1">
      <c r="A112" s="80" t="s">
        <v>187</v>
      </c>
      <c r="B112" s="60">
        <v>115</v>
      </c>
      <c r="C112" s="119" t="s">
        <v>359</v>
      </c>
      <c r="D112" s="180" t="s">
        <v>190</v>
      </c>
      <c r="E112" s="119" t="s">
        <v>360</v>
      </c>
      <c r="F112" s="176" t="s">
        <v>190</v>
      </c>
      <c r="G112" s="146" t="s">
        <v>371</v>
      </c>
      <c r="H112" s="174"/>
      <c r="I112" s="145" t="s">
        <v>175</v>
      </c>
      <c r="J112" s="638"/>
      <c r="K112" s="623"/>
      <c r="L112" s="638"/>
      <c r="M112" s="106"/>
      <c r="N112" s="107"/>
      <c r="O112" s="108"/>
      <c r="P112" s="107"/>
      <c r="Q112" s="108"/>
      <c r="R112" s="108"/>
      <c r="S112" s="108"/>
      <c r="T112" s="108"/>
      <c r="U112" s="107"/>
      <c r="V112" s="108"/>
      <c r="W112" s="108" t="s">
        <v>177</v>
      </c>
      <c r="X112" s="108"/>
      <c r="Y112" s="38">
        <f t="shared" si="60"/>
        <v>1</v>
      </c>
      <c r="Z112" s="623"/>
      <c r="AA112" s="109"/>
      <c r="AB112" s="109"/>
      <c r="AC112" s="109"/>
      <c r="AD112" s="109"/>
      <c r="AE112" s="109"/>
      <c r="AF112" s="109"/>
      <c r="AG112" s="96"/>
      <c r="AH112" s="96"/>
      <c r="AI112" s="96"/>
      <c r="AJ112" s="97"/>
      <c r="AK112" s="97"/>
      <c r="AL112" s="97"/>
      <c r="AM112" s="97"/>
      <c r="AN112" s="97"/>
      <c r="AO112" s="97"/>
      <c r="AP112" s="97"/>
      <c r="AQ112" s="97"/>
      <c r="AR112" s="97"/>
      <c r="AS112" s="97"/>
      <c r="AT112" s="97"/>
      <c r="AU112" s="97"/>
      <c r="AV112" s="97"/>
      <c r="AW112" s="97"/>
      <c r="AX112" s="97"/>
      <c r="AY112" s="97"/>
      <c r="AZ112" s="97"/>
      <c r="BA112" s="97"/>
      <c r="BB112" s="97"/>
      <c r="BC112" s="97"/>
      <c r="BD112" s="97" t="s">
        <v>222</v>
      </c>
      <c r="BE112" s="97" t="s">
        <v>222</v>
      </c>
      <c r="BF112" s="97" t="s">
        <v>222</v>
      </c>
      <c r="BG112" s="97"/>
      <c r="BH112" s="97"/>
      <c r="BI112" s="97"/>
      <c r="BJ112" s="98"/>
      <c r="BK112" s="99"/>
      <c r="BL112" s="99"/>
      <c r="BM112" s="99"/>
      <c r="BN112" s="99"/>
      <c r="BO112" s="99"/>
      <c r="BP112" s="99"/>
      <c r="BQ112" s="99"/>
      <c r="BR112" s="99"/>
      <c r="BS112" s="99"/>
      <c r="BT112" s="99"/>
      <c r="BU112" s="99"/>
      <c r="BV112" s="99"/>
      <c r="BW112" s="99"/>
      <c r="BX112" s="99"/>
      <c r="BY112" s="99"/>
      <c r="BZ112" s="99"/>
      <c r="CA112" s="99"/>
      <c r="CB112" s="99"/>
      <c r="CC112" s="99"/>
      <c r="CD112" s="99"/>
      <c r="CE112" s="99"/>
      <c r="CF112" s="99"/>
      <c r="CG112" s="99"/>
      <c r="CH112" s="99"/>
      <c r="CI112" s="99"/>
      <c r="CJ112" s="99"/>
      <c r="CK112" s="99"/>
      <c r="CL112" s="103">
        <f t="shared" si="61"/>
        <v>0</v>
      </c>
      <c r="CM112" s="112" t="e">
        <f t="shared" si="62"/>
        <v>#DIV/0!</v>
      </c>
      <c r="CN112" s="100">
        <f t="shared" si="63"/>
        <v>0</v>
      </c>
      <c r="CO112" s="112" t="e">
        <f t="shared" si="50"/>
        <v>#DIV/0!</v>
      </c>
      <c r="CP112" s="100">
        <f t="shared" si="51"/>
        <v>0</v>
      </c>
      <c r="CQ112" s="112" t="e">
        <f>CP112/(CL112+CN112+CP154+CR112)</f>
        <v>#DIV/0!</v>
      </c>
      <c r="CR112" s="100">
        <f t="shared" si="53"/>
        <v>0</v>
      </c>
      <c r="CS112" s="112" t="e">
        <f t="shared" si="54"/>
        <v>#DIV/0!</v>
      </c>
      <c r="CT112" s="113" t="e">
        <f>(((CL112*2)+(CN112*1)+(CP112*0)))/(CL112+CN112+CP112)</f>
        <v>#DIV/0!</v>
      </c>
      <c r="CU112" s="103" t="e">
        <f>IF(CS112&gt;=50%,"KĐG",IF(CT112&gt;=1.6,"Đạt mục tiêu",IF(CT112&gt;=1,"Cần cố gắng","Chưa đạt")))</f>
        <v>#DIV/0!</v>
      </c>
      <c r="CV112" s="185"/>
    </row>
    <row r="113" spans="1:100" ht="76.5" hidden="1" customHeight="1">
      <c r="A113" s="80" t="s">
        <v>188</v>
      </c>
      <c r="B113" s="60">
        <v>115</v>
      </c>
      <c r="C113" s="119" t="s">
        <v>359</v>
      </c>
      <c r="D113" s="175" t="s">
        <v>190</v>
      </c>
      <c r="E113" s="119" t="s">
        <v>360</v>
      </c>
      <c r="F113" s="176" t="s">
        <v>190</v>
      </c>
      <c r="G113" s="146" t="s">
        <v>372</v>
      </c>
      <c r="H113" s="174"/>
      <c r="I113" s="145" t="s">
        <v>175</v>
      </c>
      <c r="J113" s="639"/>
      <c r="K113" s="624"/>
      <c r="L113" s="639"/>
      <c r="M113" s="106"/>
      <c r="N113" s="107"/>
      <c r="O113" s="108"/>
      <c r="P113" s="107"/>
      <c r="Q113" s="108"/>
      <c r="R113" s="108"/>
      <c r="S113" s="108"/>
      <c r="T113" s="108"/>
      <c r="U113" s="107"/>
      <c r="V113" s="108"/>
      <c r="W113" s="108"/>
      <c r="X113" s="108" t="s">
        <v>177</v>
      </c>
      <c r="Y113" s="38">
        <f t="shared" si="60"/>
        <v>1</v>
      </c>
      <c r="Z113" s="624"/>
      <c r="AA113" s="109"/>
      <c r="AB113" s="109"/>
      <c r="AC113" s="109"/>
      <c r="AD113" s="109"/>
      <c r="AE113" s="109"/>
      <c r="AF113" s="109"/>
      <c r="AG113" s="96"/>
      <c r="AH113" s="96"/>
      <c r="AI113" s="96"/>
      <c r="AJ113" s="97"/>
      <c r="AK113" s="97"/>
      <c r="AL113" s="97"/>
      <c r="AM113" s="97"/>
      <c r="AN113" s="97"/>
      <c r="AO113" s="97"/>
      <c r="AP113" s="97"/>
      <c r="AQ113" s="97"/>
      <c r="AR113" s="97"/>
      <c r="AS113" s="97"/>
      <c r="AT113" s="97"/>
      <c r="AU113" s="97"/>
      <c r="AV113" s="97"/>
      <c r="AW113" s="97"/>
      <c r="AX113" s="97"/>
      <c r="AY113" s="97"/>
      <c r="AZ113" s="97"/>
      <c r="BA113" s="97"/>
      <c r="BB113" s="97"/>
      <c r="BC113" s="97"/>
      <c r="BD113" s="97"/>
      <c r="BE113" s="97"/>
      <c r="BF113" s="97"/>
      <c r="BG113" s="97" t="s">
        <v>222</v>
      </c>
      <c r="BH113" s="97" t="s">
        <v>222</v>
      </c>
      <c r="BI113" s="97" t="s">
        <v>222</v>
      </c>
      <c r="BJ113" s="98"/>
      <c r="BK113" s="99"/>
      <c r="BL113" s="99"/>
      <c r="BM113" s="99"/>
      <c r="BN113" s="99"/>
      <c r="BO113" s="99"/>
      <c r="BP113" s="99"/>
      <c r="BQ113" s="99"/>
      <c r="BR113" s="99"/>
      <c r="BS113" s="99"/>
      <c r="BT113" s="99"/>
      <c r="BU113" s="99"/>
      <c r="BV113" s="99"/>
      <c r="BW113" s="99"/>
      <c r="BX113" s="99"/>
      <c r="BY113" s="99"/>
      <c r="BZ113" s="99"/>
      <c r="CA113" s="99"/>
      <c r="CB113" s="99"/>
      <c r="CC113" s="99"/>
      <c r="CD113" s="99"/>
      <c r="CE113" s="99"/>
      <c r="CF113" s="99"/>
      <c r="CG113" s="99"/>
      <c r="CH113" s="99"/>
      <c r="CI113" s="99"/>
      <c r="CJ113" s="99"/>
      <c r="CK113" s="99"/>
      <c r="CL113" s="100">
        <f t="shared" si="61"/>
        <v>0</v>
      </c>
      <c r="CM113" s="101" t="e">
        <f t="shared" si="62"/>
        <v>#DIV/0!</v>
      </c>
      <c r="CN113" s="100">
        <f t="shared" si="63"/>
        <v>0</v>
      </c>
      <c r="CO113" s="101" t="e">
        <f t="shared" si="50"/>
        <v>#DIV/0!</v>
      </c>
      <c r="CP113" s="100">
        <f t="shared" si="51"/>
        <v>0</v>
      </c>
      <c r="CQ113" s="101" t="e">
        <f t="shared" ref="CQ113:CQ136" si="70">CP113/(CL113+CN113+CP113+CR113)</f>
        <v>#DIV/0!</v>
      </c>
      <c r="CR113" s="100">
        <f t="shared" si="53"/>
        <v>0</v>
      </c>
      <c r="CS113" s="101" t="e">
        <f t="shared" si="54"/>
        <v>#DIV/0!</v>
      </c>
      <c r="CT113" s="117" t="e">
        <f t="shared" ref="CT113:CT136" si="71">(((CL113*2)+(CN113*1)+(CP113*0)))/(CL113+CN113+CP113)</f>
        <v>#DIV/0!</v>
      </c>
      <c r="CU113" s="103" t="e">
        <f t="shared" ref="CU113:CU136" si="72">IF(CS113&gt;=50%,"KĐG",IF(CT113&gt;=1.6,"Đạt mục tiêu",IF(CT113&gt;=1,"Cần cố gắng","Chưa đạt")))</f>
        <v>#DIV/0!</v>
      </c>
      <c r="CV113" s="185"/>
    </row>
    <row r="114" spans="1:100" ht="54" hidden="1" customHeight="1">
      <c r="A114" s="59"/>
      <c r="B114" s="60">
        <v>116</v>
      </c>
      <c r="C114" s="156" t="s">
        <v>373</v>
      </c>
      <c r="D114" s="186"/>
      <c r="E114" s="156"/>
      <c r="F114" s="65" t="s">
        <v>117</v>
      </c>
      <c r="G114" s="66"/>
      <c r="H114" s="66"/>
      <c r="I114" s="66"/>
      <c r="J114" s="66"/>
      <c r="K114" s="66"/>
      <c r="L114" s="66"/>
      <c r="M114" s="67">
        <f>SUM(M115:M140)</f>
        <v>3</v>
      </c>
      <c r="N114" s="66"/>
      <c r="O114" s="66"/>
      <c r="P114" s="66"/>
      <c r="Q114" s="66"/>
      <c r="R114" s="66"/>
      <c r="S114" s="66"/>
      <c r="T114" s="66"/>
      <c r="U114" s="66"/>
      <c r="V114" s="66"/>
      <c r="W114" s="66"/>
      <c r="X114" s="66"/>
      <c r="Y114" s="67">
        <f>SUM(Y115:Y140)</f>
        <v>26</v>
      </c>
      <c r="Z114" s="137"/>
      <c r="AA114" s="187"/>
      <c r="AB114" s="66"/>
      <c r="AC114" s="66"/>
      <c r="AD114" s="66"/>
      <c r="AE114" s="66"/>
      <c r="AF114" s="66"/>
      <c r="AG114" s="66"/>
      <c r="AH114" s="66"/>
      <c r="AI114" s="66"/>
      <c r="AJ114" s="138"/>
      <c r="AK114" s="138"/>
      <c r="AL114" s="138"/>
      <c r="AM114" s="138"/>
      <c r="AN114" s="138"/>
      <c r="AO114" s="138"/>
      <c r="AP114" s="138"/>
      <c r="AQ114" s="138"/>
      <c r="AR114" s="138"/>
      <c r="AS114" s="138"/>
      <c r="AT114" s="138"/>
      <c r="AU114" s="138"/>
      <c r="AV114" s="138"/>
      <c r="AW114" s="138"/>
      <c r="AX114" s="138"/>
      <c r="AY114" s="138"/>
      <c r="AZ114" s="138"/>
      <c r="BA114" s="138"/>
      <c r="BB114" s="138"/>
      <c r="BC114" s="138"/>
      <c r="BD114" s="138"/>
      <c r="BE114" s="138"/>
      <c r="BF114" s="138"/>
      <c r="BG114" s="138"/>
      <c r="BH114" s="138"/>
      <c r="BI114" s="138"/>
      <c r="BJ114" s="188"/>
      <c r="BK114" s="189"/>
      <c r="BL114" s="189"/>
      <c r="BM114" s="189"/>
      <c r="BN114" s="189"/>
      <c r="BO114" s="189"/>
      <c r="BP114" s="189"/>
      <c r="BQ114" s="189"/>
      <c r="BR114" s="189"/>
      <c r="BS114" s="189"/>
      <c r="BT114" s="189"/>
      <c r="BU114" s="189"/>
      <c r="BV114" s="189"/>
      <c r="BW114" s="189"/>
      <c r="BX114" s="189"/>
      <c r="BY114" s="189"/>
      <c r="BZ114" s="189"/>
      <c r="CA114" s="189"/>
      <c r="CB114" s="189"/>
      <c r="CC114" s="189"/>
      <c r="CD114" s="189"/>
      <c r="CE114" s="189"/>
      <c r="CF114" s="189"/>
      <c r="CG114" s="189"/>
      <c r="CH114" s="189"/>
      <c r="CI114" s="189"/>
      <c r="CJ114" s="189"/>
      <c r="CK114" s="189"/>
      <c r="CL114" s="190"/>
      <c r="CM114" s="191"/>
      <c r="CN114" s="190"/>
      <c r="CO114" s="191" t="e">
        <f t="shared" si="50"/>
        <v>#DIV/0!</v>
      </c>
      <c r="CP114" s="190">
        <f t="shared" si="51"/>
        <v>0</v>
      </c>
      <c r="CQ114" s="191" t="e">
        <f t="shared" si="70"/>
        <v>#DIV/0!</v>
      </c>
      <c r="CR114" s="190">
        <f t="shared" si="53"/>
        <v>0</v>
      </c>
      <c r="CS114" s="191" t="e">
        <f t="shared" si="54"/>
        <v>#DIV/0!</v>
      </c>
      <c r="CT114" s="192" t="e">
        <f t="shared" si="71"/>
        <v>#DIV/0!</v>
      </c>
      <c r="CU114" s="193" t="e">
        <f t="shared" si="72"/>
        <v>#DIV/0!</v>
      </c>
      <c r="CV114" s="2"/>
    </row>
    <row r="115" spans="1:100" ht="47.25" customHeight="1">
      <c r="A115" s="399" t="s">
        <v>169</v>
      </c>
      <c r="B115" s="569">
        <v>119</v>
      </c>
      <c r="C115" s="85" t="s">
        <v>374</v>
      </c>
      <c r="D115" s="250" t="s">
        <v>171</v>
      </c>
      <c r="E115" s="85" t="s">
        <v>375</v>
      </c>
      <c r="F115" s="336" t="s">
        <v>224</v>
      </c>
      <c r="G115" s="85" t="s">
        <v>376</v>
      </c>
      <c r="H115" s="132"/>
      <c r="I115" s="126" t="s">
        <v>212</v>
      </c>
      <c r="J115" s="648" t="s">
        <v>176</v>
      </c>
      <c r="K115" s="649" t="s">
        <v>165</v>
      </c>
      <c r="L115" s="650" t="s">
        <v>177</v>
      </c>
      <c r="M115" s="371"/>
      <c r="N115" s="571" t="s">
        <v>177</v>
      </c>
      <c r="O115" s="210"/>
      <c r="P115" s="107"/>
      <c r="Q115" s="108"/>
      <c r="R115" s="108"/>
      <c r="S115" s="108"/>
      <c r="T115" s="108"/>
      <c r="U115" s="107"/>
      <c r="V115" s="108"/>
      <c r="W115" s="108"/>
      <c r="X115" s="108"/>
      <c r="Y115" s="38">
        <f t="shared" ref="Y115:Y140" si="73">COUNTIF($N115:$X115,"x")</f>
        <v>1</v>
      </c>
      <c r="Z115" s="129"/>
      <c r="AA115" s="96" t="s">
        <v>365</v>
      </c>
      <c r="AB115" s="96" t="s">
        <v>365</v>
      </c>
      <c r="AC115" s="609"/>
      <c r="AD115" s="96"/>
      <c r="AE115" s="96"/>
      <c r="AF115" s="96"/>
      <c r="AG115" s="96"/>
      <c r="AH115" s="96"/>
      <c r="AI115" s="96"/>
      <c r="AJ115" s="97"/>
      <c r="AK115" s="97"/>
      <c r="AL115" s="97"/>
      <c r="AM115" s="97"/>
      <c r="AN115" s="97"/>
      <c r="AO115" s="97"/>
      <c r="AP115" s="97"/>
      <c r="AQ115" s="97"/>
      <c r="AR115" s="97"/>
      <c r="AS115" s="97"/>
      <c r="AT115" s="97"/>
      <c r="AU115" s="97"/>
      <c r="AV115" s="97"/>
      <c r="AW115" s="97"/>
      <c r="AX115" s="97"/>
      <c r="AY115" s="97"/>
      <c r="AZ115" s="97"/>
      <c r="BA115" s="97"/>
      <c r="BB115" s="97"/>
      <c r="BC115" s="97"/>
      <c r="BD115" s="97"/>
      <c r="BE115" s="97"/>
      <c r="BF115" s="97"/>
      <c r="BG115" s="97"/>
      <c r="BH115" s="97"/>
      <c r="BI115" s="97"/>
      <c r="BJ115" s="181"/>
      <c r="BK115" s="182"/>
      <c r="BL115" s="182"/>
      <c r="BM115" s="182"/>
      <c r="BN115" s="182"/>
      <c r="BO115" s="182"/>
      <c r="BP115" s="182"/>
      <c r="BQ115" s="182"/>
      <c r="BR115" s="182"/>
      <c r="BS115" s="182"/>
      <c r="BT115" s="182"/>
      <c r="BU115" s="182"/>
      <c r="BV115" s="182"/>
      <c r="BW115" s="182"/>
      <c r="BX115" s="182"/>
      <c r="BY115" s="182"/>
      <c r="BZ115" s="182"/>
      <c r="CA115" s="182"/>
      <c r="CB115" s="182"/>
      <c r="CC115" s="182"/>
      <c r="CD115" s="182"/>
      <c r="CE115" s="182"/>
      <c r="CF115" s="182"/>
      <c r="CG115" s="182"/>
      <c r="CH115" s="182"/>
      <c r="CI115" s="182"/>
      <c r="CJ115" s="182"/>
      <c r="CK115" s="182"/>
      <c r="CL115" s="100">
        <f t="shared" ref="CL115:CL140" si="74">COUNTIF(BJ115:CK115,"2")</f>
        <v>0</v>
      </c>
      <c r="CM115" s="101" t="e">
        <f t="shared" ref="CM115:CM140" si="75">CL115/(CL115+CN115+CP115+CR115)</f>
        <v>#DIV/0!</v>
      </c>
      <c r="CN115" s="100">
        <f t="shared" ref="CN115:CN140" si="76">COUNTIF(BJ115:CK115,"1")</f>
        <v>0</v>
      </c>
      <c r="CO115" s="101" t="e">
        <f t="shared" si="50"/>
        <v>#DIV/0!</v>
      </c>
      <c r="CP115" s="100">
        <f t="shared" si="51"/>
        <v>0</v>
      </c>
      <c r="CQ115" s="101" t="e">
        <f t="shared" si="70"/>
        <v>#DIV/0!</v>
      </c>
      <c r="CR115" s="100">
        <f t="shared" si="53"/>
        <v>0</v>
      </c>
      <c r="CS115" s="101" t="e">
        <f t="shared" si="54"/>
        <v>#DIV/0!</v>
      </c>
      <c r="CT115" s="102" t="e">
        <f t="shared" si="71"/>
        <v>#DIV/0!</v>
      </c>
      <c r="CU115" s="601" t="e">
        <f t="shared" si="72"/>
        <v>#DIV/0!</v>
      </c>
      <c r="CV115" s="150"/>
    </row>
    <row r="116" spans="1:100" ht="74.25" hidden="1" customHeight="1">
      <c r="A116" s="80" t="s">
        <v>179</v>
      </c>
      <c r="B116" s="319">
        <v>119</v>
      </c>
      <c r="C116" s="534" t="s">
        <v>374</v>
      </c>
      <c r="D116" s="115" t="s">
        <v>171</v>
      </c>
      <c r="E116" s="393" t="s">
        <v>375</v>
      </c>
      <c r="F116" s="394" t="s">
        <v>224</v>
      </c>
      <c r="G116" s="535" t="s">
        <v>377</v>
      </c>
      <c r="H116" s="132"/>
      <c r="I116" s="540" t="s">
        <v>212</v>
      </c>
      <c r="J116" s="632"/>
      <c r="K116" s="623"/>
      <c r="L116" s="638"/>
      <c r="M116" s="106"/>
      <c r="N116" s="92"/>
      <c r="O116" s="108" t="s">
        <v>177</v>
      </c>
      <c r="P116" s="107"/>
      <c r="Q116" s="108"/>
      <c r="R116" s="108"/>
      <c r="S116" s="108"/>
      <c r="T116" s="108"/>
      <c r="U116" s="107"/>
      <c r="V116" s="108"/>
      <c r="W116" s="108"/>
      <c r="X116" s="108"/>
      <c r="Y116" s="38">
        <f t="shared" si="73"/>
        <v>1</v>
      </c>
      <c r="Z116" s="129"/>
      <c r="AA116" s="536"/>
      <c r="AB116" s="536"/>
      <c r="AC116" s="97" t="s">
        <v>365</v>
      </c>
      <c r="AD116" s="97"/>
      <c r="AE116" s="97" t="s">
        <v>365</v>
      </c>
      <c r="AF116" s="97" t="s">
        <v>365</v>
      </c>
      <c r="AG116" s="96"/>
      <c r="AH116" s="96"/>
      <c r="AI116" s="96"/>
      <c r="AJ116" s="97"/>
      <c r="AK116" s="97"/>
      <c r="AL116" s="97"/>
      <c r="AM116" s="97"/>
      <c r="AN116" s="97"/>
      <c r="AO116" s="97"/>
      <c r="AP116" s="97"/>
      <c r="AQ116" s="97"/>
      <c r="AR116" s="97"/>
      <c r="AS116" s="97"/>
      <c r="AT116" s="97"/>
      <c r="AU116" s="97"/>
      <c r="AV116" s="97"/>
      <c r="AW116" s="97"/>
      <c r="AX116" s="97"/>
      <c r="AY116" s="97"/>
      <c r="AZ116" s="97"/>
      <c r="BA116" s="97"/>
      <c r="BB116" s="97"/>
      <c r="BC116" s="97"/>
      <c r="BD116" s="97"/>
      <c r="BE116" s="97"/>
      <c r="BF116" s="97"/>
      <c r="BG116" s="97"/>
      <c r="BH116" s="97"/>
      <c r="BI116" s="97"/>
      <c r="BJ116" s="98"/>
      <c r="BK116" s="99"/>
      <c r="BL116" s="99"/>
      <c r="BM116" s="99"/>
      <c r="BN116" s="110"/>
      <c r="BO116" s="99"/>
      <c r="BP116" s="99"/>
      <c r="BQ116" s="99"/>
      <c r="BR116" s="99"/>
      <c r="BS116" s="99"/>
      <c r="BT116" s="110"/>
      <c r="BU116" s="110"/>
      <c r="BV116" s="110"/>
      <c r="BW116" s="99"/>
      <c r="BX116" s="99"/>
      <c r="BY116" s="99"/>
      <c r="BZ116" s="99"/>
      <c r="CA116" s="110"/>
      <c r="CB116" s="110"/>
      <c r="CC116" s="99"/>
      <c r="CD116" s="99"/>
      <c r="CE116" s="99"/>
      <c r="CF116" s="99"/>
      <c r="CG116" s="99"/>
      <c r="CH116" s="110"/>
      <c r="CI116" s="99"/>
      <c r="CJ116" s="99"/>
      <c r="CK116" s="99"/>
      <c r="CL116" s="100">
        <f t="shared" si="74"/>
        <v>0</v>
      </c>
      <c r="CM116" s="112" t="e">
        <f t="shared" si="75"/>
        <v>#DIV/0!</v>
      </c>
      <c r="CN116" s="100">
        <f t="shared" si="76"/>
        <v>0</v>
      </c>
      <c r="CO116" s="101" t="e">
        <f t="shared" si="50"/>
        <v>#DIV/0!</v>
      </c>
      <c r="CP116" s="100">
        <f t="shared" si="51"/>
        <v>0</v>
      </c>
      <c r="CQ116" s="101" t="e">
        <f t="shared" si="70"/>
        <v>#DIV/0!</v>
      </c>
      <c r="CR116" s="100">
        <f t="shared" si="53"/>
        <v>0</v>
      </c>
      <c r="CS116" s="101" t="e">
        <f t="shared" si="54"/>
        <v>#DIV/0!</v>
      </c>
      <c r="CT116" s="102" t="e">
        <f t="shared" si="71"/>
        <v>#DIV/0!</v>
      </c>
      <c r="CU116" s="103" t="e">
        <f t="shared" si="72"/>
        <v>#DIV/0!</v>
      </c>
      <c r="CV116" s="2"/>
    </row>
    <row r="117" spans="1:100" ht="57.75" hidden="1" customHeight="1">
      <c r="A117" s="80" t="s">
        <v>180</v>
      </c>
      <c r="B117" s="60">
        <v>119</v>
      </c>
      <c r="C117" s="83" t="s">
        <v>374</v>
      </c>
      <c r="D117" s="104" t="s">
        <v>171</v>
      </c>
      <c r="E117" s="81" t="s">
        <v>375</v>
      </c>
      <c r="F117" s="84" t="s">
        <v>224</v>
      </c>
      <c r="G117" s="142" t="s">
        <v>378</v>
      </c>
      <c r="H117" s="143"/>
      <c r="I117" s="87" t="s">
        <v>212</v>
      </c>
      <c r="J117" s="638"/>
      <c r="K117" s="623"/>
      <c r="L117" s="638"/>
      <c r="M117" s="106"/>
      <c r="N117" s="107"/>
      <c r="O117" s="108"/>
      <c r="P117" s="107" t="s">
        <v>177</v>
      </c>
      <c r="Q117" s="108"/>
      <c r="R117" s="108"/>
      <c r="S117" s="108"/>
      <c r="T117" s="108"/>
      <c r="U117" s="107"/>
      <c r="V117" s="108"/>
      <c r="W117" s="108"/>
      <c r="X117" s="108"/>
      <c r="Y117" s="38">
        <f t="shared" si="73"/>
        <v>1</v>
      </c>
      <c r="Z117" s="129"/>
      <c r="AA117" s="109"/>
      <c r="AB117" s="109"/>
      <c r="AC117" s="109"/>
      <c r="AD117" s="109"/>
      <c r="AE117" s="109"/>
      <c r="AF117" s="109"/>
      <c r="AG117" s="96" t="s">
        <v>365</v>
      </c>
      <c r="AH117" s="96" t="s">
        <v>227</v>
      </c>
      <c r="AI117" s="96" t="s">
        <v>365</v>
      </c>
      <c r="AJ117" s="97"/>
      <c r="AK117" s="97"/>
      <c r="AL117" s="97"/>
      <c r="AM117" s="97"/>
      <c r="AN117" s="97"/>
      <c r="AO117" s="97"/>
      <c r="AP117" s="97"/>
      <c r="AQ117" s="97"/>
      <c r="AR117" s="97"/>
      <c r="AS117" s="97"/>
      <c r="AT117" s="97"/>
      <c r="AU117" s="97"/>
      <c r="AV117" s="97"/>
      <c r="AW117" s="97"/>
      <c r="AX117" s="97"/>
      <c r="AY117" s="97"/>
      <c r="AZ117" s="97"/>
      <c r="BA117" s="97"/>
      <c r="BB117" s="97"/>
      <c r="BC117" s="97"/>
      <c r="BD117" s="97"/>
      <c r="BE117" s="97"/>
      <c r="BF117" s="97"/>
      <c r="BG117" s="97"/>
      <c r="BH117" s="97"/>
      <c r="BI117" s="97"/>
      <c r="BJ117" s="98"/>
      <c r="BK117" s="99"/>
      <c r="BL117" s="99"/>
      <c r="BM117" s="99"/>
      <c r="BN117" s="99"/>
      <c r="BO117" s="99"/>
      <c r="BP117" s="99"/>
      <c r="BQ117" s="99"/>
      <c r="BR117" s="99"/>
      <c r="BS117" s="99"/>
      <c r="BT117" s="99"/>
      <c r="BU117" s="99"/>
      <c r="BV117" s="99"/>
      <c r="BW117" s="99"/>
      <c r="BX117" s="99"/>
      <c r="BY117" s="99"/>
      <c r="BZ117" s="99"/>
      <c r="CA117" s="99"/>
      <c r="CB117" s="99"/>
      <c r="CC117" s="99"/>
      <c r="CD117" s="99"/>
      <c r="CE117" s="99"/>
      <c r="CF117" s="99"/>
      <c r="CG117" s="99"/>
      <c r="CH117" s="99"/>
      <c r="CI117" s="99"/>
      <c r="CJ117" s="99"/>
      <c r="CK117" s="99"/>
      <c r="CL117" s="100">
        <f t="shared" si="74"/>
        <v>0</v>
      </c>
      <c r="CM117" s="112" t="e">
        <f t="shared" si="75"/>
        <v>#DIV/0!</v>
      </c>
      <c r="CN117" s="100">
        <f t="shared" si="76"/>
        <v>0</v>
      </c>
      <c r="CO117" s="112" t="e">
        <f t="shared" si="50"/>
        <v>#DIV/0!</v>
      </c>
      <c r="CP117" s="48">
        <f t="shared" si="51"/>
        <v>0</v>
      </c>
      <c r="CQ117" s="112" t="e">
        <f t="shared" si="70"/>
        <v>#DIV/0!</v>
      </c>
      <c r="CR117" s="100">
        <f t="shared" si="53"/>
        <v>0</v>
      </c>
      <c r="CS117" s="112" t="e">
        <f t="shared" si="54"/>
        <v>#DIV/0!</v>
      </c>
      <c r="CT117" s="113" t="e">
        <f t="shared" si="71"/>
        <v>#DIV/0!</v>
      </c>
      <c r="CU117" s="103" t="e">
        <f t="shared" si="72"/>
        <v>#DIV/0!</v>
      </c>
      <c r="CV117" s="2"/>
    </row>
    <row r="118" spans="1:100" ht="52.5" hidden="1" customHeight="1">
      <c r="A118" s="80" t="s">
        <v>182</v>
      </c>
      <c r="B118" s="60">
        <v>119</v>
      </c>
      <c r="C118" s="83" t="s">
        <v>374</v>
      </c>
      <c r="D118" s="104" t="s">
        <v>171</v>
      </c>
      <c r="E118" s="81" t="s">
        <v>375</v>
      </c>
      <c r="F118" s="84" t="s">
        <v>224</v>
      </c>
      <c r="G118" s="85" t="s">
        <v>379</v>
      </c>
      <c r="H118" s="86"/>
      <c r="I118" s="105" t="s">
        <v>212</v>
      </c>
      <c r="J118" s="638"/>
      <c r="K118" s="623"/>
      <c r="L118" s="638"/>
      <c r="M118" s="106"/>
      <c r="N118" s="107"/>
      <c r="O118" s="108"/>
      <c r="P118" s="107"/>
      <c r="Q118" s="108"/>
      <c r="R118" s="108" t="s">
        <v>177</v>
      </c>
      <c r="S118" s="108"/>
      <c r="T118" s="108"/>
      <c r="U118" s="107"/>
      <c r="V118" s="108"/>
      <c r="W118" s="108"/>
      <c r="X118" s="108"/>
      <c r="Y118" s="38">
        <f t="shared" si="73"/>
        <v>1</v>
      </c>
      <c r="Z118" s="129"/>
      <c r="AA118" s="109"/>
      <c r="AB118" s="109"/>
      <c r="AC118" s="109"/>
      <c r="AD118" s="109"/>
      <c r="AE118" s="109"/>
      <c r="AF118" s="109"/>
      <c r="AG118" s="96"/>
      <c r="AH118" s="96"/>
      <c r="AI118" s="96"/>
      <c r="AJ118" s="97"/>
      <c r="AK118" s="97"/>
      <c r="AL118" s="97"/>
      <c r="AM118" s="97" t="s">
        <v>178</v>
      </c>
      <c r="AN118" s="97"/>
      <c r="AO118" s="97"/>
      <c r="AP118" s="97" t="s">
        <v>178</v>
      </c>
      <c r="AQ118" s="97"/>
      <c r="AR118" s="97"/>
      <c r="AS118" s="97"/>
      <c r="AT118" s="97"/>
      <c r="AU118" s="97"/>
      <c r="AV118" s="97"/>
      <c r="AW118" s="97"/>
      <c r="AX118" s="97"/>
      <c r="AY118" s="97"/>
      <c r="AZ118" s="97"/>
      <c r="BA118" s="97"/>
      <c r="BB118" s="97"/>
      <c r="BC118" s="97"/>
      <c r="BD118" s="97"/>
      <c r="BE118" s="97"/>
      <c r="BF118" s="97"/>
      <c r="BG118" s="97"/>
      <c r="BH118" s="97"/>
      <c r="BI118" s="97"/>
      <c r="BJ118" s="98"/>
      <c r="BK118" s="99"/>
      <c r="BL118" s="99"/>
      <c r="BM118" s="99"/>
      <c r="BN118" s="99"/>
      <c r="BO118" s="99"/>
      <c r="BP118" s="99"/>
      <c r="BQ118" s="99"/>
      <c r="BR118" s="99"/>
      <c r="BS118" s="99"/>
      <c r="BT118" s="99"/>
      <c r="BU118" s="99"/>
      <c r="BV118" s="99"/>
      <c r="BW118" s="99"/>
      <c r="BX118" s="99"/>
      <c r="BY118" s="99"/>
      <c r="BZ118" s="99"/>
      <c r="CA118" s="99"/>
      <c r="CB118" s="99"/>
      <c r="CC118" s="99"/>
      <c r="CD118" s="99"/>
      <c r="CE118" s="99"/>
      <c r="CF118" s="99"/>
      <c r="CG118" s="99"/>
      <c r="CH118" s="99"/>
      <c r="CI118" s="99"/>
      <c r="CJ118" s="99"/>
      <c r="CK118" s="99"/>
      <c r="CL118" s="100">
        <f t="shared" si="74"/>
        <v>0</v>
      </c>
      <c r="CM118" s="101" t="e">
        <f t="shared" si="75"/>
        <v>#DIV/0!</v>
      </c>
      <c r="CN118" s="100">
        <f t="shared" si="76"/>
        <v>0</v>
      </c>
      <c r="CO118" s="101" t="e">
        <f t="shared" si="50"/>
        <v>#DIV/0!</v>
      </c>
      <c r="CP118" s="100">
        <f t="shared" si="51"/>
        <v>0</v>
      </c>
      <c r="CQ118" s="101" t="e">
        <f t="shared" si="70"/>
        <v>#DIV/0!</v>
      </c>
      <c r="CR118" s="100">
        <f t="shared" si="53"/>
        <v>0</v>
      </c>
      <c r="CS118" s="101" t="e">
        <f t="shared" si="54"/>
        <v>#DIV/0!</v>
      </c>
      <c r="CT118" s="113" t="e">
        <f t="shared" si="71"/>
        <v>#DIV/0!</v>
      </c>
      <c r="CU118" s="103" t="e">
        <f t="shared" si="72"/>
        <v>#DIV/0!</v>
      </c>
      <c r="CV118" s="2"/>
    </row>
    <row r="119" spans="1:100" ht="61.5" hidden="1" customHeight="1">
      <c r="A119" s="80" t="s">
        <v>184</v>
      </c>
      <c r="B119" s="60">
        <v>119</v>
      </c>
      <c r="C119" s="83" t="s">
        <v>374</v>
      </c>
      <c r="D119" s="104" t="s">
        <v>171</v>
      </c>
      <c r="E119" s="81" t="s">
        <v>375</v>
      </c>
      <c r="F119" s="84" t="s">
        <v>224</v>
      </c>
      <c r="G119" s="85" t="s">
        <v>380</v>
      </c>
      <c r="H119" s="86"/>
      <c r="I119" s="105" t="s">
        <v>212</v>
      </c>
      <c r="J119" s="638"/>
      <c r="K119" s="623"/>
      <c r="L119" s="638"/>
      <c r="M119" s="106"/>
      <c r="N119" s="107"/>
      <c r="O119" s="108"/>
      <c r="P119" s="107"/>
      <c r="Q119" s="108"/>
      <c r="R119" s="108"/>
      <c r="S119" s="108"/>
      <c r="T119" s="108" t="s">
        <v>177</v>
      </c>
      <c r="U119" s="107"/>
      <c r="V119" s="108"/>
      <c r="W119" s="108"/>
      <c r="X119" s="108"/>
      <c r="Y119" s="38">
        <f t="shared" si="73"/>
        <v>1</v>
      </c>
      <c r="Z119" s="129"/>
      <c r="AA119" s="109"/>
      <c r="AB119" s="109"/>
      <c r="AC119" s="109"/>
      <c r="AD119" s="109"/>
      <c r="AE119" s="109"/>
      <c r="AF119" s="109"/>
      <c r="AG119" s="96"/>
      <c r="AH119" s="96"/>
      <c r="AI119" s="96"/>
      <c r="AJ119" s="97"/>
      <c r="AK119" s="97"/>
      <c r="AL119" s="97"/>
      <c r="AM119" s="97"/>
      <c r="AN119" s="97"/>
      <c r="AO119" s="97"/>
      <c r="AP119" s="97"/>
      <c r="AQ119" s="97"/>
      <c r="AR119" s="97"/>
      <c r="AS119" s="97"/>
      <c r="AT119" s="97" t="s">
        <v>178</v>
      </c>
      <c r="AU119" s="97" t="s">
        <v>365</v>
      </c>
      <c r="AV119" s="97" t="s">
        <v>178</v>
      </c>
      <c r="AW119" s="97"/>
      <c r="AX119" s="97"/>
      <c r="AY119" s="97"/>
      <c r="AZ119" s="97"/>
      <c r="BA119" s="97"/>
      <c r="BB119" s="97"/>
      <c r="BC119" s="97"/>
      <c r="BD119" s="97"/>
      <c r="BE119" s="97"/>
      <c r="BF119" s="97"/>
      <c r="BG119" s="97"/>
      <c r="BH119" s="97"/>
      <c r="BI119" s="97"/>
      <c r="BJ119" s="98"/>
      <c r="BK119" s="99"/>
      <c r="BL119" s="99"/>
      <c r="BM119" s="99"/>
      <c r="BN119" s="99"/>
      <c r="BO119" s="99"/>
      <c r="BP119" s="99"/>
      <c r="BQ119" s="99"/>
      <c r="BR119" s="99"/>
      <c r="BS119" s="99"/>
      <c r="BT119" s="99"/>
      <c r="BU119" s="99"/>
      <c r="BV119" s="99"/>
      <c r="BW119" s="99"/>
      <c r="BX119" s="99"/>
      <c r="BY119" s="99"/>
      <c r="BZ119" s="99"/>
      <c r="CA119" s="99"/>
      <c r="CB119" s="99"/>
      <c r="CC119" s="99"/>
      <c r="CD119" s="99"/>
      <c r="CE119" s="99"/>
      <c r="CF119" s="99"/>
      <c r="CG119" s="99"/>
      <c r="CH119" s="99"/>
      <c r="CI119" s="99"/>
      <c r="CJ119" s="99"/>
      <c r="CK119" s="99"/>
      <c r="CL119" s="100">
        <f t="shared" si="74"/>
        <v>0</v>
      </c>
      <c r="CM119" s="101" t="e">
        <f t="shared" si="75"/>
        <v>#DIV/0!</v>
      </c>
      <c r="CN119" s="100">
        <f t="shared" si="76"/>
        <v>0</v>
      </c>
      <c r="CO119" s="101" t="e">
        <f t="shared" si="50"/>
        <v>#DIV/0!</v>
      </c>
      <c r="CP119" s="100">
        <f t="shared" si="51"/>
        <v>0</v>
      </c>
      <c r="CQ119" s="101" t="e">
        <f t="shared" si="70"/>
        <v>#DIV/0!</v>
      </c>
      <c r="CR119" s="100">
        <f t="shared" si="53"/>
        <v>0</v>
      </c>
      <c r="CS119" s="101" t="e">
        <f t="shared" si="54"/>
        <v>#DIV/0!</v>
      </c>
      <c r="CT119" s="116" t="e">
        <f t="shared" si="71"/>
        <v>#DIV/0!</v>
      </c>
      <c r="CU119" s="103" t="e">
        <f t="shared" si="72"/>
        <v>#DIV/0!</v>
      </c>
      <c r="CV119" s="2"/>
    </row>
    <row r="120" spans="1:100" ht="124.5" hidden="1" customHeight="1">
      <c r="A120" s="80" t="s">
        <v>185</v>
      </c>
      <c r="B120" s="60">
        <v>119</v>
      </c>
      <c r="C120" s="83" t="s">
        <v>374</v>
      </c>
      <c r="D120" s="115" t="s">
        <v>171</v>
      </c>
      <c r="E120" s="81" t="s">
        <v>375</v>
      </c>
      <c r="F120" s="84" t="s">
        <v>224</v>
      </c>
      <c r="G120" s="163" t="s">
        <v>381</v>
      </c>
      <c r="H120" s="164"/>
      <c r="I120" s="105" t="s">
        <v>212</v>
      </c>
      <c r="J120" s="638"/>
      <c r="K120" s="623"/>
      <c r="L120" s="638"/>
      <c r="M120" s="106"/>
      <c r="N120" s="107"/>
      <c r="O120" s="108"/>
      <c r="P120" s="107"/>
      <c r="Q120" s="108"/>
      <c r="R120" s="108"/>
      <c r="S120" s="108"/>
      <c r="T120" s="108"/>
      <c r="U120" s="107" t="s">
        <v>177</v>
      </c>
      <c r="V120" s="108"/>
      <c r="W120" s="108"/>
      <c r="X120" s="108"/>
      <c r="Y120" s="38">
        <f t="shared" si="73"/>
        <v>1</v>
      </c>
      <c r="Z120" s="129"/>
      <c r="AA120" s="109"/>
      <c r="AB120" s="109"/>
      <c r="AC120" s="109"/>
      <c r="AD120" s="109"/>
      <c r="AE120" s="109"/>
      <c r="AF120" s="109"/>
      <c r="AG120" s="96"/>
      <c r="AH120" s="96"/>
      <c r="AI120" s="96"/>
      <c r="AJ120" s="97"/>
      <c r="AK120" s="97"/>
      <c r="AL120" s="97"/>
      <c r="AM120" s="97"/>
      <c r="AN120" s="97"/>
      <c r="AO120" s="97"/>
      <c r="AP120" s="97"/>
      <c r="AQ120" s="97"/>
      <c r="AR120" s="97"/>
      <c r="AS120" s="97"/>
      <c r="AT120" s="97"/>
      <c r="AU120" s="97"/>
      <c r="AV120" s="97"/>
      <c r="AW120" s="97"/>
      <c r="AX120" s="97" t="s">
        <v>227</v>
      </c>
      <c r="AY120" s="97" t="s">
        <v>365</v>
      </c>
      <c r="AZ120" s="97" t="s">
        <v>365</v>
      </c>
      <c r="BA120" s="97"/>
      <c r="BB120" s="97"/>
      <c r="BC120" s="97"/>
      <c r="BD120" s="97"/>
      <c r="BE120" s="97"/>
      <c r="BF120" s="97"/>
      <c r="BG120" s="97"/>
      <c r="BH120" s="97"/>
      <c r="BI120" s="97"/>
      <c r="BJ120" s="98"/>
      <c r="BK120" s="99"/>
      <c r="BL120" s="99"/>
      <c r="BM120" s="99"/>
      <c r="BN120" s="99"/>
      <c r="BO120" s="99"/>
      <c r="BP120" s="99"/>
      <c r="BQ120" s="99"/>
      <c r="BR120" s="99"/>
      <c r="BS120" s="99"/>
      <c r="BT120" s="99"/>
      <c r="BU120" s="99"/>
      <c r="BV120" s="99"/>
      <c r="BW120" s="99"/>
      <c r="BX120" s="99"/>
      <c r="BY120" s="99"/>
      <c r="BZ120" s="99"/>
      <c r="CA120" s="99"/>
      <c r="CB120" s="99"/>
      <c r="CC120" s="99"/>
      <c r="CD120" s="99"/>
      <c r="CE120" s="99"/>
      <c r="CF120" s="99"/>
      <c r="CG120" s="99"/>
      <c r="CH120" s="99"/>
      <c r="CI120" s="99"/>
      <c r="CJ120" s="99"/>
      <c r="CK120" s="99"/>
      <c r="CL120" s="100">
        <f t="shared" si="74"/>
        <v>0</v>
      </c>
      <c r="CM120" s="101" t="e">
        <f t="shared" si="75"/>
        <v>#DIV/0!</v>
      </c>
      <c r="CN120" s="100">
        <f t="shared" si="76"/>
        <v>0</v>
      </c>
      <c r="CO120" s="101" t="e">
        <f t="shared" si="50"/>
        <v>#DIV/0!</v>
      </c>
      <c r="CP120" s="100">
        <f t="shared" si="51"/>
        <v>0</v>
      </c>
      <c r="CQ120" s="101" t="e">
        <f t="shared" si="70"/>
        <v>#DIV/0!</v>
      </c>
      <c r="CR120" s="100">
        <f t="shared" si="53"/>
        <v>0</v>
      </c>
      <c r="CS120" s="101" t="e">
        <f t="shared" si="54"/>
        <v>#DIV/0!</v>
      </c>
      <c r="CT120" s="117" t="e">
        <f t="shared" si="71"/>
        <v>#DIV/0!</v>
      </c>
      <c r="CU120" s="103" t="e">
        <f t="shared" si="72"/>
        <v>#DIV/0!</v>
      </c>
      <c r="CV120" s="2"/>
    </row>
    <row r="121" spans="1:100" ht="57" hidden="1" customHeight="1">
      <c r="A121" s="80" t="s">
        <v>186</v>
      </c>
      <c r="B121" s="60">
        <v>119</v>
      </c>
      <c r="C121" s="83" t="s">
        <v>374</v>
      </c>
      <c r="D121" s="115" t="s">
        <v>171</v>
      </c>
      <c r="E121" s="81" t="s">
        <v>375</v>
      </c>
      <c r="F121" s="84" t="s">
        <v>224</v>
      </c>
      <c r="G121" s="85" t="s">
        <v>382</v>
      </c>
      <c r="H121" s="86"/>
      <c r="I121" s="105" t="s">
        <v>212</v>
      </c>
      <c r="J121" s="638"/>
      <c r="K121" s="623"/>
      <c r="L121" s="638"/>
      <c r="M121" s="106"/>
      <c r="N121" s="107"/>
      <c r="O121" s="108"/>
      <c r="P121" s="107"/>
      <c r="Q121" s="108"/>
      <c r="R121" s="108"/>
      <c r="S121" s="108"/>
      <c r="T121" s="108"/>
      <c r="U121" s="107"/>
      <c r="V121" s="108" t="s">
        <v>177</v>
      </c>
      <c r="W121" s="108"/>
      <c r="X121" s="108"/>
      <c r="Y121" s="38">
        <f t="shared" si="73"/>
        <v>1</v>
      </c>
      <c r="Z121" s="129"/>
      <c r="AA121" s="109"/>
      <c r="AB121" s="109"/>
      <c r="AC121" s="109"/>
      <c r="AD121" s="109"/>
      <c r="AE121" s="109"/>
      <c r="AF121" s="109"/>
      <c r="AG121" s="96"/>
      <c r="AH121" s="96"/>
      <c r="AI121" s="96"/>
      <c r="AJ121" s="97"/>
      <c r="AK121" s="97"/>
      <c r="AL121" s="97"/>
      <c r="AM121" s="97"/>
      <c r="AN121" s="97"/>
      <c r="AO121" s="97"/>
      <c r="AP121" s="97"/>
      <c r="AQ121" s="97"/>
      <c r="AR121" s="97"/>
      <c r="AS121" s="97"/>
      <c r="AT121" s="97"/>
      <c r="AU121" s="97"/>
      <c r="AV121" s="97"/>
      <c r="AW121" s="97"/>
      <c r="AX121" s="97"/>
      <c r="AY121" s="97"/>
      <c r="AZ121" s="97"/>
      <c r="BA121" s="97" t="s">
        <v>178</v>
      </c>
      <c r="BB121" s="97" t="s">
        <v>178</v>
      </c>
      <c r="BC121" s="97" t="s">
        <v>178</v>
      </c>
      <c r="BD121" s="97"/>
      <c r="BE121" s="97"/>
      <c r="BF121" s="97"/>
      <c r="BG121" s="97"/>
      <c r="BH121" s="97"/>
      <c r="BI121" s="97"/>
      <c r="BJ121" s="98"/>
      <c r="BK121" s="99"/>
      <c r="BL121" s="99"/>
      <c r="BM121" s="99"/>
      <c r="BN121" s="99"/>
      <c r="BO121" s="99"/>
      <c r="BP121" s="99"/>
      <c r="BQ121" s="99"/>
      <c r="BR121" s="99"/>
      <c r="BS121" s="99"/>
      <c r="BT121" s="99"/>
      <c r="BU121" s="99"/>
      <c r="BV121" s="99"/>
      <c r="BW121" s="99"/>
      <c r="BX121" s="99"/>
      <c r="BY121" s="99"/>
      <c r="BZ121" s="99"/>
      <c r="CA121" s="99"/>
      <c r="CB121" s="99"/>
      <c r="CC121" s="99"/>
      <c r="CD121" s="99"/>
      <c r="CE121" s="99"/>
      <c r="CF121" s="99"/>
      <c r="CG121" s="99"/>
      <c r="CH121" s="99"/>
      <c r="CI121" s="99"/>
      <c r="CJ121" s="99"/>
      <c r="CK121" s="99"/>
      <c r="CL121" s="100">
        <f t="shared" si="74"/>
        <v>0</v>
      </c>
      <c r="CM121" s="101" t="e">
        <f t="shared" si="75"/>
        <v>#DIV/0!</v>
      </c>
      <c r="CN121" s="100">
        <f t="shared" si="76"/>
        <v>0</v>
      </c>
      <c r="CO121" s="101" t="e">
        <f t="shared" si="50"/>
        <v>#DIV/0!</v>
      </c>
      <c r="CP121" s="100">
        <f t="shared" si="51"/>
        <v>0</v>
      </c>
      <c r="CQ121" s="101" t="e">
        <f t="shared" si="70"/>
        <v>#DIV/0!</v>
      </c>
      <c r="CR121" s="100">
        <f t="shared" si="53"/>
        <v>0</v>
      </c>
      <c r="CS121" s="101" t="e">
        <f t="shared" si="54"/>
        <v>#DIV/0!</v>
      </c>
      <c r="CT121" s="113" t="e">
        <f t="shared" si="71"/>
        <v>#DIV/0!</v>
      </c>
      <c r="CU121" s="103" t="e">
        <f t="shared" si="72"/>
        <v>#DIV/0!</v>
      </c>
      <c r="CV121" s="2"/>
    </row>
    <row r="122" spans="1:100" ht="81" hidden="1" customHeight="1">
      <c r="A122" s="80" t="s">
        <v>188</v>
      </c>
      <c r="B122" s="60">
        <v>119</v>
      </c>
      <c r="C122" s="81" t="s">
        <v>374</v>
      </c>
      <c r="D122" s="115" t="s">
        <v>171</v>
      </c>
      <c r="E122" s="81" t="s">
        <v>375</v>
      </c>
      <c r="F122" s="84" t="s">
        <v>224</v>
      </c>
      <c r="G122" s="85" t="s">
        <v>383</v>
      </c>
      <c r="H122" s="86"/>
      <c r="I122" s="145" t="s">
        <v>175</v>
      </c>
      <c r="J122" s="639"/>
      <c r="K122" s="624"/>
      <c r="L122" s="639"/>
      <c r="M122" s="106"/>
      <c r="N122" s="107"/>
      <c r="O122" s="108"/>
      <c r="P122" s="107"/>
      <c r="Q122" s="108"/>
      <c r="R122" s="108"/>
      <c r="S122" s="108"/>
      <c r="T122" s="108"/>
      <c r="U122" s="107"/>
      <c r="V122" s="108"/>
      <c r="W122" s="108"/>
      <c r="X122" s="108" t="s">
        <v>177</v>
      </c>
      <c r="Y122" s="38">
        <f t="shared" si="73"/>
        <v>1</v>
      </c>
      <c r="Z122" s="129"/>
      <c r="AA122" s="109"/>
      <c r="AB122" s="109"/>
      <c r="AC122" s="109"/>
      <c r="AD122" s="109"/>
      <c r="AE122" s="109"/>
      <c r="AF122" s="109"/>
      <c r="AG122" s="96"/>
      <c r="AH122" s="96"/>
      <c r="AI122" s="96"/>
      <c r="AJ122" s="97"/>
      <c r="AK122" s="97"/>
      <c r="AL122" s="97"/>
      <c r="AM122" s="97"/>
      <c r="AN122" s="97"/>
      <c r="AO122" s="97"/>
      <c r="AP122" s="97"/>
      <c r="AQ122" s="97"/>
      <c r="AR122" s="97"/>
      <c r="AS122" s="97"/>
      <c r="AT122" s="97"/>
      <c r="AU122" s="97"/>
      <c r="AV122" s="97"/>
      <c r="AW122" s="97"/>
      <c r="AX122" s="97"/>
      <c r="AY122" s="97"/>
      <c r="AZ122" s="97"/>
      <c r="BA122" s="97"/>
      <c r="BB122" s="97"/>
      <c r="BC122" s="97"/>
      <c r="BD122" s="97"/>
      <c r="BE122" s="97"/>
      <c r="BF122" s="97"/>
      <c r="BG122" s="97" t="s">
        <v>178</v>
      </c>
      <c r="BH122" s="97"/>
      <c r="BI122" s="97" t="s">
        <v>365</v>
      </c>
      <c r="BJ122" s="98"/>
      <c r="BK122" s="99"/>
      <c r="BL122" s="99"/>
      <c r="BM122" s="99"/>
      <c r="BN122" s="99"/>
      <c r="BO122" s="99"/>
      <c r="BP122" s="99"/>
      <c r="BQ122" s="99"/>
      <c r="BR122" s="99"/>
      <c r="BS122" s="99"/>
      <c r="BT122" s="99"/>
      <c r="BU122" s="99"/>
      <c r="BV122" s="99"/>
      <c r="BW122" s="99"/>
      <c r="BX122" s="99"/>
      <c r="BY122" s="99"/>
      <c r="BZ122" s="99"/>
      <c r="CA122" s="99"/>
      <c r="CB122" s="99"/>
      <c r="CC122" s="99"/>
      <c r="CD122" s="99"/>
      <c r="CE122" s="99"/>
      <c r="CF122" s="99"/>
      <c r="CG122" s="99"/>
      <c r="CH122" s="99"/>
      <c r="CI122" s="99"/>
      <c r="CJ122" s="99"/>
      <c r="CK122" s="99"/>
      <c r="CL122" s="100">
        <f t="shared" si="74"/>
        <v>0</v>
      </c>
      <c r="CM122" s="101" t="e">
        <f t="shared" si="75"/>
        <v>#DIV/0!</v>
      </c>
      <c r="CN122" s="100">
        <f t="shared" si="76"/>
        <v>0</v>
      </c>
      <c r="CO122" s="101" t="e">
        <f t="shared" si="50"/>
        <v>#DIV/0!</v>
      </c>
      <c r="CP122" s="100">
        <f t="shared" si="51"/>
        <v>0</v>
      </c>
      <c r="CQ122" s="101" t="e">
        <f t="shared" si="70"/>
        <v>#DIV/0!</v>
      </c>
      <c r="CR122" s="100">
        <f t="shared" si="53"/>
        <v>0</v>
      </c>
      <c r="CS122" s="101" t="e">
        <f t="shared" si="54"/>
        <v>#DIV/0!</v>
      </c>
      <c r="CT122" s="117" t="e">
        <f t="shared" si="71"/>
        <v>#DIV/0!</v>
      </c>
      <c r="CU122" s="103" t="e">
        <f t="shared" si="72"/>
        <v>#DIV/0!</v>
      </c>
      <c r="CV122" s="2"/>
    </row>
    <row r="123" spans="1:100" ht="69.75" hidden="1" customHeight="1">
      <c r="A123" s="38" t="s">
        <v>179</v>
      </c>
      <c r="B123" s="60">
        <v>123</v>
      </c>
      <c r="C123" s="83" t="s">
        <v>384</v>
      </c>
      <c r="D123" s="104" t="s">
        <v>224</v>
      </c>
      <c r="E123" s="194" t="s">
        <v>385</v>
      </c>
      <c r="F123" s="84" t="s">
        <v>224</v>
      </c>
      <c r="G123" s="85" t="s">
        <v>386</v>
      </c>
      <c r="H123" s="132"/>
      <c r="I123" s="126" t="s">
        <v>212</v>
      </c>
      <c r="J123" s="648" t="s">
        <v>176</v>
      </c>
      <c r="K123" s="649" t="s">
        <v>165</v>
      </c>
      <c r="L123" s="675" t="s">
        <v>177</v>
      </c>
      <c r="M123" s="106"/>
      <c r="N123" s="107"/>
      <c r="O123" s="108" t="s">
        <v>177</v>
      </c>
      <c r="P123" s="107"/>
      <c r="Q123" s="108"/>
      <c r="R123" s="108"/>
      <c r="S123" s="55"/>
      <c r="T123" s="108"/>
      <c r="U123" s="107"/>
      <c r="V123" s="108"/>
      <c r="W123" s="108"/>
      <c r="X123" s="108"/>
      <c r="Y123" s="38">
        <f t="shared" si="73"/>
        <v>1</v>
      </c>
      <c r="Z123" s="129"/>
      <c r="AA123" s="109"/>
      <c r="AB123" s="109"/>
      <c r="AC123" s="97" t="s">
        <v>365</v>
      </c>
      <c r="AD123" s="97"/>
      <c r="AE123" s="97" t="s">
        <v>365</v>
      </c>
      <c r="AF123" s="97"/>
      <c r="AG123" s="96"/>
      <c r="AH123" s="96"/>
      <c r="AI123" s="96"/>
      <c r="AJ123" s="97"/>
      <c r="AK123" s="97"/>
      <c r="AL123" s="97"/>
      <c r="AM123" s="97"/>
      <c r="AN123" s="97"/>
      <c r="AO123" s="97"/>
      <c r="AP123" s="97"/>
      <c r="AQ123" s="97"/>
      <c r="AR123" s="97"/>
      <c r="AS123" s="97"/>
      <c r="AT123" s="97"/>
      <c r="AU123" s="97"/>
      <c r="AV123" s="97"/>
      <c r="AW123" s="97"/>
      <c r="AX123" s="97"/>
      <c r="AY123" s="97"/>
      <c r="AZ123" s="97"/>
      <c r="BA123" s="97"/>
      <c r="BB123" s="97"/>
      <c r="BC123" s="97"/>
      <c r="BD123" s="97"/>
      <c r="BE123" s="97"/>
      <c r="BF123" s="97"/>
      <c r="BG123" s="97"/>
      <c r="BH123" s="97"/>
      <c r="BI123" s="97"/>
      <c r="BJ123" s="98"/>
      <c r="BK123" s="99"/>
      <c r="BL123" s="99"/>
      <c r="BM123" s="99"/>
      <c r="BN123" s="110"/>
      <c r="BO123" s="99"/>
      <c r="BP123" s="99"/>
      <c r="BQ123" s="99"/>
      <c r="BR123" s="99"/>
      <c r="BS123" s="99"/>
      <c r="BT123" s="110"/>
      <c r="BU123" s="110"/>
      <c r="BV123" s="110"/>
      <c r="BW123" s="99"/>
      <c r="BX123" s="99"/>
      <c r="BY123" s="99"/>
      <c r="BZ123" s="99"/>
      <c r="CA123" s="110"/>
      <c r="CB123" s="110"/>
      <c r="CC123" s="99"/>
      <c r="CD123" s="99"/>
      <c r="CE123" s="99"/>
      <c r="CF123" s="99"/>
      <c r="CG123" s="99"/>
      <c r="CH123" s="110"/>
      <c r="CI123" s="99"/>
      <c r="CJ123" s="99"/>
      <c r="CK123" s="99"/>
      <c r="CL123" s="100">
        <f t="shared" si="74"/>
        <v>0</v>
      </c>
      <c r="CM123" s="112" t="e">
        <f t="shared" si="75"/>
        <v>#DIV/0!</v>
      </c>
      <c r="CN123" s="100">
        <f t="shared" si="76"/>
        <v>0</v>
      </c>
      <c r="CO123" s="101" t="e">
        <f t="shared" si="50"/>
        <v>#DIV/0!</v>
      </c>
      <c r="CP123" s="100">
        <f t="shared" si="51"/>
        <v>0</v>
      </c>
      <c r="CQ123" s="101" t="e">
        <f t="shared" si="70"/>
        <v>#DIV/0!</v>
      </c>
      <c r="CR123" s="100">
        <f t="shared" si="53"/>
        <v>0</v>
      </c>
      <c r="CS123" s="101" t="e">
        <f t="shared" si="54"/>
        <v>#DIV/0!</v>
      </c>
      <c r="CT123" s="102" t="e">
        <f t="shared" si="71"/>
        <v>#DIV/0!</v>
      </c>
      <c r="CU123" s="103" t="e">
        <f t="shared" si="72"/>
        <v>#DIV/0!</v>
      </c>
      <c r="CV123" s="2"/>
    </row>
    <row r="124" spans="1:100" ht="54" hidden="1" customHeight="1">
      <c r="A124" s="80" t="s">
        <v>184</v>
      </c>
      <c r="B124" s="60">
        <v>123</v>
      </c>
      <c r="C124" s="83" t="s">
        <v>384</v>
      </c>
      <c r="D124" s="114" t="s">
        <v>224</v>
      </c>
      <c r="E124" s="194" t="s">
        <v>385</v>
      </c>
      <c r="F124" s="84" t="s">
        <v>224</v>
      </c>
      <c r="G124" s="85" t="s">
        <v>387</v>
      </c>
      <c r="H124" s="86"/>
      <c r="I124" s="87" t="s">
        <v>212</v>
      </c>
      <c r="J124" s="638"/>
      <c r="K124" s="623"/>
      <c r="L124" s="638"/>
      <c r="M124" s="106"/>
      <c r="N124" s="107"/>
      <c r="O124" s="108"/>
      <c r="P124" s="107"/>
      <c r="Q124" s="108"/>
      <c r="R124" s="108"/>
      <c r="S124" s="108"/>
      <c r="T124" s="108" t="s">
        <v>177</v>
      </c>
      <c r="U124" s="107"/>
      <c r="V124" s="108"/>
      <c r="W124" s="108"/>
      <c r="X124" s="108"/>
      <c r="Y124" s="38">
        <f t="shared" si="73"/>
        <v>1</v>
      </c>
      <c r="Z124" s="129"/>
      <c r="AA124" s="109"/>
      <c r="AB124" s="109"/>
      <c r="AC124" s="109"/>
      <c r="AD124" s="109"/>
      <c r="AE124" s="109"/>
      <c r="AF124" s="109"/>
      <c r="AG124" s="96"/>
      <c r="AH124" s="96"/>
      <c r="AI124" s="96"/>
      <c r="AJ124" s="97"/>
      <c r="AK124" s="97"/>
      <c r="AL124" s="97"/>
      <c r="AM124" s="97"/>
      <c r="AN124" s="97"/>
      <c r="AO124" s="97"/>
      <c r="AP124" s="97"/>
      <c r="AQ124" s="97"/>
      <c r="AR124" s="97"/>
      <c r="AS124" s="97"/>
      <c r="AT124" s="97"/>
      <c r="AU124" s="97" t="s">
        <v>365</v>
      </c>
      <c r="AV124" s="97" t="s">
        <v>365</v>
      </c>
      <c r="AW124" s="97"/>
      <c r="AX124" s="97"/>
      <c r="AY124" s="97"/>
      <c r="AZ124" s="97"/>
      <c r="BA124" s="97"/>
      <c r="BB124" s="97"/>
      <c r="BC124" s="97"/>
      <c r="BD124" s="97"/>
      <c r="BE124" s="97"/>
      <c r="BF124" s="97"/>
      <c r="BG124" s="97"/>
      <c r="BH124" s="97"/>
      <c r="BI124" s="97"/>
      <c r="BJ124" s="98"/>
      <c r="BK124" s="99"/>
      <c r="BL124" s="99"/>
      <c r="BM124" s="99"/>
      <c r="BN124" s="99"/>
      <c r="BO124" s="99"/>
      <c r="BP124" s="99"/>
      <c r="BQ124" s="99"/>
      <c r="BR124" s="99"/>
      <c r="BS124" s="99"/>
      <c r="BT124" s="99"/>
      <c r="BU124" s="99"/>
      <c r="BV124" s="99"/>
      <c r="BW124" s="99"/>
      <c r="BX124" s="99"/>
      <c r="BY124" s="99"/>
      <c r="BZ124" s="99"/>
      <c r="CA124" s="99"/>
      <c r="CB124" s="99"/>
      <c r="CC124" s="99"/>
      <c r="CD124" s="99"/>
      <c r="CE124" s="99"/>
      <c r="CF124" s="99"/>
      <c r="CG124" s="99"/>
      <c r="CH124" s="99"/>
      <c r="CI124" s="99"/>
      <c r="CJ124" s="99"/>
      <c r="CK124" s="99"/>
      <c r="CL124" s="100">
        <f t="shared" si="74"/>
        <v>0</v>
      </c>
      <c r="CM124" s="101" t="e">
        <f t="shared" si="75"/>
        <v>#DIV/0!</v>
      </c>
      <c r="CN124" s="100">
        <f t="shared" si="76"/>
        <v>0</v>
      </c>
      <c r="CO124" s="101" t="e">
        <f t="shared" si="50"/>
        <v>#DIV/0!</v>
      </c>
      <c r="CP124" s="100">
        <f t="shared" si="51"/>
        <v>0</v>
      </c>
      <c r="CQ124" s="101" t="e">
        <f t="shared" si="70"/>
        <v>#DIV/0!</v>
      </c>
      <c r="CR124" s="100">
        <f t="shared" si="53"/>
        <v>0</v>
      </c>
      <c r="CS124" s="101" t="e">
        <f t="shared" si="54"/>
        <v>#DIV/0!</v>
      </c>
      <c r="CT124" s="116" t="e">
        <f t="shared" si="71"/>
        <v>#DIV/0!</v>
      </c>
      <c r="CU124" s="103" t="e">
        <f t="shared" si="72"/>
        <v>#DIV/0!</v>
      </c>
      <c r="CV124" s="2"/>
    </row>
    <row r="125" spans="1:100" ht="57" hidden="1" customHeight="1">
      <c r="A125" s="38" t="s">
        <v>183</v>
      </c>
      <c r="B125" s="60">
        <v>123</v>
      </c>
      <c r="C125" s="83" t="s">
        <v>384</v>
      </c>
      <c r="D125" s="104" t="s">
        <v>224</v>
      </c>
      <c r="E125" s="194" t="s">
        <v>385</v>
      </c>
      <c r="F125" s="84" t="s">
        <v>224</v>
      </c>
      <c r="G125" s="85" t="s">
        <v>388</v>
      </c>
      <c r="H125" s="86"/>
      <c r="I125" s="105" t="s">
        <v>212</v>
      </c>
      <c r="J125" s="639"/>
      <c r="K125" s="624"/>
      <c r="L125" s="639"/>
      <c r="M125" s="106"/>
      <c r="N125" s="107"/>
      <c r="O125" s="108"/>
      <c r="P125" s="107"/>
      <c r="Q125" s="108"/>
      <c r="R125" s="108"/>
      <c r="S125" s="108" t="s">
        <v>177</v>
      </c>
      <c r="T125" s="108"/>
      <c r="U125" s="107"/>
      <c r="V125" s="108"/>
      <c r="W125" s="108"/>
      <c r="X125" s="108"/>
      <c r="Y125" s="38">
        <f t="shared" si="73"/>
        <v>1</v>
      </c>
      <c r="Z125" s="129"/>
      <c r="AA125" s="109"/>
      <c r="AB125" s="109"/>
      <c r="AC125" s="109"/>
      <c r="AD125" s="109"/>
      <c r="AE125" s="109"/>
      <c r="AF125" s="109"/>
      <c r="AG125" s="96"/>
      <c r="AH125" s="96"/>
      <c r="AI125" s="96"/>
      <c r="AJ125" s="97"/>
      <c r="AK125" s="97"/>
      <c r="AL125" s="97"/>
      <c r="AM125" s="97"/>
      <c r="AN125" s="97"/>
      <c r="AO125" s="97"/>
      <c r="AP125" s="97"/>
      <c r="AQ125" s="97" t="s">
        <v>178</v>
      </c>
      <c r="AR125" s="97" t="s">
        <v>178</v>
      </c>
      <c r="AS125" s="97" t="s">
        <v>178</v>
      </c>
      <c r="AT125" s="97"/>
      <c r="AU125" s="97"/>
      <c r="AV125" s="97"/>
      <c r="AW125" s="97"/>
      <c r="AX125" s="97"/>
      <c r="AY125" s="97"/>
      <c r="AZ125" s="97"/>
      <c r="BA125" s="97"/>
      <c r="BB125" s="97"/>
      <c r="BC125" s="97"/>
      <c r="BD125" s="97"/>
      <c r="BE125" s="97"/>
      <c r="BF125" s="97"/>
      <c r="BG125" s="97"/>
      <c r="BH125" s="97"/>
      <c r="BI125" s="97"/>
      <c r="BJ125" s="98"/>
      <c r="BK125" s="99"/>
      <c r="BL125" s="99"/>
      <c r="BM125" s="99"/>
      <c r="BN125" s="99"/>
      <c r="BO125" s="99"/>
      <c r="BP125" s="99"/>
      <c r="BQ125" s="99"/>
      <c r="BR125" s="99"/>
      <c r="BS125" s="99"/>
      <c r="BT125" s="99"/>
      <c r="BU125" s="99"/>
      <c r="BV125" s="99"/>
      <c r="BW125" s="99"/>
      <c r="BX125" s="99"/>
      <c r="BY125" s="99"/>
      <c r="BZ125" s="99"/>
      <c r="CA125" s="99"/>
      <c r="CB125" s="99"/>
      <c r="CC125" s="99"/>
      <c r="CD125" s="99"/>
      <c r="CE125" s="99"/>
      <c r="CF125" s="99"/>
      <c r="CG125" s="99"/>
      <c r="CH125" s="99"/>
      <c r="CI125" s="99"/>
      <c r="CJ125" s="99"/>
      <c r="CK125" s="99"/>
      <c r="CL125" s="100">
        <f t="shared" si="74"/>
        <v>0</v>
      </c>
      <c r="CM125" s="112" t="e">
        <f t="shared" si="75"/>
        <v>#DIV/0!</v>
      </c>
      <c r="CN125" s="100">
        <f t="shared" si="76"/>
        <v>0</v>
      </c>
      <c r="CO125" s="112" t="e">
        <f t="shared" si="50"/>
        <v>#DIV/0!</v>
      </c>
      <c r="CP125" s="100">
        <f t="shared" si="51"/>
        <v>0</v>
      </c>
      <c r="CQ125" s="112" t="e">
        <f t="shared" si="70"/>
        <v>#DIV/0!</v>
      </c>
      <c r="CR125" s="100">
        <f t="shared" si="53"/>
        <v>0</v>
      </c>
      <c r="CS125" s="112" t="e">
        <f t="shared" si="54"/>
        <v>#DIV/0!</v>
      </c>
      <c r="CT125" s="113" t="e">
        <f t="shared" si="71"/>
        <v>#DIV/0!</v>
      </c>
      <c r="CU125" s="103" t="e">
        <f t="shared" si="72"/>
        <v>#DIV/0!</v>
      </c>
      <c r="CV125" s="2"/>
    </row>
    <row r="126" spans="1:100" ht="53.25" customHeight="1">
      <c r="A126" s="399" t="s">
        <v>169</v>
      </c>
      <c r="B126" s="569">
        <v>126</v>
      </c>
      <c r="C126" s="85" t="s">
        <v>389</v>
      </c>
      <c r="D126" s="250" t="s">
        <v>248</v>
      </c>
      <c r="E126" s="85" t="s">
        <v>390</v>
      </c>
      <c r="F126" s="336" t="s">
        <v>224</v>
      </c>
      <c r="G126" s="85" t="s">
        <v>391</v>
      </c>
      <c r="H126" s="132"/>
      <c r="I126" s="126" t="s">
        <v>212</v>
      </c>
      <c r="J126" s="648" t="s">
        <v>176</v>
      </c>
      <c r="K126" s="649" t="s">
        <v>165</v>
      </c>
      <c r="L126" s="650" t="s">
        <v>177</v>
      </c>
      <c r="M126" s="371"/>
      <c r="N126" s="571" t="s">
        <v>177</v>
      </c>
      <c r="O126" s="210"/>
      <c r="P126" s="107"/>
      <c r="Q126" s="108"/>
      <c r="R126" s="108"/>
      <c r="S126" s="108"/>
      <c r="T126" s="108"/>
      <c r="U126" s="107"/>
      <c r="V126" s="108"/>
      <c r="W126" s="108"/>
      <c r="X126" s="108"/>
      <c r="Y126" s="38">
        <f t="shared" si="73"/>
        <v>1</v>
      </c>
      <c r="Z126" s="129"/>
      <c r="AA126" s="96" t="s">
        <v>365</v>
      </c>
      <c r="AB126" s="96" t="s">
        <v>365</v>
      </c>
      <c r="AC126" s="609"/>
      <c r="AD126" s="96"/>
      <c r="AE126" s="96"/>
      <c r="AF126" s="96"/>
      <c r="AG126" s="96"/>
      <c r="AH126" s="96"/>
      <c r="AI126" s="96"/>
      <c r="AJ126" s="97"/>
      <c r="AK126" s="97"/>
      <c r="AL126" s="97"/>
      <c r="AM126" s="97"/>
      <c r="AN126" s="97"/>
      <c r="AO126" s="97"/>
      <c r="AP126" s="97"/>
      <c r="AQ126" s="97"/>
      <c r="AR126" s="97"/>
      <c r="AS126" s="97"/>
      <c r="AT126" s="97"/>
      <c r="AU126" s="97"/>
      <c r="AV126" s="97"/>
      <c r="AW126" s="97"/>
      <c r="AX126" s="97"/>
      <c r="AY126" s="97"/>
      <c r="AZ126" s="97"/>
      <c r="BA126" s="97"/>
      <c r="BB126" s="97"/>
      <c r="BC126" s="97"/>
      <c r="BD126" s="97"/>
      <c r="BE126" s="97"/>
      <c r="BF126" s="97"/>
      <c r="BG126" s="97"/>
      <c r="BH126" s="97"/>
      <c r="BI126" s="97"/>
      <c r="BJ126" s="98"/>
      <c r="BK126" s="99"/>
      <c r="BL126" s="99"/>
      <c r="BM126" s="99"/>
      <c r="BN126" s="99"/>
      <c r="BO126" s="99"/>
      <c r="BP126" s="99"/>
      <c r="BQ126" s="99"/>
      <c r="BR126" s="99"/>
      <c r="BS126" s="99"/>
      <c r="BT126" s="99"/>
      <c r="BU126" s="99"/>
      <c r="BV126" s="99"/>
      <c r="BW126" s="99"/>
      <c r="BX126" s="99"/>
      <c r="BY126" s="99"/>
      <c r="BZ126" s="99"/>
      <c r="CA126" s="99"/>
      <c r="CB126" s="99"/>
      <c r="CC126" s="99"/>
      <c r="CD126" s="99"/>
      <c r="CE126" s="99"/>
      <c r="CF126" s="99"/>
      <c r="CG126" s="99"/>
      <c r="CH126" s="99"/>
      <c r="CI126" s="99"/>
      <c r="CJ126" s="99"/>
      <c r="CK126" s="99"/>
      <c r="CL126" s="100">
        <f t="shared" si="74"/>
        <v>0</v>
      </c>
      <c r="CM126" s="101" t="e">
        <f t="shared" si="75"/>
        <v>#DIV/0!</v>
      </c>
      <c r="CN126" s="100">
        <f t="shared" si="76"/>
        <v>0</v>
      </c>
      <c r="CO126" s="101" t="e">
        <f t="shared" si="50"/>
        <v>#DIV/0!</v>
      </c>
      <c r="CP126" s="100">
        <f t="shared" si="51"/>
        <v>0</v>
      </c>
      <c r="CQ126" s="101" t="e">
        <f t="shared" si="70"/>
        <v>#DIV/0!</v>
      </c>
      <c r="CR126" s="100">
        <f t="shared" si="53"/>
        <v>0</v>
      </c>
      <c r="CS126" s="101" t="e">
        <f t="shared" si="54"/>
        <v>#DIV/0!</v>
      </c>
      <c r="CT126" s="102" t="e">
        <f t="shared" si="71"/>
        <v>#DIV/0!</v>
      </c>
      <c r="CU126" s="601" t="e">
        <f t="shared" si="72"/>
        <v>#DIV/0!</v>
      </c>
      <c r="CV126" s="150"/>
    </row>
    <row r="127" spans="1:100" ht="53.25" hidden="1" customHeight="1">
      <c r="A127" s="80" t="s">
        <v>179</v>
      </c>
      <c r="B127" s="319">
        <v>126</v>
      </c>
      <c r="C127" s="534" t="s">
        <v>389</v>
      </c>
      <c r="D127" s="82" t="s">
        <v>248</v>
      </c>
      <c r="E127" s="393" t="s">
        <v>390</v>
      </c>
      <c r="F127" s="394" t="s">
        <v>224</v>
      </c>
      <c r="G127" s="535" t="s">
        <v>392</v>
      </c>
      <c r="H127" s="132"/>
      <c r="I127" s="540" t="s">
        <v>212</v>
      </c>
      <c r="J127" s="633"/>
      <c r="K127" s="624"/>
      <c r="L127" s="639"/>
      <c r="M127" s="106"/>
      <c r="N127" s="92"/>
      <c r="O127" s="108" t="s">
        <v>177</v>
      </c>
      <c r="P127" s="107"/>
      <c r="Q127" s="108"/>
      <c r="R127" s="108"/>
      <c r="S127" s="108"/>
      <c r="T127" s="108"/>
      <c r="U127" s="107"/>
      <c r="V127" s="108"/>
      <c r="W127" s="108"/>
      <c r="X127" s="108"/>
      <c r="Y127" s="38">
        <f t="shared" si="73"/>
        <v>1</v>
      </c>
      <c r="Z127" s="129"/>
      <c r="AA127" s="536"/>
      <c r="AB127" s="536"/>
      <c r="AC127" s="97" t="s">
        <v>365</v>
      </c>
      <c r="AD127" s="97" t="s">
        <v>365</v>
      </c>
      <c r="AE127" s="97" t="s">
        <v>393</v>
      </c>
      <c r="AF127" s="97" t="s">
        <v>365</v>
      </c>
      <c r="AG127" s="96"/>
      <c r="AH127" s="96"/>
      <c r="AI127" s="96"/>
      <c r="AJ127" s="97"/>
      <c r="AK127" s="97"/>
      <c r="AL127" s="97"/>
      <c r="AM127" s="97"/>
      <c r="AN127" s="97"/>
      <c r="AO127" s="97"/>
      <c r="AP127" s="97"/>
      <c r="AQ127" s="97"/>
      <c r="AR127" s="97"/>
      <c r="AS127" s="97"/>
      <c r="AT127" s="97"/>
      <c r="AU127" s="97"/>
      <c r="AV127" s="97"/>
      <c r="AW127" s="97"/>
      <c r="AX127" s="97"/>
      <c r="AY127" s="97"/>
      <c r="AZ127" s="97"/>
      <c r="BA127" s="97"/>
      <c r="BB127" s="97"/>
      <c r="BC127" s="97"/>
      <c r="BD127" s="97"/>
      <c r="BE127" s="97"/>
      <c r="BF127" s="97"/>
      <c r="BG127" s="97"/>
      <c r="BH127" s="97"/>
      <c r="BI127" s="97"/>
      <c r="BJ127" s="98"/>
      <c r="BK127" s="99"/>
      <c r="BL127" s="99"/>
      <c r="BM127" s="99"/>
      <c r="BN127" s="110"/>
      <c r="BO127" s="99"/>
      <c r="BP127" s="99"/>
      <c r="BQ127" s="99"/>
      <c r="BR127" s="99"/>
      <c r="BS127" s="99"/>
      <c r="BT127" s="110"/>
      <c r="BU127" s="110"/>
      <c r="BV127" s="110"/>
      <c r="BW127" s="99"/>
      <c r="BX127" s="99"/>
      <c r="BY127" s="99"/>
      <c r="BZ127" s="99"/>
      <c r="CA127" s="110"/>
      <c r="CB127" s="110"/>
      <c r="CC127" s="99"/>
      <c r="CD127" s="99"/>
      <c r="CE127" s="99"/>
      <c r="CF127" s="99"/>
      <c r="CG127" s="99"/>
      <c r="CH127" s="110"/>
      <c r="CI127" s="99"/>
      <c r="CJ127" s="99"/>
      <c r="CK127" s="99"/>
      <c r="CL127" s="100">
        <f t="shared" si="74"/>
        <v>0</v>
      </c>
      <c r="CM127" s="101" t="e">
        <f t="shared" si="75"/>
        <v>#DIV/0!</v>
      </c>
      <c r="CN127" s="100">
        <f t="shared" si="76"/>
        <v>0</v>
      </c>
      <c r="CO127" s="101" t="e">
        <f t="shared" si="50"/>
        <v>#DIV/0!</v>
      </c>
      <c r="CP127" s="100">
        <f t="shared" si="51"/>
        <v>0</v>
      </c>
      <c r="CQ127" s="101" t="e">
        <f t="shared" si="70"/>
        <v>#DIV/0!</v>
      </c>
      <c r="CR127" s="100">
        <f t="shared" si="53"/>
        <v>0</v>
      </c>
      <c r="CS127" s="101" t="e">
        <f t="shared" si="54"/>
        <v>#DIV/0!</v>
      </c>
      <c r="CT127" s="102" t="e">
        <f t="shared" si="71"/>
        <v>#DIV/0!</v>
      </c>
      <c r="CU127" s="103" t="e">
        <f t="shared" si="72"/>
        <v>#DIV/0!</v>
      </c>
      <c r="CV127" s="2"/>
    </row>
    <row r="128" spans="1:100" ht="32.25" hidden="1" customHeight="1">
      <c r="A128" s="80" t="s">
        <v>179</v>
      </c>
      <c r="B128" s="60">
        <v>127</v>
      </c>
      <c r="C128" s="83" t="s">
        <v>394</v>
      </c>
      <c r="D128" s="114" t="s">
        <v>171</v>
      </c>
      <c r="E128" s="81" t="s">
        <v>395</v>
      </c>
      <c r="F128" s="84" t="s">
        <v>171</v>
      </c>
      <c r="G128" s="85" t="s">
        <v>396</v>
      </c>
      <c r="H128" s="132"/>
      <c r="I128" s="126" t="s">
        <v>212</v>
      </c>
      <c r="J128" s="648" t="s">
        <v>176</v>
      </c>
      <c r="K128" s="649" t="s">
        <v>165</v>
      </c>
      <c r="L128" s="650" t="s">
        <v>177</v>
      </c>
      <c r="M128" s="106"/>
      <c r="N128" s="107"/>
      <c r="O128" s="108" t="s">
        <v>177</v>
      </c>
      <c r="P128" s="107"/>
      <c r="Q128" s="108"/>
      <c r="R128" s="108"/>
      <c r="S128" s="108"/>
      <c r="T128" s="108"/>
      <c r="U128" s="107"/>
      <c r="V128" s="108"/>
      <c r="W128" s="108"/>
      <c r="X128" s="108"/>
      <c r="Y128" s="38">
        <f t="shared" si="73"/>
        <v>1</v>
      </c>
      <c r="Z128" s="129"/>
      <c r="AA128" s="109"/>
      <c r="AB128" s="109"/>
      <c r="AC128" s="97" t="s">
        <v>365</v>
      </c>
      <c r="AD128" s="97" t="s">
        <v>365</v>
      </c>
      <c r="AE128" s="97" t="s">
        <v>365</v>
      </c>
      <c r="AF128" s="97" t="s">
        <v>365</v>
      </c>
      <c r="AG128" s="96"/>
      <c r="AH128" s="96"/>
      <c r="AI128" s="96"/>
      <c r="AJ128" s="97"/>
      <c r="AK128" s="97"/>
      <c r="AL128" s="97"/>
      <c r="AM128" s="97"/>
      <c r="AN128" s="97"/>
      <c r="AO128" s="97"/>
      <c r="AP128" s="97"/>
      <c r="AQ128" s="97"/>
      <c r="AR128" s="97"/>
      <c r="AS128" s="97"/>
      <c r="AT128" s="97"/>
      <c r="AU128" s="97"/>
      <c r="AV128" s="97"/>
      <c r="AW128" s="97"/>
      <c r="AX128" s="97"/>
      <c r="AY128" s="97"/>
      <c r="AZ128" s="97"/>
      <c r="BA128" s="97"/>
      <c r="BB128" s="97"/>
      <c r="BC128" s="97"/>
      <c r="BD128" s="97"/>
      <c r="BE128" s="97"/>
      <c r="BF128" s="97"/>
      <c r="BG128" s="97"/>
      <c r="BH128" s="97"/>
      <c r="BI128" s="97"/>
      <c r="BJ128" s="98"/>
      <c r="BK128" s="99"/>
      <c r="BL128" s="99"/>
      <c r="BM128" s="99"/>
      <c r="BN128" s="110"/>
      <c r="BO128" s="99"/>
      <c r="BP128" s="99"/>
      <c r="BQ128" s="99"/>
      <c r="BR128" s="99"/>
      <c r="BS128" s="99"/>
      <c r="BT128" s="110"/>
      <c r="BU128" s="110"/>
      <c r="BV128" s="110"/>
      <c r="BW128" s="99"/>
      <c r="BX128" s="99"/>
      <c r="BY128" s="99"/>
      <c r="BZ128" s="99"/>
      <c r="CA128" s="110"/>
      <c r="CB128" s="110"/>
      <c r="CC128" s="99"/>
      <c r="CD128" s="99"/>
      <c r="CE128" s="99"/>
      <c r="CF128" s="99"/>
      <c r="CG128" s="99"/>
      <c r="CH128" s="110"/>
      <c r="CI128" s="99"/>
      <c r="CJ128" s="99"/>
      <c r="CK128" s="99"/>
      <c r="CL128" s="100">
        <f t="shared" si="74"/>
        <v>0</v>
      </c>
      <c r="CM128" s="101" t="e">
        <f t="shared" si="75"/>
        <v>#DIV/0!</v>
      </c>
      <c r="CN128" s="100">
        <f t="shared" si="76"/>
        <v>0</v>
      </c>
      <c r="CO128" s="101" t="e">
        <f t="shared" si="50"/>
        <v>#DIV/0!</v>
      </c>
      <c r="CP128" s="100">
        <f t="shared" si="51"/>
        <v>0</v>
      </c>
      <c r="CQ128" s="101" t="e">
        <f t="shared" si="70"/>
        <v>#DIV/0!</v>
      </c>
      <c r="CR128" s="100">
        <f t="shared" si="53"/>
        <v>0</v>
      </c>
      <c r="CS128" s="101" t="e">
        <f t="shared" si="54"/>
        <v>#DIV/0!</v>
      </c>
      <c r="CT128" s="102" t="e">
        <f t="shared" si="71"/>
        <v>#DIV/0!</v>
      </c>
      <c r="CU128" s="103" t="e">
        <f t="shared" si="72"/>
        <v>#DIV/0!</v>
      </c>
      <c r="CV128" s="2"/>
    </row>
    <row r="129" spans="1:100" ht="40.5" hidden="1" customHeight="1">
      <c r="A129" s="80" t="s">
        <v>180</v>
      </c>
      <c r="B129" s="60">
        <v>127</v>
      </c>
      <c r="C129" s="83" t="s">
        <v>394</v>
      </c>
      <c r="D129" s="114" t="s">
        <v>171</v>
      </c>
      <c r="E129" s="81" t="s">
        <v>395</v>
      </c>
      <c r="F129" s="84" t="s">
        <v>171</v>
      </c>
      <c r="G129" s="85" t="s">
        <v>396</v>
      </c>
      <c r="H129" s="86"/>
      <c r="I129" s="87" t="s">
        <v>212</v>
      </c>
      <c r="J129" s="638"/>
      <c r="K129" s="623"/>
      <c r="L129" s="638"/>
      <c r="M129" s="106"/>
      <c r="N129" s="107"/>
      <c r="O129" s="108"/>
      <c r="P129" s="107" t="s">
        <v>177</v>
      </c>
      <c r="Q129" s="108"/>
      <c r="R129" s="108"/>
      <c r="S129" s="108"/>
      <c r="T129" s="108"/>
      <c r="U129" s="107"/>
      <c r="V129" s="108"/>
      <c r="W129" s="108"/>
      <c r="X129" s="108"/>
      <c r="Y129" s="38">
        <f t="shared" si="73"/>
        <v>1</v>
      </c>
      <c r="Z129" s="129"/>
      <c r="AA129" s="109"/>
      <c r="AB129" s="109"/>
      <c r="AC129" s="109"/>
      <c r="AD129" s="109"/>
      <c r="AE129" s="109"/>
      <c r="AF129" s="109"/>
      <c r="AG129" s="96" t="s">
        <v>365</v>
      </c>
      <c r="AH129" s="96" t="s">
        <v>365</v>
      </c>
      <c r="AI129" s="96" t="s">
        <v>365</v>
      </c>
      <c r="AJ129" s="97"/>
      <c r="AK129" s="97"/>
      <c r="AL129" s="97"/>
      <c r="AM129" s="97"/>
      <c r="AN129" s="97"/>
      <c r="AO129" s="97"/>
      <c r="AP129" s="97"/>
      <c r="AQ129" s="97"/>
      <c r="AR129" s="97"/>
      <c r="AS129" s="97"/>
      <c r="AT129" s="97"/>
      <c r="AU129" s="97"/>
      <c r="AV129" s="97"/>
      <c r="AW129" s="97"/>
      <c r="AX129" s="97"/>
      <c r="AY129" s="97"/>
      <c r="AZ129" s="97"/>
      <c r="BA129" s="97"/>
      <c r="BB129" s="97"/>
      <c r="BC129" s="97"/>
      <c r="BD129" s="97"/>
      <c r="BE129" s="97"/>
      <c r="BF129" s="97"/>
      <c r="BG129" s="97"/>
      <c r="BH129" s="97"/>
      <c r="BI129" s="97"/>
      <c r="BJ129" s="98"/>
      <c r="BK129" s="99"/>
      <c r="BL129" s="99"/>
      <c r="BM129" s="99"/>
      <c r="BN129" s="99"/>
      <c r="BO129" s="99"/>
      <c r="BP129" s="99"/>
      <c r="BQ129" s="99"/>
      <c r="BR129" s="99"/>
      <c r="BS129" s="99"/>
      <c r="BT129" s="99"/>
      <c r="BU129" s="99"/>
      <c r="BV129" s="99"/>
      <c r="BW129" s="99"/>
      <c r="BX129" s="99"/>
      <c r="BY129" s="99"/>
      <c r="BZ129" s="99"/>
      <c r="CA129" s="99"/>
      <c r="CB129" s="99"/>
      <c r="CC129" s="99"/>
      <c r="CD129" s="99"/>
      <c r="CE129" s="99"/>
      <c r="CF129" s="99"/>
      <c r="CG129" s="99"/>
      <c r="CH129" s="99"/>
      <c r="CI129" s="99"/>
      <c r="CJ129" s="99"/>
      <c r="CK129" s="99"/>
      <c r="CL129" s="100">
        <f t="shared" si="74"/>
        <v>0</v>
      </c>
      <c r="CM129" s="112" t="e">
        <f t="shared" si="75"/>
        <v>#DIV/0!</v>
      </c>
      <c r="CN129" s="100">
        <f t="shared" si="76"/>
        <v>0</v>
      </c>
      <c r="CO129" s="112" t="e">
        <f t="shared" si="50"/>
        <v>#DIV/0!</v>
      </c>
      <c r="CP129" s="48">
        <f t="shared" si="51"/>
        <v>0</v>
      </c>
      <c r="CQ129" s="112" t="e">
        <f t="shared" si="70"/>
        <v>#DIV/0!</v>
      </c>
      <c r="CR129" s="100">
        <f t="shared" si="53"/>
        <v>0</v>
      </c>
      <c r="CS129" s="112" t="e">
        <f t="shared" si="54"/>
        <v>#DIV/0!</v>
      </c>
      <c r="CT129" s="113" t="e">
        <f t="shared" si="71"/>
        <v>#DIV/0!</v>
      </c>
      <c r="CU129" s="103" t="e">
        <f t="shared" si="72"/>
        <v>#DIV/0!</v>
      </c>
      <c r="CV129" s="2"/>
    </row>
    <row r="130" spans="1:100" ht="47.25" hidden="1" customHeight="1">
      <c r="A130" s="80" t="s">
        <v>182</v>
      </c>
      <c r="B130" s="60">
        <v>127</v>
      </c>
      <c r="C130" s="83" t="s">
        <v>394</v>
      </c>
      <c r="D130" s="114" t="s">
        <v>171</v>
      </c>
      <c r="E130" s="81" t="s">
        <v>395</v>
      </c>
      <c r="F130" s="84" t="s">
        <v>171</v>
      </c>
      <c r="G130" s="85" t="s">
        <v>396</v>
      </c>
      <c r="H130" s="86"/>
      <c r="I130" s="105" t="s">
        <v>212</v>
      </c>
      <c r="J130" s="638"/>
      <c r="K130" s="623"/>
      <c r="L130" s="638"/>
      <c r="M130" s="106"/>
      <c r="N130" s="107"/>
      <c r="O130" s="108"/>
      <c r="P130" s="107"/>
      <c r="Q130" s="108"/>
      <c r="R130" s="108" t="s">
        <v>177</v>
      </c>
      <c r="S130" s="108"/>
      <c r="T130" s="108"/>
      <c r="U130" s="107"/>
      <c r="V130" s="108"/>
      <c r="W130" s="108"/>
      <c r="X130" s="108"/>
      <c r="Y130" s="38">
        <f t="shared" si="73"/>
        <v>1</v>
      </c>
      <c r="Z130" s="129"/>
      <c r="AA130" s="109"/>
      <c r="AB130" s="109"/>
      <c r="AC130" s="109"/>
      <c r="AD130" s="109"/>
      <c r="AE130" s="109"/>
      <c r="AF130" s="109"/>
      <c r="AG130" s="96"/>
      <c r="AH130" s="96"/>
      <c r="AI130" s="96"/>
      <c r="AJ130" s="97"/>
      <c r="AK130" s="97"/>
      <c r="AL130" s="97"/>
      <c r="AM130" s="97" t="s">
        <v>365</v>
      </c>
      <c r="AN130" s="97" t="s">
        <v>365</v>
      </c>
      <c r="AO130" s="97" t="s">
        <v>365</v>
      </c>
      <c r="AP130" s="97" t="s">
        <v>365</v>
      </c>
      <c r="AQ130" s="97"/>
      <c r="AR130" s="97"/>
      <c r="AS130" s="97"/>
      <c r="AT130" s="97"/>
      <c r="AU130" s="97"/>
      <c r="AV130" s="97"/>
      <c r="AW130" s="97"/>
      <c r="AX130" s="97"/>
      <c r="AY130" s="97"/>
      <c r="AZ130" s="97"/>
      <c r="BA130" s="97"/>
      <c r="BB130" s="97"/>
      <c r="BC130" s="97"/>
      <c r="BD130" s="97"/>
      <c r="BE130" s="97"/>
      <c r="BF130" s="97"/>
      <c r="BG130" s="97"/>
      <c r="BH130" s="97"/>
      <c r="BI130" s="97"/>
      <c r="BJ130" s="98"/>
      <c r="BK130" s="99"/>
      <c r="BL130" s="99"/>
      <c r="BM130" s="99"/>
      <c r="BN130" s="99"/>
      <c r="BO130" s="99"/>
      <c r="BP130" s="99"/>
      <c r="BQ130" s="99"/>
      <c r="BR130" s="99"/>
      <c r="BS130" s="99"/>
      <c r="BT130" s="99"/>
      <c r="BU130" s="99"/>
      <c r="BV130" s="99"/>
      <c r="BW130" s="99"/>
      <c r="BX130" s="99"/>
      <c r="BY130" s="99"/>
      <c r="BZ130" s="99"/>
      <c r="CA130" s="99"/>
      <c r="CB130" s="99"/>
      <c r="CC130" s="99"/>
      <c r="CD130" s="99"/>
      <c r="CE130" s="99"/>
      <c r="CF130" s="99"/>
      <c r="CG130" s="99"/>
      <c r="CH130" s="99"/>
      <c r="CI130" s="99"/>
      <c r="CJ130" s="99"/>
      <c r="CK130" s="99"/>
      <c r="CL130" s="100">
        <f t="shared" si="74"/>
        <v>0</v>
      </c>
      <c r="CM130" s="101" t="e">
        <f t="shared" si="75"/>
        <v>#DIV/0!</v>
      </c>
      <c r="CN130" s="100">
        <f t="shared" si="76"/>
        <v>0</v>
      </c>
      <c r="CO130" s="101" t="e">
        <f t="shared" si="50"/>
        <v>#DIV/0!</v>
      </c>
      <c r="CP130" s="100">
        <f t="shared" si="51"/>
        <v>0</v>
      </c>
      <c r="CQ130" s="101" t="e">
        <f t="shared" si="70"/>
        <v>#DIV/0!</v>
      </c>
      <c r="CR130" s="100">
        <f t="shared" si="53"/>
        <v>0</v>
      </c>
      <c r="CS130" s="101" t="e">
        <f t="shared" si="54"/>
        <v>#DIV/0!</v>
      </c>
      <c r="CT130" s="113" t="e">
        <f t="shared" si="71"/>
        <v>#DIV/0!</v>
      </c>
      <c r="CU130" s="103" t="e">
        <f t="shared" si="72"/>
        <v>#DIV/0!</v>
      </c>
      <c r="CV130" s="2"/>
    </row>
    <row r="131" spans="1:100" ht="42.75" hidden="1" customHeight="1">
      <c r="A131" s="80" t="s">
        <v>186</v>
      </c>
      <c r="B131" s="60">
        <v>127</v>
      </c>
      <c r="C131" s="83" t="s">
        <v>394</v>
      </c>
      <c r="D131" s="114" t="s">
        <v>171</v>
      </c>
      <c r="E131" s="81" t="s">
        <v>395</v>
      </c>
      <c r="F131" s="84" t="s">
        <v>171</v>
      </c>
      <c r="G131" s="85" t="s">
        <v>396</v>
      </c>
      <c r="H131" s="86"/>
      <c r="I131" s="105" t="s">
        <v>212</v>
      </c>
      <c r="J131" s="638"/>
      <c r="K131" s="623"/>
      <c r="L131" s="638"/>
      <c r="M131" s="106"/>
      <c r="N131" s="107"/>
      <c r="O131" s="108"/>
      <c r="P131" s="107"/>
      <c r="Q131" s="108"/>
      <c r="R131" s="108"/>
      <c r="S131" s="108"/>
      <c r="T131" s="108"/>
      <c r="U131" s="107"/>
      <c r="V131" s="108" t="s">
        <v>177</v>
      </c>
      <c r="W131" s="108"/>
      <c r="X131" s="108"/>
      <c r="Y131" s="38">
        <f t="shared" si="73"/>
        <v>1</v>
      </c>
      <c r="Z131" s="129"/>
      <c r="AA131" s="109"/>
      <c r="AB131" s="109"/>
      <c r="AC131" s="109"/>
      <c r="AD131" s="109"/>
      <c r="AE131" s="109"/>
      <c r="AF131" s="109"/>
      <c r="AG131" s="96"/>
      <c r="AH131" s="96"/>
      <c r="AI131" s="96"/>
      <c r="AJ131" s="97"/>
      <c r="AK131" s="97"/>
      <c r="AL131" s="97"/>
      <c r="AM131" s="97"/>
      <c r="AN131" s="97"/>
      <c r="AO131" s="97"/>
      <c r="AP131" s="97"/>
      <c r="AQ131" s="97"/>
      <c r="AR131" s="97"/>
      <c r="AS131" s="97"/>
      <c r="AT131" s="97"/>
      <c r="AU131" s="97"/>
      <c r="AV131" s="97"/>
      <c r="AW131" s="97"/>
      <c r="AX131" s="97"/>
      <c r="AY131" s="97"/>
      <c r="AZ131" s="97"/>
      <c r="BA131" s="97" t="s">
        <v>365</v>
      </c>
      <c r="BB131" s="97" t="s">
        <v>365</v>
      </c>
      <c r="BC131" s="97" t="s">
        <v>365</v>
      </c>
      <c r="BD131" s="97"/>
      <c r="BE131" s="97"/>
      <c r="BF131" s="97"/>
      <c r="BG131" s="97"/>
      <c r="BH131" s="97"/>
      <c r="BI131" s="97"/>
      <c r="BJ131" s="98"/>
      <c r="BK131" s="99"/>
      <c r="BL131" s="99"/>
      <c r="BM131" s="99"/>
      <c r="BN131" s="99"/>
      <c r="BO131" s="99"/>
      <c r="BP131" s="99"/>
      <c r="BQ131" s="99"/>
      <c r="BR131" s="99"/>
      <c r="BS131" s="99"/>
      <c r="BT131" s="99"/>
      <c r="BU131" s="99"/>
      <c r="BV131" s="99"/>
      <c r="BW131" s="99"/>
      <c r="BX131" s="99"/>
      <c r="BY131" s="99"/>
      <c r="BZ131" s="99"/>
      <c r="CA131" s="99"/>
      <c r="CB131" s="99"/>
      <c r="CC131" s="99"/>
      <c r="CD131" s="99"/>
      <c r="CE131" s="99"/>
      <c r="CF131" s="99"/>
      <c r="CG131" s="99"/>
      <c r="CH131" s="99"/>
      <c r="CI131" s="99"/>
      <c r="CJ131" s="99"/>
      <c r="CK131" s="99"/>
      <c r="CL131" s="100">
        <f t="shared" si="74"/>
        <v>0</v>
      </c>
      <c r="CM131" s="101" t="e">
        <f t="shared" si="75"/>
        <v>#DIV/0!</v>
      </c>
      <c r="CN131" s="100">
        <f t="shared" si="76"/>
        <v>0</v>
      </c>
      <c r="CO131" s="101" t="e">
        <f t="shared" si="50"/>
        <v>#DIV/0!</v>
      </c>
      <c r="CP131" s="100">
        <f t="shared" si="51"/>
        <v>0</v>
      </c>
      <c r="CQ131" s="101" t="e">
        <f t="shared" si="70"/>
        <v>#DIV/0!</v>
      </c>
      <c r="CR131" s="100">
        <f t="shared" si="53"/>
        <v>0</v>
      </c>
      <c r="CS131" s="101" t="e">
        <f t="shared" si="54"/>
        <v>#DIV/0!</v>
      </c>
      <c r="CT131" s="113" t="e">
        <f t="shared" si="71"/>
        <v>#DIV/0!</v>
      </c>
      <c r="CU131" s="103" t="e">
        <f t="shared" si="72"/>
        <v>#DIV/0!</v>
      </c>
      <c r="CV131" s="2"/>
    </row>
    <row r="132" spans="1:100" ht="49.5" hidden="1" customHeight="1">
      <c r="A132" s="80" t="s">
        <v>188</v>
      </c>
      <c r="B132" s="60">
        <v>127</v>
      </c>
      <c r="C132" s="81" t="s">
        <v>394</v>
      </c>
      <c r="D132" s="114" t="s">
        <v>171</v>
      </c>
      <c r="E132" s="81" t="s">
        <v>395</v>
      </c>
      <c r="F132" s="84" t="s">
        <v>171</v>
      </c>
      <c r="G132" s="85" t="s">
        <v>396</v>
      </c>
      <c r="H132" s="86"/>
      <c r="I132" s="105" t="s">
        <v>212</v>
      </c>
      <c r="J132" s="639"/>
      <c r="K132" s="624"/>
      <c r="L132" s="639"/>
      <c r="M132" s="106"/>
      <c r="N132" s="107"/>
      <c r="O132" s="108"/>
      <c r="P132" s="107"/>
      <c r="Q132" s="108"/>
      <c r="R132" s="108"/>
      <c r="S132" s="108"/>
      <c r="T132" s="108"/>
      <c r="U132" s="107"/>
      <c r="V132" s="108"/>
      <c r="W132" s="108"/>
      <c r="X132" s="108" t="s">
        <v>177</v>
      </c>
      <c r="Y132" s="38">
        <f t="shared" si="73"/>
        <v>1</v>
      </c>
      <c r="Z132" s="129"/>
      <c r="AA132" s="109"/>
      <c r="AB132" s="109"/>
      <c r="AC132" s="109"/>
      <c r="AD132" s="109"/>
      <c r="AE132" s="109"/>
      <c r="AF132" s="109"/>
      <c r="AG132" s="96"/>
      <c r="AH132" s="96"/>
      <c r="AI132" s="96"/>
      <c r="AJ132" s="97"/>
      <c r="AK132" s="97"/>
      <c r="AL132" s="97"/>
      <c r="AM132" s="97"/>
      <c r="AN132" s="97"/>
      <c r="AO132" s="97"/>
      <c r="AP132" s="97"/>
      <c r="AQ132" s="97"/>
      <c r="AR132" s="97"/>
      <c r="AS132" s="97"/>
      <c r="AT132" s="97"/>
      <c r="AU132" s="97"/>
      <c r="AV132" s="97"/>
      <c r="AW132" s="97"/>
      <c r="AX132" s="97"/>
      <c r="AY132" s="97"/>
      <c r="AZ132" s="97"/>
      <c r="BA132" s="97"/>
      <c r="BB132" s="97"/>
      <c r="BC132" s="97"/>
      <c r="BD132" s="97"/>
      <c r="BE132" s="97"/>
      <c r="BF132" s="97"/>
      <c r="BG132" s="97" t="s">
        <v>365</v>
      </c>
      <c r="BH132" s="97" t="s">
        <v>365</v>
      </c>
      <c r="BI132" s="97" t="s">
        <v>365</v>
      </c>
      <c r="BJ132" s="98"/>
      <c r="BK132" s="99"/>
      <c r="BL132" s="99"/>
      <c r="BM132" s="99"/>
      <c r="BN132" s="99"/>
      <c r="BO132" s="99"/>
      <c r="BP132" s="99"/>
      <c r="BQ132" s="99"/>
      <c r="BR132" s="99"/>
      <c r="BS132" s="99"/>
      <c r="BT132" s="99"/>
      <c r="BU132" s="99"/>
      <c r="BV132" s="99"/>
      <c r="BW132" s="99"/>
      <c r="BX132" s="99"/>
      <c r="BY132" s="99"/>
      <c r="BZ132" s="99"/>
      <c r="CA132" s="99"/>
      <c r="CB132" s="99"/>
      <c r="CC132" s="99"/>
      <c r="CD132" s="99"/>
      <c r="CE132" s="99"/>
      <c r="CF132" s="99"/>
      <c r="CG132" s="99"/>
      <c r="CH132" s="99"/>
      <c r="CI132" s="99"/>
      <c r="CJ132" s="99"/>
      <c r="CK132" s="99"/>
      <c r="CL132" s="100">
        <f t="shared" si="74"/>
        <v>0</v>
      </c>
      <c r="CM132" s="101" t="e">
        <f t="shared" si="75"/>
        <v>#DIV/0!</v>
      </c>
      <c r="CN132" s="100">
        <f t="shared" si="76"/>
        <v>0</v>
      </c>
      <c r="CO132" s="101" t="e">
        <f t="shared" si="50"/>
        <v>#DIV/0!</v>
      </c>
      <c r="CP132" s="100">
        <f t="shared" si="51"/>
        <v>0</v>
      </c>
      <c r="CQ132" s="101" t="e">
        <f t="shared" si="70"/>
        <v>#DIV/0!</v>
      </c>
      <c r="CR132" s="100">
        <f t="shared" si="53"/>
        <v>0</v>
      </c>
      <c r="CS132" s="101" t="e">
        <f t="shared" si="54"/>
        <v>#DIV/0!</v>
      </c>
      <c r="CT132" s="117" t="e">
        <f t="shared" si="71"/>
        <v>#DIV/0!</v>
      </c>
      <c r="CU132" s="103" t="e">
        <f t="shared" si="72"/>
        <v>#DIV/0!</v>
      </c>
      <c r="CV132" s="2"/>
    </row>
    <row r="133" spans="1:100" ht="52.5" hidden="1" customHeight="1">
      <c r="A133" s="38" t="s">
        <v>182</v>
      </c>
      <c r="B133" s="60">
        <v>130</v>
      </c>
      <c r="C133" s="83" t="s">
        <v>397</v>
      </c>
      <c r="D133" s="104" t="s">
        <v>171</v>
      </c>
      <c r="E133" s="81" t="s">
        <v>398</v>
      </c>
      <c r="F133" s="84" t="s">
        <v>248</v>
      </c>
      <c r="G133" s="85" t="s">
        <v>399</v>
      </c>
      <c r="H133" s="86"/>
      <c r="I133" s="105" t="s">
        <v>212</v>
      </c>
      <c r="J133" s="668" t="s">
        <v>176</v>
      </c>
      <c r="K133" s="649" t="s">
        <v>165</v>
      </c>
      <c r="L133" s="650" t="s">
        <v>177</v>
      </c>
      <c r="M133" s="106">
        <v>1</v>
      </c>
      <c r="N133" s="107"/>
      <c r="O133" s="108"/>
      <c r="P133" s="107"/>
      <c r="Q133" s="108"/>
      <c r="R133" s="108" t="s">
        <v>177</v>
      </c>
      <c r="S133" s="108"/>
      <c r="T133" s="108"/>
      <c r="U133" s="107"/>
      <c r="V133" s="108"/>
      <c r="W133" s="108"/>
      <c r="X133" s="108"/>
      <c r="Y133" s="38">
        <f t="shared" si="73"/>
        <v>1</v>
      </c>
      <c r="Z133" s="129"/>
      <c r="AA133" s="109"/>
      <c r="AB133" s="109"/>
      <c r="AC133" s="109"/>
      <c r="AD133" s="109"/>
      <c r="AE133" s="109"/>
      <c r="AF133" s="109"/>
      <c r="AG133" s="96"/>
      <c r="AH133" s="96"/>
      <c r="AI133" s="96"/>
      <c r="AJ133" s="97"/>
      <c r="AK133" s="97"/>
      <c r="AL133" s="97"/>
      <c r="AM133" s="97" t="s">
        <v>365</v>
      </c>
      <c r="AN133" s="97"/>
      <c r="AO133" s="97"/>
      <c r="AP133" s="97"/>
      <c r="AQ133" s="97"/>
      <c r="AR133" s="97"/>
      <c r="AS133" s="97"/>
      <c r="AT133" s="97"/>
      <c r="AU133" s="97"/>
      <c r="AV133" s="97"/>
      <c r="AW133" s="97"/>
      <c r="AX133" s="97"/>
      <c r="AY133" s="97"/>
      <c r="AZ133" s="97"/>
      <c r="BA133" s="97"/>
      <c r="BB133" s="97"/>
      <c r="BC133" s="97"/>
      <c r="BD133" s="97"/>
      <c r="BE133" s="97"/>
      <c r="BF133" s="97"/>
      <c r="BG133" s="97"/>
      <c r="BH133" s="97"/>
      <c r="BI133" s="97"/>
      <c r="BJ133" s="98"/>
      <c r="BK133" s="99"/>
      <c r="BL133" s="99"/>
      <c r="BM133" s="99"/>
      <c r="BN133" s="99"/>
      <c r="BO133" s="99"/>
      <c r="BP133" s="99"/>
      <c r="BQ133" s="99"/>
      <c r="BR133" s="99"/>
      <c r="BS133" s="99"/>
      <c r="BT133" s="99"/>
      <c r="BU133" s="99"/>
      <c r="BV133" s="99"/>
      <c r="BW133" s="99"/>
      <c r="BX133" s="99"/>
      <c r="BY133" s="99"/>
      <c r="BZ133" s="99"/>
      <c r="CA133" s="99"/>
      <c r="CB133" s="99"/>
      <c r="CC133" s="99"/>
      <c r="CD133" s="99"/>
      <c r="CE133" s="99"/>
      <c r="CF133" s="99"/>
      <c r="CG133" s="99"/>
      <c r="CH133" s="99"/>
      <c r="CI133" s="99"/>
      <c r="CJ133" s="99"/>
      <c r="CK133" s="99"/>
      <c r="CL133" s="100">
        <f t="shared" si="74"/>
        <v>0</v>
      </c>
      <c r="CM133" s="101" t="e">
        <f t="shared" si="75"/>
        <v>#DIV/0!</v>
      </c>
      <c r="CN133" s="100">
        <f t="shared" si="76"/>
        <v>0</v>
      </c>
      <c r="CO133" s="101" t="e">
        <f t="shared" si="50"/>
        <v>#DIV/0!</v>
      </c>
      <c r="CP133" s="100">
        <f t="shared" si="51"/>
        <v>0</v>
      </c>
      <c r="CQ133" s="101" t="e">
        <f t="shared" si="70"/>
        <v>#DIV/0!</v>
      </c>
      <c r="CR133" s="100">
        <f t="shared" si="53"/>
        <v>0</v>
      </c>
      <c r="CS133" s="101" t="e">
        <f t="shared" si="54"/>
        <v>#DIV/0!</v>
      </c>
      <c r="CT133" s="113" t="e">
        <f t="shared" si="71"/>
        <v>#DIV/0!</v>
      </c>
      <c r="CU133" s="103" t="e">
        <f t="shared" si="72"/>
        <v>#DIV/0!</v>
      </c>
      <c r="CV133" s="2"/>
    </row>
    <row r="134" spans="1:100" ht="52.5" hidden="1" customHeight="1">
      <c r="A134" s="38" t="s">
        <v>185</v>
      </c>
      <c r="B134" s="60">
        <v>130</v>
      </c>
      <c r="C134" s="83" t="s">
        <v>397</v>
      </c>
      <c r="D134" s="104" t="s">
        <v>171</v>
      </c>
      <c r="E134" s="81" t="s">
        <v>398</v>
      </c>
      <c r="F134" s="84" t="s">
        <v>248</v>
      </c>
      <c r="G134" s="85" t="s">
        <v>400</v>
      </c>
      <c r="H134" s="86"/>
      <c r="I134" s="105" t="s">
        <v>212</v>
      </c>
      <c r="J134" s="639"/>
      <c r="K134" s="624"/>
      <c r="L134" s="639"/>
      <c r="M134" s="106"/>
      <c r="N134" s="107"/>
      <c r="O134" s="108"/>
      <c r="P134" s="107"/>
      <c r="Q134" s="108"/>
      <c r="R134" s="108"/>
      <c r="S134" s="108"/>
      <c r="T134" s="108"/>
      <c r="U134" s="107" t="s">
        <v>177</v>
      </c>
      <c r="V134" s="108"/>
      <c r="W134" s="108"/>
      <c r="X134" s="108"/>
      <c r="Y134" s="38">
        <f t="shared" si="73"/>
        <v>1</v>
      </c>
      <c r="Z134" s="129"/>
      <c r="AA134" s="109"/>
      <c r="AB134" s="109"/>
      <c r="AC134" s="109"/>
      <c r="AD134" s="109"/>
      <c r="AE134" s="109"/>
      <c r="AF134" s="109"/>
      <c r="AG134" s="96"/>
      <c r="AH134" s="96"/>
      <c r="AI134" s="96"/>
      <c r="AJ134" s="97"/>
      <c r="AK134" s="97"/>
      <c r="AL134" s="97"/>
      <c r="AM134" s="97"/>
      <c r="AN134" s="97"/>
      <c r="AO134" s="97"/>
      <c r="AP134" s="97"/>
      <c r="AQ134" s="97"/>
      <c r="AR134" s="97"/>
      <c r="AS134" s="97"/>
      <c r="AT134" s="97"/>
      <c r="AU134" s="97"/>
      <c r="AV134" s="97"/>
      <c r="AW134" s="97"/>
      <c r="AX134" s="97" t="s">
        <v>365</v>
      </c>
      <c r="AY134" s="97" t="s">
        <v>365</v>
      </c>
      <c r="AZ134" s="97" t="s">
        <v>365</v>
      </c>
      <c r="BA134" s="97"/>
      <c r="BB134" s="97"/>
      <c r="BC134" s="97"/>
      <c r="BD134" s="97"/>
      <c r="BE134" s="97"/>
      <c r="BF134" s="97"/>
      <c r="BG134" s="97"/>
      <c r="BH134" s="97"/>
      <c r="BI134" s="97"/>
      <c r="BJ134" s="98"/>
      <c r="BK134" s="99"/>
      <c r="BL134" s="99"/>
      <c r="BM134" s="99"/>
      <c r="BN134" s="99"/>
      <c r="BO134" s="99"/>
      <c r="BP134" s="99"/>
      <c r="BQ134" s="99"/>
      <c r="BR134" s="99"/>
      <c r="BS134" s="99"/>
      <c r="BT134" s="99"/>
      <c r="BU134" s="99"/>
      <c r="BV134" s="99"/>
      <c r="BW134" s="99"/>
      <c r="BX134" s="99"/>
      <c r="BY134" s="99"/>
      <c r="BZ134" s="99"/>
      <c r="CA134" s="99"/>
      <c r="CB134" s="99"/>
      <c r="CC134" s="99"/>
      <c r="CD134" s="99"/>
      <c r="CE134" s="99"/>
      <c r="CF134" s="99"/>
      <c r="CG134" s="99"/>
      <c r="CH134" s="99"/>
      <c r="CI134" s="99"/>
      <c r="CJ134" s="99"/>
      <c r="CK134" s="99"/>
      <c r="CL134" s="100">
        <f t="shared" si="74"/>
        <v>0</v>
      </c>
      <c r="CM134" s="101" t="e">
        <f t="shared" si="75"/>
        <v>#DIV/0!</v>
      </c>
      <c r="CN134" s="100">
        <f t="shared" si="76"/>
        <v>0</v>
      </c>
      <c r="CO134" s="101" t="e">
        <f t="shared" si="50"/>
        <v>#DIV/0!</v>
      </c>
      <c r="CP134" s="100">
        <f t="shared" ref="CP134:CP140" si="77">COUNTIF(BJ134:CK134,"0")</f>
        <v>0</v>
      </c>
      <c r="CQ134" s="101" t="e">
        <f t="shared" si="70"/>
        <v>#DIV/0!</v>
      </c>
      <c r="CR134" s="100">
        <f t="shared" ref="CR134:CR140" si="78">COUNTIF(BJ134:CK134,"KĐG")</f>
        <v>0</v>
      </c>
      <c r="CS134" s="101" t="e">
        <f t="shared" si="54"/>
        <v>#DIV/0!</v>
      </c>
      <c r="CT134" s="117" t="e">
        <f t="shared" si="71"/>
        <v>#DIV/0!</v>
      </c>
      <c r="CU134" s="103" t="e">
        <f t="shared" si="72"/>
        <v>#DIV/0!</v>
      </c>
      <c r="CV134" s="2"/>
    </row>
    <row r="135" spans="1:100" ht="68.25" hidden="1" customHeight="1">
      <c r="A135" s="80" t="s">
        <v>182</v>
      </c>
      <c r="B135" s="60">
        <v>133</v>
      </c>
      <c r="C135" s="83" t="s">
        <v>401</v>
      </c>
      <c r="D135" s="115" t="s">
        <v>171</v>
      </c>
      <c r="E135" s="81" t="s">
        <v>402</v>
      </c>
      <c r="F135" s="84" t="s">
        <v>171</v>
      </c>
      <c r="G135" s="85" t="s">
        <v>403</v>
      </c>
      <c r="H135" s="86"/>
      <c r="I135" s="105" t="s">
        <v>212</v>
      </c>
      <c r="J135" s="139" t="s">
        <v>176</v>
      </c>
      <c r="K135" s="140" t="s">
        <v>165</v>
      </c>
      <c r="L135" s="141" t="s">
        <v>177</v>
      </c>
      <c r="M135" s="106"/>
      <c r="N135" s="107"/>
      <c r="O135" s="108"/>
      <c r="P135" s="107"/>
      <c r="Q135" s="108"/>
      <c r="R135" s="108" t="s">
        <v>177</v>
      </c>
      <c r="S135" s="108"/>
      <c r="T135" s="108"/>
      <c r="U135" s="107"/>
      <c r="V135" s="108"/>
      <c r="W135" s="108"/>
      <c r="X135" s="108"/>
      <c r="Y135" s="38">
        <f t="shared" si="73"/>
        <v>1</v>
      </c>
      <c r="Z135" s="129"/>
      <c r="AA135" s="109"/>
      <c r="AB135" s="109"/>
      <c r="AC135" s="109"/>
      <c r="AD135" s="109"/>
      <c r="AE135" s="109"/>
      <c r="AF135" s="109"/>
      <c r="AG135" s="96"/>
      <c r="AH135" s="96"/>
      <c r="AI135" s="96"/>
      <c r="AJ135" s="97"/>
      <c r="AK135" s="97"/>
      <c r="AL135" s="97"/>
      <c r="AM135" s="97" t="s">
        <v>365</v>
      </c>
      <c r="AN135" s="97" t="s">
        <v>365</v>
      </c>
      <c r="AO135" s="97" t="s">
        <v>365</v>
      </c>
      <c r="AP135" s="97" t="s">
        <v>365</v>
      </c>
      <c r="AQ135" s="97"/>
      <c r="AR135" s="97"/>
      <c r="AS135" s="97"/>
      <c r="AT135" s="97"/>
      <c r="AU135" s="97"/>
      <c r="AV135" s="97"/>
      <c r="AW135" s="97"/>
      <c r="AX135" s="97"/>
      <c r="AY135" s="97"/>
      <c r="AZ135" s="97"/>
      <c r="BA135" s="97"/>
      <c r="BB135" s="97"/>
      <c r="BC135" s="97"/>
      <c r="BD135" s="97"/>
      <c r="BE135" s="97"/>
      <c r="BF135" s="97"/>
      <c r="BG135" s="97"/>
      <c r="BH135" s="97"/>
      <c r="BI135" s="97"/>
      <c r="BJ135" s="98"/>
      <c r="BK135" s="99"/>
      <c r="BL135" s="99"/>
      <c r="BM135" s="99"/>
      <c r="BN135" s="99"/>
      <c r="BO135" s="99"/>
      <c r="BP135" s="99"/>
      <c r="BQ135" s="99"/>
      <c r="BR135" s="99"/>
      <c r="BS135" s="99"/>
      <c r="BT135" s="99"/>
      <c r="BU135" s="99"/>
      <c r="BV135" s="99"/>
      <c r="BW135" s="99"/>
      <c r="BX135" s="99"/>
      <c r="BY135" s="99"/>
      <c r="BZ135" s="99"/>
      <c r="CA135" s="99"/>
      <c r="CB135" s="99"/>
      <c r="CC135" s="99"/>
      <c r="CD135" s="99"/>
      <c r="CE135" s="99"/>
      <c r="CF135" s="99"/>
      <c r="CG135" s="99"/>
      <c r="CH135" s="99"/>
      <c r="CI135" s="99"/>
      <c r="CJ135" s="99"/>
      <c r="CK135" s="99"/>
      <c r="CL135" s="100">
        <f t="shared" si="74"/>
        <v>0</v>
      </c>
      <c r="CM135" s="101" t="e">
        <f t="shared" si="75"/>
        <v>#DIV/0!</v>
      </c>
      <c r="CN135" s="100">
        <f t="shared" si="76"/>
        <v>0</v>
      </c>
      <c r="CO135" s="101" t="e">
        <f t="shared" si="50"/>
        <v>#DIV/0!</v>
      </c>
      <c r="CP135" s="100">
        <f t="shared" si="77"/>
        <v>0</v>
      </c>
      <c r="CQ135" s="101" t="e">
        <f t="shared" si="70"/>
        <v>#DIV/0!</v>
      </c>
      <c r="CR135" s="100">
        <f t="shared" si="78"/>
        <v>0</v>
      </c>
      <c r="CS135" s="101" t="e">
        <f t="shared" si="54"/>
        <v>#DIV/0!</v>
      </c>
      <c r="CT135" s="113" t="e">
        <f t="shared" si="71"/>
        <v>#DIV/0!</v>
      </c>
      <c r="CU135" s="103" t="e">
        <f t="shared" si="72"/>
        <v>#DIV/0!</v>
      </c>
      <c r="CV135" s="2"/>
    </row>
    <row r="136" spans="1:100" ht="50.25" hidden="1" customHeight="1">
      <c r="A136" s="38" t="s">
        <v>186</v>
      </c>
      <c r="B136" s="60">
        <v>136</v>
      </c>
      <c r="C136" s="83" t="s">
        <v>404</v>
      </c>
      <c r="D136" s="104" t="s">
        <v>171</v>
      </c>
      <c r="E136" s="81" t="s">
        <v>405</v>
      </c>
      <c r="F136" s="84" t="s">
        <v>224</v>
      </c>
      <c r="G136" s="195" t="s">
        <v>406</v>
      </c>
      <c r="H136" s="196"/>
      <c r="I136" s="105" t="s">
        <v>212</v>
      </c>
      <c r="J136" s="139" t="s">
        <v>176</v>
      </c>
      <c r="K136" s="140" t="s">
        <v>165</v>
      </c>
      <c r="L136" s="141" t="s">
        <v>177</v>
      </c>
      <c r="M136" s="106">
        <v>1</v>
      </c>
      <c r="N136" s="107"/>
      <c r="O136" s="107"/>
      <c r="P136" s="107"/>
      <c r="Q136" s="108"/>
      <c r="R136" s="108"/>
      <c r="S136" s="108"/>
      <c r="T136" s="108"/>
      <c r="U136" s="107"/>
      <c r="V136" s="108" t="s">
        <v>177</v>
      </c>
      <c r="W136" s="108"/>
      <c r="X136" s="108"/>
      <c r="Y136" s="38">
        <f t="shared" si="73"/>
        <v>1</v>
      </c>
      <c r="Z136" s="129"/>
      <c r="AA136" s="109"/>
      <c r="AB136" s="109"/>
      <c r="AC136" s="109"/>
      <c r="AD136" s="109"/>
      <c r="AE136" s="109"/>
      <c r="AF136" s="109"/>
      <c r="AG136" s="96"/>
      <c r="AH136" s="96"/>
      <c r="AI136" s="96"/>
      <c r="AJ136" s="97"/>
      <c r="AK136" s="97"/>
      <c r="AL136" s="97"/>
      <c r="AM136" s="97"/>
      <c r="AN136" s="97"/>
      <c r="AO136" s="97"/>
      <c r="AP136" s="97"/>
      <c r="AQ136" s="97"/>
      <c r="AR136" s="97"/>
      <c r="AS136" s="97"/>
      <c r="AT136" s="97"/>
      <c r="AU136" s="97"/>
      <c r="AV136" s="97"/>
      <c r="AW136" s="97"/>
      <c r="AX136" s="97"/>
      <c r="AY136" s="97"/>
      <c r="AZ136" s="97"/>
      <c r="BA136" s="97"/>
      <c r="BB136" s="97"/>
      <c r="BC136" s="97" t="s">
        <v>365</v>
      </c>
      <c r="BD136" s="97"/>
      <c r="BE136" s="97"/>
      <c r="BF136" s="97"/>
      <c r="BG136" s="97"/>
      <c r="BH136" s="97"/>
      <c r="BI136" s="97"/>
      <c r="BJ136" s="98"/>
      <c r="BK136" s="99"/>
      <c r="BL136" s="99"/>
      <c r="BM136" s="99"/>
      <c r="BN136" s="99"/>
      <c r="BO136" s="99"/>
      <c r="BP136" s="99"/>
      <c r="BQ136" s="99"/>
      <c r="BR136" s="99"/>
      <c r="BS136" s="99"/>
      <c r="BT136" s="99"/>
      <c r="BU136" s="99"/>
      <c r="BV136" s="99"/>
      <c r="BW136" s="99"/>
      <c r="BX136" s="99"/>
      <c r="BY136" s="99"/>
      <c r="BZ136" s="99"/>
      <c r="CA136" s="99"/>
      <c r="CB136" s="99"/>
      <c r="CC136" s="99"/>
      <c r="CD136" s="99"/>
      <c r="CE136" s="99"/>
      <c r="CF136" s="99"/>
      <c r="CG136" s="99"/>
      <c r="CH136" s="99"/>
      <c r="CI136" s="99"/>
      <c r="CJ136" s="99"/>
      <c r="CK136" s="99"/>
      <c r="CL136" s="100">
        <f t="shared" si="74"/>
        <v>0</v>
      </c>
      <c r="CM136" s="101" t="e">
        <f t="shared" si="75"/>
        <v>#DIV/0!</v>
      </c>
      <c r="CN136" s="100">
        <f t="shared" si="76"/>
        <v>0</v>
      </c>
      <c r="CO136" s="101" t="e">
        <f t="shared" si="50"/>
        <v>#DIV/0!</v>
      </c>
      <c r="CP136" s="100">
        <f t="shared" si="77"/>
        <v>0</v>
      </c>
      <c r="CQ136" s="101" t="e">
        <f t="shared" si="70"/>
        <v>#DIV/0!</v>
      </c>
      <c r="CR136" s="100">
        <f t="shared" si="78"/>
        <v>0</v>
      </c>
      <c r="CS136" s="101" t="e">
        <f t="shared" si="54"/>
        <v>#DIV/0!</v>
      </c>
      <c r="CT136" s="113" t="e">
        <f t="shared" si="71"/>
        <v>#DIV/0!</v>
      </c>
      <c r="CU136" s="103" t="e">
        <f t="shared" si="72"/>
        <v>#DIV/0!</v>
      </c>
      <c r="CV136" s="2"/>
    </row>
    <row r="137" spans="1:100" ht="59.25" hidden="1" customHeight="1">
      <c r="A137" s="38" t="s">
        <v>187</v>
      </c>
      <c r="B137" s="60">
        <v>136</v>
      </c>
      <c r="C137" s="83" t="s">
        <v>404</v>
      </c>
      <c r="D137" s="104" t="s">
        <v>171</v>
      </c>
      <c r="E137" s="81" t="s">
        <v>407</v>
      </c>
      <c r="F137" s="84" t="s">
        <v>224</v>
      </c>
      <c r="G137" s="195" t="s">
        <v>408</v>
      </c>
      <c r="H137" s="196"/>
      <c r="I137" s="105" t="s">
        <v>212</v>
      </c>
      <c r="J137" s="139" t="s">
        <v>176</v>
      </c>
      <c r="K137" s="140" t="s">
        <v>165</v>
      </c>
      <c r="L137" s="141" t="s">
        <v>177</v>
      </c>
      <c r="M137" s="106">
        <v>1</v>
      </c>
      <c r="N137" s="107"/>
      <c r="O137" s="108"/>
      <c r="P137" s="107"/>
      <c r="Q137" s="108"/>
      <c r="R137" s="108"/>
      <c r="S137" s="108"/>
      <c r="T137" s="108"/>
      <c r="U137" s="107"/>
      <c r="V137" s="108"/>
      <c r="W137" s="108" t="s">
        <v>177</v>
      </c>
      <c r="X137" s="108"/>
      <c r="Y137" s="38">
        <f t="shared" si="73"/>
        <v>1</v>
      </c>
      <c r="Z137" s="129"/>
      <c r="AA137" s="109"/>
      <c r="AB137" s="109"/>
      <c r="AC137" s="109"/>
      <c r="AD137" s="109"/>
      <c r="AE137" s="109"/>
      <c r="AF137" s="109"/>
      <c r="AG137" s="96"/>
      <c r="AH137" s="96"/>
      <c r="AI137" s="96"/>
      <c r="AJ137" s="97"/>
      <c r="AK137" s="97"/>
      <c r="AL137" s="97"/>
      <c r="AM137" s="97"/>
      <c r="AN137" s="97"/>
      <c r="AO137" s="97"/>
      <c r="AP137" s="97"/>
      <c r="AQ137" s="97"/>
      <c r="AR137" s="97"/>
      <c r="AS137" s="97"/>
      <c r="AT137" s="97"/>
      <c r="AU137" s="97"/>
      <c r="AV137" s="97"/>
      <c r="AW137" s="97"/>
      <c r="AX137" s="97"/>
      <c r="AY137" s="97"/>
      <c r="AZ137" s="97"/>
      <c r="BA137" s="97"/>
      <c r="BB137" s="97"/>
      <c r="BC137" s="97"/>
      <c r="BD137" s="97"/>
      <c r="BE137" s="97" t="s">
        <v>365</v>
      </c>
      <c r="BF137" s="97"/>
      <c r="BG137" s="97"/>
      <c r="BH137" s="97"/>
      <c r="BI137" s="97"/>
      <c r="BJ137" s="98"/>
      <c r="BK137" s="99"/>
      <c r="BL137" s="99"/>
      <c r="BM137" s="99"/>
      <c r="BN137" s="99"/>
      <c r="BO137" s="99"/>
      <c r="BP137" s="99"/>
      <c r="BQ137" s="99"/>
      <c r="BR137" s="99"/>
      <c r="BS137" s="99"/>
      <c r="BT137" s="99"/>
      <c r="BU137" s="99"/>
      <c r="BV137" s="99"/>
      <c r="BW137" s="99"/>
      <c r="BX137" s="99"/>
      <c r="BY137" s="99"/>
      <c r="BZ137" s="99"/>
      <c r="CA137" s="99"/>
      <c r="CB137" s="99"/>
      <c r="CC137" s="99"/>
      <c r="CD137" s="99"/>
      <c r="CE137" s="99"/>
      <c r="CF137" s="99"/>
      <c r="CG137" s="99"/>
      <c r="CH137" s="99"/>
      <c r="CI137" s="99"/>
      <c r="CJ137" s="99"/>
      <c r="CK137" s="99"/>
      <c r="CL137" s="103">
        <f t="shared" si="74"/>
        <v>0</v>
      </c>
      <c r="CM137" s="112" t="e">
        <f t="shared" si="75"/>
        <v>#DIV/0!</v>
      </c>
      <c r="CN137" s="100">
        <f t="shared" si="76"/>
        <v>0</v>
      </c>
      <c r="CO137" s="112" t="e">
        <f t="shared" si="50"/>
        <v>#DIV/0!</v>
      </c>
      <c r="CP137" s="100">
        <f t="shared" si="77"/>
        <v>0</v>
      </c>
      <c r="CQ137" s="112" t="e">
        <f>CP137/(CL137+CN137+CP179+CR137)</f>
        <v>#DIV/0!</v>
      </c>
      <c r="CR137" s="100">
        <f t="shared" si="78"/>
        <v>0</v>
      </c>
      <c r="CS137" s="112" t="e">
        <f t="shared" si="54"/>
        <v>#DIV/0!</v>
      </c>
      <c r="CT137" s="113" t="e">
        <f>(((CL137*2)+(CN137*1)+(CP137*0)))/(CL137+CN137+CP137)</f>
        <v>#DIV/0!</v>
      </c>
      <c r="CU137" s="103" t="e">
        <f>IF(CS137&gt;=50%,"KĐG",IF(CT137&gt;=1.6,"Đạt mục tiêu",IF(CT137&gt;=1,"Cần cố gắng","Chưa đạt")))</f>
        <v>#DIV/0!</v>
      </c>
      <c r="CV137" s="2"/>
    </row>
    <row r="138" spans="1:100" ht="48" hidden="1" customHeight="1">
      <c r="A138" s="80" t="s">
        <v>181</v>
      </c>
      <c r="B138" s="60">
        <v>140</v>
      </c>
      <c r="C138" s="83" t="s">
        <v>409</v>
      </c>
      <c r="D138" s="104" t="s">
        <v>171</v>
      </c>
      <c r="E138" s="81" t="s">
        <v>410</v>
      </c>
      <c r="F138" s="84" t="s">
        <v>248</v>
      </c>
      <c r="G138" s="85" t="s">
        <v>411</v>
      </c>
      <c r="H138" s="86"/>
      <c r="I138" s="105" t="s">
        <v>212</v>
      </c>
      <c r="J138" s="139" t="s">
        <v>176</v>
      </c>
      <c r="K138" s="140" t="s">
        <v>165</v>
      </c>
      <c r="L138" s="141" t="s">
        <v>177</v>
      </c>
      <c r="M138" s="106"/>
      <c r="N138" s="107"/>
      <c r="O138" s="108"/>
      <c r="P138" s="107"/>
      <c r="Q138" s="108" t="s">
        <v>177</v>
      </c>
      <c r="R138" s="108"/>
      <c r="S138" s="108"/>
      <c r="T138" s="108"/>
      <c r="U138" s="107"/>
      <c r="V138" s="108"/>
      <c r="W138" s="108"/>
      <c r="X138" s="108"/>
      <c r="Y138" s="38">
        <f t="shared" si="73"/>
        <v>1</v>
      </c>
      <c r="Z138" s="129"/>
      <c r="AA138" s="109"/>
      <c r="AB138" s="109"/>
      <c r="AC138" s="109"/>
      <c r="AD138" s="109"/>
      <c r="AE138" s="109"/>
      <c r="AF138" s="109"/>
      <c r="AG138" s="96"/>
      <c r="AH138" s="96"/>
      <c r="AI138" s="96"/>
      <c r="AJ138" s="97" t="s">
        <v>365</v>
      </c>
      <c r="AK138" s="97" t="s">
        <v>365</v>
      </c>
      <c r="AL138" s="97" t="s">
        <v>365</v>
      </c>
      <c r="AM138" s="97"/>
      <c r="AN138" s="97"/>
      <c r="AO138" s="97"/>
      <c r="AP138" s="97"/>
      <c r="AQ138" s="97"/>
      <c r="AR138" s="97"/>
      <c r="AS138" s="97"/>
      <c r="AT138" s="97"/>
      <c r="AU138" s="97"/>
      <c r="AV138" s="97"/>
      <c r="AW138" s="97"/>
      <c r="AX138" s="97"/>
      <c r="AY138" s="97"/>
      <c r="AZ138" s="97"/>
      <c r="BA138" s="97"/>
      <c r="BB138" s="97"/>
      <c r="BC138" s="97"/>
      <c r="BD138" s="97"/>
      <c r="BE138" s="97"/>
      <c r="BF138" s="97"/>
      <c r="BG138" s="97"/>
      <c r="BH138" s="97"/>
      <c r="BI138" s="97"/>
      <c r="BJ138" s="98"/>
      <c r="BK138" s="99"/>
      <c r="BL138" s="99"/>
      <c r="BM138" s="99"/>
      <c r="BN138" s="99"/>
      <c r="BO138" s="99"/>
      <c r="BP138" s="99"/>
      <c r="BQ138" s="99"/>
      <c r="BR138" s="99"/>
      <c r="BS138" s="99"/>
      <c r="BT138" s="99"/>
      <c r="BU138" s="99"/>
      <c r="BV138" s="99"/>
      <c r="BW138" s="99"/>
      <c r="BX138" s="99"/>
      <c r="BY138" s="99"/>
      <c r="BZ138" s="99"/>
      <c r="CA138" s="99"/>
      <c r="CB138" s="99"/>
      <c r="CC138" s="99"/>
      <c r="CD138" s="99"/>
      <c r="CE138" s="99"/>
      <c r="CF138" s="99"/>
      <c r="CG138" s="99"/>
      <c r="CH138" s="99"/>
      <c r="CI138" s="99"/>
      <c r="CJ138" s="99"/>
      <c r="CK138" s="99"/>
      <c r="CL138" s="100">
        <f t="shared" si="74"/>
        <v>0</v>
      </c>
      <c r="CM138" s="112" t="e">
        <f t="shared" si="75"/>
        <v>#DIV/0!</v>
      </c>
      <c r="CN138" s="100">
        <f t="shared" si="76"/>
        <v>0</v>
      </c>
      <c r="CO138" s="112" t="e">
        <f t="shared" si="50"/>
        <v>#DIV/0!</v>
      </c>
      <c r="CP138" s="100">
        <f t="shared" si="77"/>
        <v>0</v>
      </c>
      <c r="CQ138" s="112" t="e">
        <f t="shared" ref="CQ138:CQ140" si="79">CP138/(CL138+CN138+CP138+CR138)</f>
        <v>#DIV/0!</v>
      </c>
      <c r="CR138" s="100">
        <f t="shared" si="78"/>
        <v>0</v>
      </c>
      <c r="CS138" s="112" t="e">
        <f t="shared" si="54"/>
        <v>#DIV/0!</v>
      </c>
      <c r="CT138" s="113" t="e">
        <f t="shared" ref="CT138:CT140" si="80">(((CL138*2)+(CN138*1)+(CP138*0)))/(CL138+CN138+CP138)</f>
        <v>#DIV/0!</v>
      </c>
      <c r="CU138" s="103" t="e">
        <f t="shared" ref="CU138:CU140" si="81">IF(CS138&gt;=50%,"KĐG",IF(CT138&gt;=1.6,"Đạt mục tiêu",IF(CT138&gt;=1,"Cần cố gắng","Chưa đạt")))</f>
        <v>#DIV/0!</v>
      </c>
      <c r="CV138" s="2"/>
    </row>
    <row r="139" spans="1:100" ht="88.5" hidden="1" customHeight="1">
      <c r="A139" s="38" t="s">
        <v>182</v>
      </c>
      <c r="B139" s="60">
        <v>144</v>
      </c>
      <c r="C139" s="83" t="s">
        <v>412</v>
      </c>
      <c r="D139" s="114" t="s">
        <v>190</v>
      </c>
      <c r="E139" s="81" t="s">
        <v>413</v>
      </c>
      <c r="F139" s="84" t="s">
        <v>190</v>
      </c>
      <c r="G139" s="85" t="s">
        <v>414</v>
      </c>
      <c r="H139" s="86"/>
      <c r="I139" s="197" t="s">
        <v>212</v>
      </c>
      <c r="J139" s="668" t="s">
        <v>176</v>
      </c>
      <c r="K139" s="649" t="s">
        <v>165</v>
      </c>
      <c r="L139" s="650" t="s">
        <v>177</v>
      </c>
      <c r="M139" s="134"/>
      <c r="N139" s="135"/>
      <c r="O139" s="136"/>
      <c r="P139" s="135"/>
      <c r="Q139" s="136"/>
      <c r="R139" s="136" t="s">
        <v>177</v>
      </c>
      <c r="S139" s="136"/>
      <c r="T139" s="136"/>
      <c r="U139" s="135"/>
      <c r="V139" s="136"/>
      <c r="W139" s="136"/>
      <c r="X139" s="136"/>
      <c r="Y139" s="198">
        <f t="shared" si="73"/>
        <v>1</v>
      </c>
      <c r="Z139" s="622" t="s">
        <v>415</v>
      </c>
      <c r="AA139" s="109"/>
      <c r="AB139" s="109"/>
      <c r="AC139" s="109"/>
      <c r="AD139" s="109"/>
      <c r="AE139" s="109"/>
      <c r="AF139" s="109"/>
      <c r="AG139" s="96"/>
      <c r="AH139" s="96"/>
      <c r="AI139" s="96"/>
      <c r="AJ139" s="131"/>
      <c r="AK139" s="131"/>
      <c r="AL139" s="131"/>
      <c r="AM139" s="97" t="s">
        <v>365</v>
      </c>
      <c r="AN139" s="97"/>
      <c r="AO139" s="97"/>
      <c r="AP139" s="97"/>
      <c r="AQ139" s="97"/>
      <c r="AR139" s="97"/>
      <c r="AS139" s="97"/>
      <c r="AT139" s="97"/>
      <c r="AU139" s="97"/>
      <c r="AV139" s="97"/>
      <c r="AW139" s="97"/>
      <c r="AX139" s="97"/>
      <c r="AY139" s="97"/>
      <c r="AZ139" s="97"/>
      <c r="BA139" s="97"/>
      <c r="BB139" s="97"/>
      <c r="BC139" s="97"/>
      <c r="BD139" s="97"/>
      <c r="BE139" s="97"/>
      <c r="BF139" s="97"/>
      <c r="BG139" s="97"/>
      <c r="BH139" s="97"/>
      <c r="BI139" s="97"/>
      <c r="BJ139" s="98"/>
      <c r="BK139" s="99"/>
      <c r="BL139" s="99"/>
      <c r="BM139" s="99"/>
      <c r="BN139" s="99"/>
      <c r="BO139" s="99"/>
      <c r="BP139" s="99"/>
      <c r="BQ139" s="99"/>
      <c r="BR139" s="99"/>
      <c r="BS139" s="99"/>
      <c r="BT139" s="99"/>
      <c r="BU139" s="99"/>
      <c r="BV139" s="99"/>
      <c r="BW139" s="99"/>
      <c r="BX139" s="99"/>
      <c r="BY139" s="99"/>
      <c r="BZ139" s="99"/>
      <c r="CA139" s="99"/>
      <c r="CB139" s="99"/>
      <c r="CC139" s="99"/>
      <c r="CD139" s="99"/>
      <c r="CE139" s="99"/>
      <c r="CF139" s="99"/>
      <c r="CG139" s="99"/>
      <c r="CH139" s="99"/>
      <c r="CI139" s="99"/>
      <c r="CJ139" s="99"/>
      <c r="CK139" s="99"/>
      <c r="CL139" s="100">
        <f t="shared" si="74"/>
        <v>0</v>
      </c>
      <c r="CM139" s="101" t="e">
        <f t="shared" si="75"/>
        <v>#DIV/0!</v>
      </c>
      <c r="CN139" s="100">
        <f t="shared" si="76"/>
        <v>0</v>
      </c>
      <c r="CO139" s="101" t="e">
        <f t="shared" si="50"/>
        <v>#DIV/0!</v>
      </c>
      <c r="CP139" s="100">
        <f t="shared" si="77"/>
        <v>0</v>
      </c>
      <c r="CQ139" s="101" t="e">
        <f t="shared" si="79"/>
        <v>#DIV/0!</v>
      </c>
      <c r="CR139" s="100">
        <f t="shared" si="78"/>
        <v>0</v>
      </c>
      <c r="CS139" s="101" t="e">
        <f t="shared" si="54"/>
        <v>#DIV/0!</v>
      </c>
      <c r="CT139" s="113" t="e">
        <f t="shared" si="80"/>
        <v>#DIV/0!</v>
      </c>
      <c r="CU139" s="103" t="e">
        <f t="shared" si="81"/>
        <v>#DIV/0!</v>
      </c>
      <c r="CV139" s="64"/>
    </row>
    <row r="140" spans="1:100" ht="93" hidden="1" customHeight="1">
      <c r="A140" s="38" t="s">
        <v>186</v>
      </c>
      <c r="B140" s="60">
        <v>144</v>
      </c>
      <c r="C140" s="83" t="s">
        <v>412</v>
      </c>
      <c r="D140" s="114" t="s">
        <v>190</v>
      </c>
      <c r="E140" s="81" t="s">
        <v>413</v>
      </c>
      <c r="F140" s="84" t="s">
        <v>190</v>
      </c>
      <c r="G140" s="85" t="s">
        <v>414</v>
      </c>
      <c r="H140" s="86"/>
      <c r="I140" s="197" t="s">
        <v>212</v>
      </c>
      <c r="J140" s="639"/>
      <c r="K140" s="624"/>
      <c r="L140" s="639"/>
      <c r="M140" s="106"/>
      <c r="N140" s="107"/>
      <c r="O140" s="108"/>
      <c r="P140" s="107"/>
      <c r="Q140" s="108"/>
      <c r="R140" s="108"/>
      <c r="S140" s="108"/>
      <c r="T140" s="108"/>
      <c r="U140" s="107"/>
      <c r="V140" s="108" t="s">
        <v>177</v>
      </c>
      <c r="W140" s="108"/>
      <c r="X140" s="108"/>
      <c r="Y140" s="198">
        <f t="shared" si="73"/>
        <v>1</v>
      </c>
      <c r="Z140" s="624"/>
      <c r="AA140" s="109"/>
      <c r="AB140" s="109"/>
      <c r="AC140" s="109"/>
      <c r="AD140" s="109"/>
      <c r="AE140" s="109"/>
      <c r="AF140" s="109"/>
      <c r="AG140" s="96"/>
      <c r="AH140" s="96"/>
      <c r="AI140" s="96"/>
      <c r="AJ140" s="131"/>
      <c r="AK140" s="131"/>
      <c r="AL140" s="131"/>
      <c r="AM140" s="131"/>
      <c r="AN140" s="131"/>
      <c r="AO140" s="131"/>
      <c r="AP140" s="131"/>
      <c r="AQ140" s="131"/>
      <c r="AR140" s="131"/>
      <c r="AS140" s="131"/>
      <c r="AT140" s="131"/>
      <c r="AU140" s="131"/>
      <c r="AV140" s="131"/>
      <c r="AW140" s="131"/>
      <c r="AX140" s="131"/>
      <c r="AY140" s="131"/>
      <c r="AZ140" s="131"/>
      <c r="BA140" s="97" t="s">
        <v>365</v>
      </c>
      <c r="BB140" s="97" t="s">
        <v>365</v>
      </c>
      <c r="BC140" s="97"/>
      <c r="BD140" s="97"/>
      <c r="BE140" s="97"/>
      <c r="BF140" s="97"/>
      <c r="BG140" s="97"/>
      <c r="BH140" s="97"/>
      <c r="BI140" s="97"/>
      <c r="BJ140" s="98"/>
      <c r="BK140" s="99"/>
      <c r="BL140" s="99"/>
      <c r="BM140" s="99"/>
      <c r="BN140" s="99"/>
      <c r="BO140" s="99"/>
      <c r="BP140" s="99"/>
      <c r="BQ140" s="99"/>
      <c r="BR140" s="99"/>
      <c r="BS140" s="99"/>
      <c r="BT140" s="99"/>
      <c r="BU140" s="99"/>
      <c r="BV140" s="99"/>
      <c r="BW140" s="99"/>
      <c r="BX140" s="99"/>
      <c r="BY140" s="99"/>
      <c r="BZ140" s="99"/>
      <c r="CA140" s="99"/>
      <c r="CB140" s="99"/>
      <c r="CC140" s="99"/>
      <c r="CD140" s="99"/>
      <c r="CE140" s="99"/>
      <c r="CF140" s="99"/>
      <c r="CG140" s="99"/>
      <c r="CH140" s="99"/>
      <c r="CI140" s="99"/>
      <c r="CJ140" s="99"/>
      <c r="CK140" s="99"/>
      <c r="CL140" s="100">
        <f t="shared" si="74"/>
        <v>0</v>
      </c>
      <c r="CM140" s="101" t="e">
        <f t="shared" si="75"/>
        <v>#DIV/0!</v>
      </c>
      <c r="CN140" s="100">
        <f t="shared" si="76"/>
        <v>0</v>
      </c>
      <c r="CO140" s="101" t="e">
        <f t="shared" si="50"/>
        <v>#DIV/0!</v>
      </c>
      <c r="CP140" s="100">
        <f t="shared" si="77"/>
        <v>0</v>
      </c>
      <c r="CQ140" s="101" t="e">
        <f t="shared" si="79"/>
        <v>#DIV/0!</v>
      </c>
      <c r="CR140" s="100">
        <f t="shared" si="78"/>
        <v>0</v>
      </c>
      <c r="CS140" s="101" t="e">
        <f t="shared" si="54"/>
        <v>#DIV/0!</v>
      </c>
      <c r="CT140" s="113" t="e">
        <f t="shared" si="80"/>
        <v>#DIV/0!</v>
      </c>
      <c r="CU140" s="103" t="e">
        <f t="shared" si="81"/>
        <v>#DIV/0!</v>
      </c>
      <c r="CV140" s="64"/>
    </row>
    <row r="141" spans="1:100" ht="27" customHeight="1">
      <c r="A141" s="521" t="s">
        <v>117</v>
      </c>
      <c r="B141" s="569">
        <v>145</v>
      </c>
      <c r="C141" s="677" t="s">
        <v>416</v>
      </c>
      <c r="D141" s="677"/>
      <c r="E141" s="677"/>
      <c r="F141" s="677"/>
      <c r="G141" s="677"/>
      <c r="H141" s="724"/>
      <c r="I141" s="677"/>
      <c r="J141" s="724"/>
      <c r="K141" s="724"/>
      <c r="L141" s="724"/>
      <c r="M141" s="724"/>
      <c r="N141" s="677"/>
      <c r="O141" s="724"/>
      <c r="P141" s="724"/>
      <c r="Q141" s="724"/>
      <c r="R141" s="724"/>
      <c r="S141" s="724"/>
      <c r="T141" s="724"/>
      <c r="U141" s="724"/>
      <c r="V141" s="724"/>
      <c r="W141" s="724"/>
      <c r="X141" s="724"/>
      <c r="Y141" s="724"/>
      <c r="Z141" s="724"/>
      <c r="AA141" s="677"/>
      <c r="AB141" s="677"/>
      <c r="AC141" s="606"/>
      <c r="AD141" s="61"/>
      <c r="AE141" s="61"/>
      <c r="AF141" s="61"/>
      <c r="AG141" s="61"/>
      <c r="AH141" s="61"/>
      <c r="AI141" s="61"/>
      <c r="AJ141" s="61"/>
      <c r="AK141" s="61"/>
      <c r="AL141" s="61"/>
      <c r="AM141" s="61"/>
      <c r="AN141" s="61"/>
      <c r="AO141" s="61"/>
      <c r="AP141" s="61"/>
      <c r="AQ141" s="61"/>
      <c r="AR141" s="61"/>
      <c r="AS141" s="61"/>
      <c r="AT141" s="61"/>
      <c r="AU141" s="61"/>
      <c r="AV141" s="61"/>
      <c r="AW141" s="61"/>
      <c r="AX141" s="61"/>
      <c r="AY141" s="61"/>
      <c r="AZ141" s="61"/>
      <c r="BA141" s="61"/>
      <c r="BB141" s="61"/>
      <c r="BC141" s="61"/>
      <c r="BD141" s="61"/>
      <c r="BE141" s="61"/>
      <c r="BF141" s="61"/>
      <c r="BG141" s="61"/>
      <c r="BH141" s="61"/>
      <c r="BI141" s="61"/>
      <c r="BJ141" s="199"/>
      <c r="BK141" s="185"/>
      <c r="BL141" s="99"/>
      <c r="BM141" s="99"/>
      <c r="BN141" s="99"/>
      <c r="BO141" s="99"/>
      <c r="BP141" s="99"/>
      <c r="BQ141" s="99"/>
      <c r="BR141" s="99"/>
      <c r="BS141" s="99"/>
      <c r="BT141" s="99"/>
      <c r="BU141" s="99"/>
      <c r="BV141" s="99"/>
      <c r="BW141" s="99"/>
      <c r="BX141" s="99"/>
      <c r="BY141" s="99"/>
      <c r="BZ141" s="99"/>
      <c r="CA141" s="99"/>
      <c r="CB141" s="99"/>
      <c r="CC141" s="99"/>
      <c r="CD141" s="99"/>
      <c r="CE141" s="99"/>
      <c r="CF141" s="99"/>
      <c r="CG141" s="99"/>
      <c r="CH141" s="99"/>
      <c r="CI141" s="99"/>
      <c r="CJ141" s="99"/>
      <c r="CK141" s="99"/>
      <c r="CL141" s="100"/>
      <c r="CM141" s="112"/>
      <c r="CN141" s="100"/>
      <c r="CO141" s="112"/>
      <c r="CP141" s="100"/>
      <c r="CQ141" s="112"/>
      <c r="CR141" s="100"/>
      <c r="CS141" s="112"/>
      <c r="CT141" s="113"/>
      <c r="CU141" s="601"/>
      <c r="CV141" s="150"/>
    </row>
    <row r="142" spans="1:100" ht="56.25" hidden="1" customHeight="1">
      <c r="A142" s="59"/>
      <c r="B142" s="319">
        <v>146</v>
      </c>
      <c r="C142" s="316" t="s">
        <v>417</v>
      </c>
      <c r="D142" s="186"/>
      <c r="E142" s="316"/>
      <c r="F142" s="317" t="s">
        <v>117</v>
      </c>
      <c r="G142" s="532"/>
      <c r="H142" s="66"/>
      <c r="I142" s="532"/>
      <c r="J142" s="66"/>
      <c r="K142" s="66"/>
      <c r="L142" s="66"/>
      <c r="M142" s="67">
        <f>SUM(M143:M149)</f>
        <v>4</v>
      </c>
      <c r="N142" s="532"/>
      <c r="O142" s="66"/>
      <c r="P142" s="66"/>
      <c r="Q142" s="66"/>
      <c r="R142" s="66"/>
      <c r="S142" s="66"/>
      <c r="T142" s="66"/>
      <c r="U142" s="66"/>
      <c r="V142" s="66"/>
      <c r="W142" s="66"/>
      <c r="X142" s="66"/>
      <c r="Y142" s="67">
        <f>SUM(Y143:Y149)</f>
        <v>7</v>
      </c>
      <c r="Z142" s="137"/>
      <c r="AA142" s="532"/>
      <c r="AB142" s="532"/>
      <c r="AC142" s="66"/>
      <c r="AD142" s="66"/>
      <c r="AE142" s="66"/>
      <c r="AF142" s="66"/>
      <c r="AG142" s="66"/>
      <c r="AH142" s="66"/>
      <c r="AI142" s="66"/>
      <c r="AJ142" s="138"/>
      <c r="AK142" s="138"/>
      <c r="AL142" s="138"/>
      <c r="AM142" s="138"/>
      <c r="AN142" s="138"/>
      <c r="AO142" s="138"/>
      <c r="AP142" s="138"/>
      <c r="AQ142" s="138"/>
      <c r="AR142" s="138"/>
      <c r="AS142" s="138"/>
      <c r="AT142" s="138"/>
      <c r="AU142" s="138"/>
      <c r="AV142" s="138"/>
      <c r="AW142" s="138"/>
      <c r="AX142" s="138"/>
      <c r="AY142" s="138"/>
      <c r="AZ142" s="138"/>
      <c r="BA142" s="138"/>
      <c r="BB142" s="138"/>
      <c r="BC142" s="138"/>
      <c r="BD142" s="138"/>
      <c r="BE142" s="138"/>
      <c r="BF142" s="138"/>
      <c r="BG142" s="138"/>
      <c r="BH142" s="138"/>
      <c r="BI142" s="138"/>
      <c r="BJ142" s="188"/>
      <c r="BK142" s="189"/>
      <c r="BL142" s="189"/>
      <c r="BM142" s="189"/>
      <c r="BN142" s="189"/>
      <c r="BO142" s="189"/>
      <c r="BP142" s="189"/>
      <c r="BQ142" s="189"/>
      <c r="BR142" s="189"/>
      <c r="BS142" s="189"/>
      <c r="BT142" s="189"/>
      <c r="BU142" s="189"/>
      <c r="BV142" s="189"/>
      <c r="BW142" s="189"/>
      <c r="BX142" s="189"/>
      <c r="BY142" s="189"/>
      <c r="BZ142" s="189"/>
      <c r="CA142" s="189"/>
      <c r="CB142" s="189"/>
      <c r="CC142" s="189"/>
      <c r="CD142" s="189"/>
      <c r="CE142" s="189"/>
      <c r="CF142" s="189"/>
      <c r="CG142" s="189"/>
      <c r="CH142" s="189"/>
      <c r="CI142" s="189"/>
      <c r="CJ142" s="189"/>
      <c r="CK142" s="189"/>
      <c r="CL142" s="190"/>
      <c r="CM142" s="191"/>
      <c r="CN142" s="190"/>
      <c r="CO142" s="191"/>
      <c r="CP142" s="190"/>
      <c r="CQ142" s="191"/>
      <c r="CR142" s="190"/>
      <c r="CS142" s="191"/>
      <c r="CT142" s="192"/>
      <c r="CU142" s="193"/>
      <c r="CV142" s="2"/>
    </row>
    <row r="143" spans="1:100" ht="57" hidden="1" customHeight="1">
      <c r="A143" s="80" t="s">
        <v>180</v>
      </c>
      <c r="B143" s="60">
        <v>149</v>
      </c>
      <c r="C143" s="83" t="s">
        <v>418</v>
      </c>
      <c r="D143" s="168" t="s">
        <v>171</v>
      </c>
      <c r="E143" s="81" t="s">
        <v>419</v>
      </c>
      <c r="F143" s="84" t="s">
        <v>224</v>
      </c>
      <c r="G143" s="85" t="s">
        <v>420</v>
      </c>
      <c r="H143" s="86"/>
      <c r="I143" s="105" t="s">
        <v>212</v>
      </c>
      <c r="J143" s="139" t="s">
        <v>176</v>
      </c>
      <c r="K143" s="140" t="s">
        <v>165</v>
      </c>
      <c r="L143" s="141" t="s">
        <v>177</v>
      </c>
      <c r="M143" s="106">
        <v>1</v>
      </c>
      <c r="N143" s="107"/>
      <c r="O143" s="108"/>
      <c r="P143" s="107" t="s">
        <v>177</v>
      </c>
      <c r="Q143" s="108"/>
      <c r="R143" s="108"/>
      <c r="S143" s="108"/>
      <c r="T143" s="108"/>
      <c r="U143" s="107"/>
      <c r="V143" s="108"/>
      <c r="W143" s="108"/>
      <c r="X143" s="108"/>
      <c r="Y143" s="38">
        <f t="shared" ref="Y143:Y149" si="82">COUNTIF($N143:$X143,"x")</f>
        <v>1</v>
      </c>
      <c r="Z143" s="129"/>
      <c r="AA143" s="109"/>
      <c r="AB143" s="109"/>
      <c r="AC143" s="109"/>
      <c r="AD143" s="109"/>
      <c r="AE143" s="109"/>
      <c r="AF143" s="109"/>
      <c r="AG143" s="96" t="s">
        <v>216</v>
      </c>
      <c r="AH143" s="96"/>
      <c r="AI143" s="96" t="s">
        <v>216</v>
      </c>
      <c r="AJ143" s="97"/>
      <c r="AK143" s="97"/>
      <c r="AL143" s="97"/>
      <c r="AM143" s="97"/>
      <c r="AN143" s="97"/>
      <c r="AO143" s="97"/>
      <c r="AP143" s="97"/>
      <c r="AQ143" s="97"/>
      <c r="AR143" s="97"/>
      <c r="AS143" s="97"/>
      <c r="AT143" s="97"/>
      <c r="AU143" s="97"/>
      <c r="AV143" s="97"/>
      <c r="AW143" s="97"/>
      <c r="AX143" s="97"/>
      <c r="AY143" s="97"/>
      <c r="AZ143" s="97"/>
      <c r="BA143" s="97"/>
      <c r="BB143" s="97"/>
      <c r="BC143" s="97"/>
      <c r="BD143" s="97"/>
      <c r="BE143" s="97"/>
      <c r="BF143" s="97"/>
      <c r="BG143" s="97"/>
      <c r="BH143" s="97"/>
      <c r="BI143" s="97"/>
      <c r="BJ143" s="98"/>
      <c r="BK143" s="99"/>
      <c r="BL143" s="99"/>
      <c r="BM143" s="99"/>
      <c r="BN143" s="99"/>
      <c r="BO143" s="99"/>
      <c r="BP143" s="99"/>
      <c r="BQ143" s="99"/>
      <c r="BR143" s="99"/>
      <c r="BS143" s="99"/>
      <c r="BT143" s="99"/>
      <c r="BU143" s="99"/>
      <c r="BV143" s="99"/>
      <c r="BW143" s="99"/>
      <c r="BX143" s="99"/>
      <c r="BY143" s="99"/>
      <c r="BZ143" s="99"/>
      <c r="CA143" s="99"/>
      <c r="CB143" s="99"/>
      <c r="CC143" s="99"/>
      <c r="CD143" s="99"/>
      <c r="CE143" s="99"/>
      <c r="CF143" s="99"/>
      <c r="CG143" s="99"/>
      <c r="CH143" s="99"/>
      <c r="CI143" s="99"/>
      <c r="CJ143" s="99"/>
      <c r="CK143" s="99"/>
      <c r="CL143" s="100">
        <f t="shared" ref="CL143:CL149" si="83">COUNTIF(BJ143:CK143,"2")</f>
        <v>0</v>
      </c>
      <c r="CM143" s="112" t="e">
        <f t="shared" ref="CM143:CM149" si="84">CL143/(CL143+CN143+CP143+CR143)</f>
        <v>#DIV/0!</v>
      </c>
      <c r="CN143" s="100">
        <f t="shared" ref="CN143:CN149" si="85">COUNTIF(BJ143:CK143,"1")</f>
        <v>0</v>
      </c>
      <c r="CO143" s="112" t="e">
        <f t="shared" ref="CO143:CO149" si="86">CN143/(CL143+CN143+CP143+CR143)</f>
        <v>#DIV/0!</v>
      </c>
      <c r="CP143" s="48">
        <f t="shared" ref="CP143:CP149" si="87">COUNTIF(BJ143:CK143,"0")</f>
        <v>0</v>
      </c>
      <c r="CQ143" s="112" t="e">
        <f t="shared" ref="CQ143:CQ149" si="88">CP143/(CL143+CN143+CP143+CR143)</f>
        <v>#DIV/0!</v>
      </c>
      <c r="CR143" s="100">
        <f t="shared" ref="CR143:CR149" si="89">COUNTIF(BJ143:CK143,"KĐG")</f>
        <v>0</v>
      </c>
      <c r="CS143" s="112" t="e">
        <f t="shared" ref="CS143:CS149" si="90">CR143/(CL143+CN143+CP143+CR143)</f>
        <v>#DIV/0!</v>
      </c>
      <c r="CT143" s="113" t="e">
        <f t="shared" ref="CT143:CT149" si="91">(((CL143*2)+(CN143*1)+(CP143*0)))/(CL143+CN143+CP143)</f>
        <v>#DIV/0!</v>
      </c>
      <c r="CU143" s="103" t="e">
        <f t="shared" ref="CU143:CU149" si="92">IF(CS143&gt;=50%,"KĐG",IF(CT143&gt;=1.6,"Đạt mục tiêu",IF(CT143&gt;=1,"Cần cố gắng","Chưa đạt")))</f>
        <v>#DIV/0!</v>
      </c>
      <c r="CV143" s="2"/>
    </row>
    <row r="144" spans="1:100" ht="70.5" customHeight="1">
      <c r="A144" s="129" t="s">
        <v>169</v>
      </c>
      <c r="B144" s="569">
        <v>154</v>
      </c>
      <c r="C144" s="85" t="s">
        <v>421</v>
      </c>
      <c r="D144" s="336" t="s">
        <v>173</v>
      </c>
      <c r="E144" s="85" t="s">
        <v>422</v>
      </c>
      <c r="F144" s="336" t="s">
        <v>173</v>
      </c>
      <c r="G144" s="85" t="s">
        <v>423</v>
      </c>
      <c r="H144" s="132"/>
      <c r="I144" s="126" t="s">
        <v>212</v>
      </c>
      <c r="J144" s="148" t="s">
        <v>176</v>
      </c>
      <c r="K144" s="140" t="s">
        <v>165</v>
      </c>
      <c r="L144" s="141" t="s">
        <v>177</v>
      </c>
      <c r="M144" s="371"/>
      <c r="N144" s="571" t="s">
        <v>177</v>
      </c>
      <c r="O144" s="210"/>
      <c r="P144" s="107"/>
      <c r="Q144" s="108"/>
      <c r="R144" s="108"/>
      <c r="S144" s="108"/>
      <c r="T144" s="108"/>
      <c r="U144" s="107"/>
      <c r="V144" s="108"/>
      <c r="W144" s="108"/>
      <c r="X144" s="108"/>
      <c r="Y144" s="38">
        <f t="shared" si="82"/>
        <v>1</v>
      </c>
      <c r="Z144" s="129"/>
      <c r="AA144" s="96" t="s">
        <v>216</v>
      </c>
      <c r="AB144" s="96" t="s">
        <v>216</v>
      </c>
      <c r="AC144" s="609"/>
      <c r="AD144" s="96"/>
      <c r="AE144" s="96"/>
      <c r="AF144" s="96"/>
      <c r="AG144" s="96"/>
      <c r="AH144" s="96"/>
      <c r="AI144" s="96"/>
      <c r="AJ144" s="97"/>
      <c r="AK144" s="97"/>
      <c r="AL144" s="97"/>
      <c r="AM144" s="97"/>
      <c r="AN144" s="97"/>
      <c r="AO144" s="97"/>
      <c r="AP144" s="97"/>
      <c r="AQ144" s="97"/>
      <c r="AR144" s="97"/>
      <c r="AS144" s="97"/>
      <c r="AT144" s="97"/>
      <c r="AU144" s="97"/>
      <c r="AV144" s="97"/>
      <c r="AW144" s="97"/>
      <c r="AX144" s="97"/>
      <c r="AY144" s="97"/>
      <c r="AZ144" s="97"/>
      <c r="BA144" s="97"/>
      <c r="BB144" s="97"/>
      <c r="BC144" s="97"/>
      <c r="BD144" s="97"/>
      <c r="BE144" s="97"/>
      <c r="BF144" s="97"/>
      <c r="BG144" s="97"/>
      <c r="BH144" s="97"/>
      <c r="BI144" s="97"/>
      <c r="BJ144" s="98"/>
      <c r="BK144" s="99"/>
      <c r="BL144" s="99"/>
      <c r="BM144" s="99"/>
      <c r="BN144" s="99"/>
      <c r="BO144" s="99"/>
      <c r="BP144" s="99"/>
      <c r="BQ144" s="99"/>
      <c r="BR144" s="99"/>
      <c r="BS144" s="99"/>
      <c r="BT144" s="99"/>
      <c r="BU144" s="99"/>
      <c r="BV144" s="99"/>
      <c r="BW144" s="99"/>
      <c r="BX144" s="99"/>
      <c r="BY144" s="99"/>
      <c r="BZ144" s="99"/>
      <c r="CA144" s="99"/>
      <c r="CB144" s="99"/>
      <c r="CC144" s="99"/>
      <c r="CD144" s="99"/>
      <c r="CE144" s="99"/>
      <c r="CF144" s="99"/>
      <c r="CG144" s="99"/>
      <c r="CH144" s="99"/>
      <c r="CI144" s="99"/>
      <c r="CJ144" s="99"/>
      <c r="CK144" s="99"/>
      <c r="CL144" s="100">
        <f t="shared" si="83"/>
        <v>0</v>
      </c>
      <c r="CM144" s="101" t="e">
        <f t="shared" si="84"/>
        <v>#DIV/0!</v>
      </c>
      <c r="CN144" s="100">
        <f t="shared" si="85"/>
        <v>0</v>
      </c>
      <c r="CO144" s="101" t="e">
        <f t="shared" si="86"/>
        <v>#DIV/0!</v>
      </c>
      <c r="CP144" s="100">
        <f t="shared" si="87"/>
        <v>0</v>
      </c>
      <c r="CQ144" s="101" t="e">
        <f t="shared" si="88"/>
        <v>#DIV/0!</v>
      </c>
      <c r="CR144" s="100">
        <f t="shared" si="89"/>
        <v>0</v>
      </c>
      <c r="CS144" s="101" t="e">
        <f t="shared" si="90"/>
        <v>#DIV/0!</v>
      </c>
      <c r="CT144" s="102" t="e">
        <f t="shared" si="91"/>
        <v>#DIV/0!</v>
      </c>
      <c r="CU144" s="601" t="e">
        <f t="shared" si="92"/>
        <v>#DIV/0!</v>
      </c>
      <c r="CV144" s="150"/>
    </row>
    <row r="145" spans="1:100" ht="87" hidden="1" customHeight="1">
      <c r="A145" s="80" t="s">
        <v>182</v>
      </c>
      <c r="B145" s="319">
        <v>157</v>
      </c>
      <c r="C145" s="534" t="s">
        <v>424</v>
      </c>
      <c r="D145" s="168" t="s">
        <v>224</v>
      </c>
      <c r="E145" s="393" t="s">
        <v>425</v>
      </c>
      <c r="F145" s="394" t="s">
        <v>224</v>
      </c>
      <c r="G145" s="535" t="s">
        <v>426</v>
      </c>
      <c r="H145" s="86"/>
      <c r="I145" s="87" t="s">
        <v>212</v>
      </c>
      <c r="J145" s="139" t="s">
        <v>176</v>
      </c>
      <c r="K145" s="140" t="s">
        <v>165</v>
      </c>
      <c r="L145" s="141" t="s">
        <v>177</v>
      </c>
      <c r="M145" s="106"/>
      <c r="N145" s="92"/>
      <c r="O145" s="108"/>
      <c r="P145" s="107"/>
      <c r="Q145" s="108"/>
      <c r="R145" s="108" t="s">
        <v>177</v>
      </c>
      <c r="S145" s="108"/>
      <c r="T145" s="108"/>
      <c r="U145" s="107"/>
      <c r="V145" s="108"/>
      <c r="W145" s="108"/>
      <c r="X145" s="108"/>
      <c r="Y145" s="38">
        <f t="shared" si="82"/>
        <v>1</v>
      </c>
      <c r="Z145" s="129"/>
      <c r="AA145" s="536"/>
      <c r="AB145" s="536"/>
      <c r="AC145" s="109"/>
      <c r="AD145" s="109"/>
      <c r="AE145" s="109"/>
      <c r="AF145" s="109"/>
      <c r="AG145" s="96"/>
      <c r="AH145" s="96"/>
      <c r="AI145" s="96"/>
      <c r="AJ145" s="97"/>
      <c r="AK145" s="97"/>
      <c r="AL145" s="97"/>
      <c r="AM145" s="97" t="s">
        <v>365</v>
      </c>
      <c r="AN145" s="97" t="s">
        <v>365</v>
      </c>
      <c r="AO145" s="97" t="s">
        <v>365</v>
      </c>
      <c r="AP145" s="97" t="s">
        <v>365</v>
      </c>
      <c r="AQ145" s="97"/>
      <c r="AR145" s="97"/>
      <c r="AS145" s="97"/>
      <c r="AT145" s="97"/>
      <c r="AU145" s="97"/>
      <c r="AV145" s="97"/>
      <c r="AW145" s="97"/>
      <c r="AX145" s="97"/>
      <c r="AY145" s="97"/>
      <c r="AZ145" s="97"/>
      <c r="BA145" s="97"/>
      <c r="BB145" s="97"/>
      <c r="BC145" s="97"/>
      <c r="BD145" s="97"/>
      <c r="BE145" s="97"/>
      <c r="BF145" s="97"/>
      <c r="BG145" s="97"/>
      <c r="BH145" s="97"/>
      <c r="BI145" s="97"/>
      <c r="BJ145" s="98"/>
      <c r="BK145" s="99"/>
      <c r="BL145" s="99"/>
      <c r="BM145" s="99"/>
      <c r="BN145" s="99"/>
      <c r="BO145" s="99"/>
      <c r="BP145" s="99"/>
      <c r="BQ145" s="99"/>
      <c r="BR145" s="99"/>
      <c r="BS145" s="99"/>
      <c r="BT145" s="99"/>
      <c r="BU145" s="99"/>
      <c r="BV145" s="99"/>
      <c r="BW145" s="99"/>
      <c r="BX145" s="99"/>
      <c r="BY145" s="99"/>
      <c r="BZ145" s="99"/>
      <c r="CA145" s="99"/>
      <c r="CB145" s="99"/>
      <c r="CC145" s="99"/>
      <c r="CD145" s="99"/>
      <c r="CE145" s="99"/>
      <c r="CF145" s="99"/>
      <c r="CG145" s="99"/>
      <c r="CH145" s="99"/>
      <c r="CI145" s="99"/>
      <c r="CJ145" s="99"/>
      <c r="CK145" s="99"/>
      <c r="CL145" s="100">
        <f t="shared" si="83"/>
        <v>0</v>
      </c>
      <c r="CM145" s="101" t="e">
        <f t="shared" si="84"/>
        <v>#DIV/0!</v>
      </c>
      <c r="CN145" s="100">
        <f t="shared" si="85"/>
        <v>0</v>
      </c>
      <c r="CO145" s="101" t="e">
        <f t="shared" si="86"/>
        <v>#DIV/0!</v>
      </c>
      <c r="CP145" s="100">
        <f t="shared" si="87"/>
        <v>0</v>
      </c>
      <c r="CQ145" s="101" t="e">
        <f t="shared" si="88"/>
        <v>#DIV/0!</v>
      </c>
      <c r="CR145" s="100">
        <f t="shared" si="89"/>
        <v>0</v>
      </c>
      <c r="CS145" s="101" t="e">
        <f t="shared" si="90"/>
        <v>#DIV/0!</v>
      </c>
      <c r="CT145" s="113" t="e">
        <f t="shared" si="91"/>
        <v>#DIV/0!</v>
      </c>
      <c r="CU145" s="103" t="e">
        <f t="shared" si="92"/>
        <v>#DIV/0!</v>
      </c>
      <c r="CV145" s="2"/>
    </row>
    <row r="146" spans="1:100" ht="51" hidden="1" customHeight="1">
      <c r="A146" s="38" t="s">
        <v>180</v>
      </c>
      <c r="B146" s="60">
        <v>161</v>
      </c>
      <c r="C146" s="159" t="s">
        <v>427</v>
      </c>
      <c r="D146" s="160" t="s">
        <v>248</v>
      </c>
      <c r="E146" s="161" t="s">
        <v>428</v>
      </c>
      <c r="F146" s="162" t="s">
        <v>248</v>
      </c>
      <c r="G146" s="85" t="s">
        <v>429</v>
      </c>
      <c r="H146" s="86"/>
      <c r="I146" s="145" t="s">
        <v>212</v>
      </c>
      <c r="J146" s="139" t="s">
        <v>176</v>
      </c>
      <c r="K146" s="140" t="s">
        <v>165</v>
      </c>
      <c r="L146" s="141" t="s">
        <v>177</v>
      </c>
      <c r="M146" s="106">
        <v>1</v>
      </c>
      <c r="N146" s="107"/>
      <c r="O146" s="108"/>
      <c r="P146" s="107" t="s">
        <v>177</v>
      </c>
      <c r="Q146" s="108"/>
      <c r="R146" s="108"/>
      <c r="S146" s="108"/>
      <c r="T146" s="108"/>
      <c r="U146" s="107"/>
      <c r="V146" s="108"/>
      <c r="W146" s="108"/>
      <c r="X146" s="108"/>
      <c r="Y146" s="38">
        <f t="shared" si="82"/>
        <v>1</v>
      </c>
      <c r="Z146" s="155" t="s">
        <v>253</v>
      </c>
      <c r="AA146" s="109"/>
      <c r="AB146" s="109"/>
      <c r="AC146" s="109"/>
      <c r="AD146" s="109"/>
      <c r="AE146" s="109"/>
      <c r="AF146" s="109"/>
      <c r="AG146" s="96"/>
      <c r="AH146" s="96" t="s">
        <v>216</v>
      </c>
      <c r="AI146" s="96"/>
      <c r="AJ146" s="97"/>
      <c r="AK146" s="97"/>
      <c r="AL146" s="97"/>
      <c r="AM146" s="97"/>
      <c r="AN146" s="97"/>
      <c r="AO146" s="97"/>
      <c r="AP146" s="97"/>
      <c r="AQ146" s="97"/>
      <c r="AR146" s="97"/>
      <c r="AS146" s="97"/>
      <c r="AT146" s="97"/>
      <c r="AU146" s="97"/>
      <c r="AV146" s="97"/>
      <c r="AW146" s="97"/>
      <c r="AX146" s="97"/>
      <c r="AY146" s="97"/>
      <c r="AZ146" s="97"/>
      <c r="BA146" s="97"/>
      <c r="BB146" s="97"/>
      <c r="BC146" s="97"/>
      <c r="BD146" s="97"/>
      <c r="BE146" s="97"/>
      <c r="BF146" s="97"/>
      <c r="BG146" s="97"/>
      <c r="BH146" s="97"/>
      <c r="BI146" s="97"/>
      <c r="BJ146" s="98"/>
      <c r="BK146" s="99"/>
      <c r="BL146" s="99"/>
      <c r="BM146" s="99"/>
      <c r="BN146" s="99"/>
      <c r="BO146" s="99"/>
      <c r="BP146" s="99"/>
      <c r="BQ146" s="99"/>
      <c r="BR146" s="99"/>
      <c r="BS146" s="99"/>
      <c r="BT146" s="99"/>
      <c r="BU146" s="99"/>
      <c r="BV146" s="99"/>
      <c r="BW146" s="99"/>
      <c r="BX146" s="99"/>
      <c r="BY146" s="99"/>
      <c r="BZ146" s="99"/>
      <c r="CA146" s="99"/>
      <c r="CB146" s="99"/>
      <c r="CC146" s="99"/>
      <c r="CD146" s="99"/>
      <c r="CE146" s="99"/>
      <c r="CF146" s="99"/>
      <c r="CG146" s="99"/>
      <c r="CH146" s="99"/>
      <c r="CI146" s="99"/>
      <c r="CJ146" s="99"/>
      <c r="CK146" s="99"/>
      <c r="CL146" s="100">
        <f t="shared" si="83"/>
        <v>0</v>
      </c>
      <c r="CM146" s="112" t="e">
        <f t="shared" si="84"/>
        <v>#DIV/0!</v>
      </c>
      <c r="CN146" s="100">
        <f t="shared" si="85"/>
        <v>0</v>
      </c>
      <c r="CO146" s="112" t="e">
        <f t="shared" si="86"/>
        <v>#DIV/0!</v>
      </c>
      <c r="CP146" s="48">
        <f t="shared" si="87"/>
        <v>0</v>
      </c>
      <c r="CQ146" s="112" t="e">
        <f t="shared" si="88"/>
        <v>#DIV/0!</v>
      </c>
      <c r="CR146" s="100">
        <f t="shared" si="89"/>
        <v>0</v>
      </c>
      <c r="CS146" s="112" t="e">
        <f t="shared" si="90"/>
        <v>#DIV/0!</v>
      </c>
      <c r="CT146" s="113" t="e">
        <f t="shared" si="91"/>
        <v>#DIV/0!</v>
      </c>
      <c r="CU146" s="103" t="e">
        <f t="shared" si="92"/>
        <v>#DIV/0!</v>
      </c>
      <c r="CV146" s="2"/>
    </row>
    <row r="147" spans="1:100" ht="105" hidden="1" customHeight="1">
      <c r="A147" s="80" t="s">
        <v>179</v>
      </c>
      <c r="B147" s="60">
        <v>162</v>
      </c>
      <c r="C147" s="83" t="s">
        <v>430</v>
      </c>
      <c r="D147" s="115" t="s">
        <v>173</v>
      </c>
      <c r="E147" s="81" t="s">
        <v>431</v>
      </c>
      <c r="F147" s="84" t="s">
        <v>173</v>
      </c>
      <c r="G147" s="146" t="s">
        <v>432</v>
      </c>
      <c r="H147" s="179"/>
      <c r="I147" s="126" t="s">
        <v>212</v>
      </c>
      <c r="J147" s="148" t="s">
        <v>176</v>
      </c>
      <c r="K147" s="140" t="s">
        <v>165</v>
      </c>
      <c r="L147" s="141" t="s">
        <v>177</v>
      </c>
      <c r="M147" s="106">
        <v>1</v>
      </c>
      <c r="N147" s="107"/>
      <c r="O147" s="108" t="s">
        <v>177</v>
      </c>
      <c r="P147" s="107"/>
      <c r="Q147" s="108"/>
      <c r="R147" s="108"/>
      <c r="S147" s="108"/>
      <c r="T147" s="108"/>
      <c r="U147" s="107"/>
      <c r="V147" s="108"/>
      <c r="W147" s="108"/>
      <c r="X147" s="108"/>
      <c r="Y147" s="38">
        <f t="shared" si="82"/>
        <v>1</v>
      </c>
      <c r="Z147" s="129"/>
      <c r="AA147" s="109"/>
      <c r="AB147" s="109"/>
      <c r="AC147" s="97"/>
      <c r="AD147" s="97"/>
      <c r="AE147" s="97"/>
      <c r="AF147" s="97" t="s">
        <v>393</v>
      </c>
      <c r="AG147" s="96"/>
      <c r="AH147" s="96"/>
      <c r="AI147" s="96"/>
      <c r="AJ147" s="97"/>
      <c r="AK147" s="97"/>
      <c r="AL147" s="97"/>
      <c r="AM147" s="97"/>
      <c r="AN147" s="97"/>
      <c r="AO147" s="97"/>
      <c r="AP147" s="97"/>
      <c r="AQ147" s="97"/>
      <c r="AR147" s="97"/>
      <c r="AS147" s="97"/>
      <c r="AT147" s="97"/>
      <c r="AU147" s="97"/>
      <c r="AV147" s="97"/>
      <c r="AW147" s="97"/>
      <c r="AX147" s="97"/>
      <c r="AY147" s="97"/>
      <c r="AZ147" s="97"/>
      <c r="BA147" s="97"/>
      <c r="BB147" s="97"/>
      <c r="BC147" s="97"/>
      <c r="BD147" s="97"/>
      <c r="BE147" s="97"/>
      <c r="BF147" s="97"/>
      <c r="BG147" s="97"/>
      <c r="BH147" s="97"/>
      <c r="BI147" s="97"/>
      <c r="BJ147" s="98"/>
      <c r="BK147" s="99"/>
      <c r="BL147" s="99"/>
      <c r="BM147" s="99"/>
      <c r="BN147" s="110"/>
      <c r="BO147" s="99"/>
      <c r="BP147" s="99"/>
      <c r="BQ147" s="99"/>
      <c r="BR147" s="99"/>
      <c r="BS147" s="99"/>
      <c r="BT147" s="110"/>
      <c r="BU147" s="110"/>
      <c r="BV147" s="110"/>
      <c r="BW147" s="99"/>
      <c r="BX147" s="99"/>
      <c r="BY147" s="99"/>
      <c r="BZ147" s="99"/>
      <c r="CA147" s="110"/>
      <c r="CB147" s="110"/>
      <c r="CC147" s="99"/>
      <c r="CD147" s="99"/>
      <c r="CE147" s="99"/>
      <c r="CF147" s="99"/>
      <c r="CG147" s="99"/>
      <c r="CH147" s="110"/>
      <c r="CI147" s="99"/>
      <c r="CJ147" s="99"/>
      <c r="CK147" s="99"/>
      <c r="CL147" s="100">
        <f t="shared" si="83"/>
        <v>0</v>
      </c>
      <c r="CM147" s="112" t="e">
        <f t="shared" si="84"/>
        <v>#DIV/0!</v>
      </c>
      <c r="CN147" s="100">
        <f t="shared" si="85"/>
        <v>0</v>
      </c>
      <c r="CO147" s="101" t="e">
        <f t="shared" si="86"/>
        <v>#DIV/0!</v>
      </c>
      <c r="CP147" s="100">
        <f t="shared" si="87"/>
        <v>0</v>
      </c>
      <c r="CQ147" s="101" t="e">
        <f t="shared" si="88"/>
        <v>#DIV/0!</v>
      </c>
      <c r="CR147" s="100">
        <f t="shared" si="89"/>
        <v>0</v>
      </c>
      <c r="CS147" s="101" t="e">
        <f t="shared" si="90"/>
        <v>#DIV/0!</v>
      </c>
      <c r="CT147" s="102" t="e">
        <f t="shared" si="91"/>
        <v>#DIV/0!</v>
      </c>
      <c r="CU147" s="103" t="e">
        <f t="shared" si="92"/>
        <v>#DIV/0!</v>
      </c>
      <c r="CV147" s="2"/>
    </row>
    <row r="148" spans="1:100" ht="129" customHeight="1">
      <c r="A148" s="399" t="s">
        <v>169</v>
      </c>
      <c r="B148" s="569">
        <v>163</v>
      </c>
      <c r="C148" s="85" t="s">
        <v>433</v>
      </c>
      <c r="D148" s="336" t="s">
        <v>190</v>
      </c>
      <c r="E148" s="195" t="s">
        <v>434</v>
      </c>
      <c r="F148" s="336" t="s">
        <v>190</v>
      </c>
      <c r="G148" s="85" t="s">
        <v>435</v>
      </c>
      <c r="H148" s="132"/>
      <c r="I148" s="126" t="s">
        <v>212</v>
      </c>
      <c r="J148" s="648" t="s">
        <v>176</v>
      </c>
      <c r="K148" s="649" t="s">
        <v>194</v>
      </c>
      <c r="L148" s="650" t="s">
        <v>177</v>
      </c>
      <c r="M148" s="371">
        <v>1</v>
      </c>
      <c r="N148" s="571" t="s">
        <v>177</v>
      </c>
      <c r="O148" s="210"/>
      <c r="P148" s="107"/>
      <c r="Q148" s="108"/>
      <c r="R148" s="108"/>
      <c r="S148" s="108"/>
      <c r="T148" s="108"/>
      <c r="U148" s="107"/>
      <c r="V148" s="108"/>
      <c r="W148" s="108"/>
      <c r="X148" s="108"/>
      <c r="Y148" s="38">
        <f t="shared" si="82"/>
        <v>1</v>
      </c>
      <c r="Z148" s="200"/>
      <c r="AA148" s="96" t="s">
        <v>365</v>
      </c>
      <c r="AB148" s="96" t="s">
        <v>365</v>
      </c>
      <c r="AC148" s="609"/>
      <c r="AD148" s="96"/>
      <c r="AE148" s="96"/>
      <c r="AF148" s="96"/>
      <c r="AG148" s="96"/>
      <c r="AH148" s="96"/>
      <c r="AI148" s="96"/>
      <c r="AJ148" s="97"/>
      <c r="AK148" s="97"/>
      <c r="AL148" s="97"/>
      <c r="AM148" s="97"/>
      <c r="AN148" s="97"/>
      <c r="AO148" s="97"/>
      <c r="AP148" s="97"/>
      <c r="AQ148" s="97"/>
      <c r="AR148" s="97"/>
      <c r="AS148" s="97"/>
      <c r="AT148" s="97"/>
      <c r="AU148" s="97"/>
      <c r="AV148" s="97"/>
      <c r="AW148" s="97"/>
      <c r="AX148" s="97"/>
      <c r="AY148" s="97"/>
      <c r="AZ148" s="97"/>
      <c r="BA148" s="97"/>
      <c r="BB148" s="97"/>
      <c r="BC148" s="97"/>
      <c r="BD148" s="97"/>
      <c r="BE148" s="97"/>
      <c r="BF148" s="97"/>
      <c r="BG148" s="97"/>
      <c r="BH148" s="97"/>
      <c r="BI148" s="97"/>
      <c r="BJ148" s="98"/>
      <c r="BK148" s="99"/>
      <c r="BL148" s="99"/>
      <c r="BM148" s="99"/>
      <c r="BN148" s="99"/>
      <c r="BO148" s="99"/>
      <c r="BP148" s="99"/>
      <c r="BQ148" s="99"/>
      <c r="BR148" s="99"/>
      <c r="BS148" s="99"/>
      <c r="BT148" s="99"/>
      <c r="BU148" s="99"/>
      <c r="BV148" s="99"/>
      <c r="BW148" s="99"/>
      <c r="BX148" s="99"/>
      <c r="BY148" s="99"/>
      <c r="BZ148" s="99"/>
      <c r="CA148" s="99"/>
      <c r="CB148" s="99"/>
      <c r="CC148" s="99"/>
      <c r="CD148" s="99"/>
      <c r="CE148" s="99"/>
      <c r="CF148" s="99"/>
      <c r="CG148" s="99"/>
      <c r="CH148" s="99"/>
      <c r="CI148" s="99"/>
      <c r="CJ148" s="99"/>
      <c r="CK148" s="99"/>
      <c r="CL148" s="100">
        <f t="shared" si="83"/>
        <v>0</v>
      </c>
      <c r="CM148" s="101" t="e">
        <f t="shared" si="84"/>
        <v>#DIV/0!</v>
      </c>
      <c r="CN148" s="100">
        <f t="shared" si="85"/>
        <v>0</v>
      </c>
      <c r="CO148" s="101" t="e">
        <f t="shared" si="86"/>
        <v>#DIV/0!</v>
      </c>
      <c r="CP148" s="100">
        <f t="shared" si="87"/>
        <v>0</v>
      </c>
      <c r="CQ148" s="101" t="e">
        <f t="shared" si="88"/>
        <v>#DIV/0!</v>
      </c>
      <c r="CR148" s="100">
        <f t="shared" si="89"/>
        <v>0</v>
      </c>
      <c r="CS148" s="101" t="e">
        <f t="shared" si="90"/>
        <v>#DIV/0!</v>
      </c>
      <c r="CT148" s="102" t="e">
        <f t="shared" si="91"/>
        <v>#DIV/0!</v>
      </c>
      <c r="CU148" s="601" t="e">
        <f t="shared" si="92"/>
        <v>#DIV/0!</v>
      </c>
      <c r="CV148" s="150"/>
    </row>
    <row r="149" spans="1:100" ht="59.25" hidden="1" customHeight="1">
      <c r="A149" s="80" t="s">
        <v>180</v>
      </c>
      <c r="B149" s="319">
        <v>163</v>
      </c>
      <c r="C149" s="534" t="s">
        <v>433</v>
      </c>
      <c r="D149" s="168" t="s">
        <v>190</v>
      </c>
      <c r="E149" s="544" t="s">
        <v>434</v>
      </c>
      <c r="F149" s="394" t="s">
        <v>190</v>
      </c>
      <c r="G149" s="535" t="s">
        <v>436</v>
      </c>
      <c r="H149" s="86"/>
      <c r="I149" s="87" t="s">
        <v>212</v>
      </c>
      <c r="J149" s="639"/>
      <c r="K149" s="624"/>
      <c r="L149" s="639"/>
      <c r="M149" s="106"/>
      <c r="N149" s="92"/>
      <c r="O149" s="108"/>
      <c r="P149" s="107" t="s">
        <v>177</v>
      </c>
      <c r="Q149" s="108"/>
      <c r="R149" s="108"/>
      <c r="S149" s="108"/>
      <c r="T149" s="108"/>
      <c r="U149" s="107"/>
      <c r="V149" s="108"/>
      <c r="W149" s="108"/>
      <c r="X149" s="108"/>
      <c r="Y149" s="38">
        <f t="shared" si="82"/>
        <v>1</v>
      </c>
      <c r="Z149" s="200"/>
      <c r="AA149" s="536"/>
      <c r="AB149" s="536"/>
      <c r="AC149" s="109"/>
      <c r="AD149" s="109"/>
      <c r="AE149" s="109"/>
      <c r="AF149" s="109"/>
      <c r="AG149" s="96" t="s">
        <v>365</v>
      </c>
      <c r="AH149" s="96" t="s">
        <v>365</v>
      </c>
      <c r="AI149" s="96" t="s">
        <v>365</v>
      </c>
      <c r="AJ149" s="97"/>
      <c r="AK149" s="97"/>
      <c r="AL149" s="97"/>
      <c r="AM149" s="97"/>
      <c r="AN149" s="97"/>
      <c r="AO149" s="97"/>
      <c r="AP149" s="97"/>
      <c r="AQ149" s="97"/>
      <c r="AR149" s="97"/>
      <c r="AS149" s="97"/>
      <c r="AT149" s="97"/>
      <c r="AU149" s="97"/>
      <c r="AV149" s="97"/>
      <c r="AW149" s="97"/>
      <c r="AX149" s="97"/>
      <c r="AY149" s="97"/>
      <c r="AZ149" s="97"/>
      <c r="BA149" s="97"/>
      <c r="BB149" s="97"/>
      <c r="BC149" s="97"/>
      <c r="BD149" s="97"/>
      <c r="BE149" s="97"/>
      <c r="BF149" s="97"/>
      <c r="BG149" s="97"/>
      <c r="BH149" s="97"/>
      <c r="BI149" s="97"/>
      <c r="BJ149" s="98"/>
      <c r="BK149" s="99"/>
      <c r="BL149" s="99"/>
      <c r="BM149" s="99"/>
      <c r="BN149" s="99"/>
      <c r="BO149" s="99"/>
      <c r="BP149" s="99"/>
      <c r="BQ149" s="99"/>
      <c r="BR149" s="99"/>
      <c r="BS149" s="99"/>
      <c r="BT149" s="99"/>
      <c r="BU149" s="99"/>
      <c r="BV149" s="99"/>
      <c r="BW149" s="99"/>
      <c r="BX149" s="99"/>
      <c r="BY149" s="99"/>
      <c r="BZ149" s="99"/>
      <c r="CA149" s="99"/>
      <c r="CB149" s="99"/>
      <c r="CC149" s="99"/>
      <c r="CD149" s="99"/>
      <c r="CE149" s="99"/>
      <c r="CF149" s="99"/>
      <c r="CG149" s="99"/>
      <c r="CH149" s="99"/>
      <c r="CI149" s="99"/>
      <c r="CJ149" s="99"/>
      <c r="CK149" s="99"/>
      <c r="CL149" s="100">
        <f t="shared" si="83"/>
        <v>0</v>
      </c>
      <c r="CM149" s="112" t="e">
        <f t="shared" si="84"/>
        <v>#DIV/0!</v>
      </c>
      <c r="CN149" s="100">
        <f t="shared" si="85"/>
        <v>0</v>
      </c>
      <c r="CO149" s="112" t="e">
        <f t="shared" si="86"/>
        <v>#DIV/0!</v>
      </c>
      <c r="CP149" s="48">
        <f t="shared" si="87"/>
        <v>0</v>
      </c>
      <c r="CQ149" s="112" t="e">
        <f t="shared" si="88"/>
        <v>#DIV/0!</v>
      </c>
      <c r="CR149" s="100">
        <f t="shared" si="89"/>
        <v>0</v>
      </c>
      <c r="CS149" s="112" t="e">
        <f t="shared" si="90"/>
        <v>#DIV/0!</v>
      </c>
      <c r="CT149" s="113" t="e">
        <f t="shared" si="91"/>
        <v>#DIV/0!</v>
      </c>
      <c r="CU149" s="103" t="e">
        <f t="shared" si="92"/>
        <v>#DIV/0!</v>
      </c>
      <c r="CV149" s="2"/>
    </row>
    <row r="150" spans="1:100" ht="37.5" hidden="1" customHeight="1">
      <c r="A150" s="59"/>
      <c r="B150" s="60">
        <v>164</v>
      </c>
      <c r="C150" s="156" t="s">
        <v>437</v>
      </c>
      <c r="D150" s="157"/>
      <c r="E150" s="156"/>
      <c r="F150" s="65" t="s">
        <v>117</v>
      </c>
      <c r="G150" s="66"/>
      <c r="H150" s="71"/>
      <c r="I150" s="201"/>
      <c r="J150" s="72" t="s">
        <v>117</v>
      </c>
      <c r="K150" s="76" t="s">
        <v>117</v>
      </c>
      <c r="L150" s="68" t="s">
        <v>117</v>
      </c>
      <c r="M150" s="73">
        <f>SUM(M151:M159)</f>
        <v>3</v>
      </c>
      <c r="N150" s="74"/>
      <c r="O150" s="75"/>
      <c r="P150" s="74"/>
      <c r="Q150" s="75"/>
      <c r="R150" s="75"/>
      <c r="S150" s="75"/>
      <c r="T150" s="75"/>
      <c r="U150" s="74"/>
      <c r="V150" s="75"/>
      <c r="W150" s="75"/>
      <c r="X150" s="75"/>
      <c r="Y150" s="60">
        <f>SUM(Y151:Y159)</f>
        <v>9</v>
      </c>
      <c r="Z150" s="76" t="s">
        <v>117</v>
      </c>
      <c r="AA150" s="138"/>
      <c r="AB150" s="138"/>
      <c r="AC150" s="138"/>
      <c r="AD150" s="138"/>
      <c r="AE150" s="138"/>
      <c r="AF150" s="138"/>
      <c r="AG150" s="138"/>
      <c r="AH150" s="138"/>
      <c r="AI150" s="138"/>
      <c r="AJ150" s="138"/>
      <c r="AK150" s="138"/>
      <c r="AL150" s="138"/>
      <c r="AM150" s="138"/>
      <c r="AN150" s="138"/>
      <c r="AO150" s="138"/>
      <c r="AP150" s="138"/>
      <c r="AQ150" s="138"/>
      <c r="AR150" s="138"/>
      <c r="AS150" s="138"/>
      <c r="AT150" s="138"/>
      <c r="AU150" s="138"/>
      <c r="AV150" s="138"/>
      <c r="AW150" s="138"/>
      <c r="AX150" s="138"/>
      <c r="AY150" s="138"/>
      <c r="AZ150" s="138"/>
      <c r="BA150" s="138"/>
      <c r="BB150" s="138"/>
      <c r="BC150" s="138"/>
      <c r="BD150" s="138"/>
      <c r="BE150" s="138"/>
      <c r="BF150" s="138"/>
      <c r="BG150" s="138"/>
      <c r="BH150" s="138"/>
      <c r="BI150" s="138"/>
      <c r="BJ150" s="98"/>
      <c r="BK150" s="99"/>
      <c r="BL150" s="99"/>
      <c r="BM150" s="99"/>
      <c r="BN150" s="99"/>
      <c r="BO150" s="99"/>
      <c r="BP150" s="99"/>
      <c r="BQ150" s="99"/>
      <c r="BR150" s="99"/>
      <c r="BS150" s="99"/>
      <c r="BT150" s="99"/>
      <c r="BU150" s="99"/>
      <c r="BV150" s="99"/>
      <c r="BW150" s="99"/>
      <c r="BX150" s="99"/>
      <c r="BY150" s="99"/>
      <c r="BZ150" s="99"/>
      <c r="CA150" s="99"/>
      <c r="CB150" s="99"/>
      <c r="CC150" s="99"/>
      <c r="CD150" s="99"/>
      <c r="CE150" s="99"/>
      <c r="CF150" s="99"/>
      <c r="CG150" s="99"/>
      <c r="CH150" s="99"/>
      <c r="CI150" s="99"/>
      <c r="CJ150" s="99"/>
      <c r="CK150" s="99"/>
      <c r="CL150" s="100"/>
      <c r="CM150" s="112"/>
      <c r="CN150" s="100"/>
      <c r="CO150" s="112"/>
      <c r="CP150" s="100"/>
      <c r="CQ150" s="112"/>
      <c r="CR150" s="100"/>
      <c r="CS150" s="112"/>
      <c r="CT150" s="113"/>
      <c r="CU150" s="103"/>
      <c r="CV150" s="2"/>
    </row>
    <row r="151" spans="1:100" ht="69" customHeight="1">
      <c r="A151" s="399" t="s">
        <v>169</v>
      </c>
      <c r="B151" s="569">
        <v>167</v>
      </c>
      <c r="C151" s="85" t="s">
        <v>438</v>
      </c>
      <c r="D151" s="250" t="s">
        <v>171</v>
      </c>
      <c r="E151" s="85" t="s">
        <v>439</v>
      </c>
      <c r="F151" s="336" t="s">
        <v>224</v>
      </c>
      <c r="G151" s="85" t="s">
        <v>440</v>
      </c>
      <c r="H151" s="132"/>
      <c r="I151" s="126" t="s">
        <v>212</v>
      </c>
      <c r="J151" s="648" t="s">
        <v>176</v>
      </c>
      <c r="K151" s="649" t="s">
        <v>165</v>
      </c>
      <c r="L151" s="650" t="s">
        <v>177</v>
      </c>
      <c r="M151" s="371"/>
      <c r="N151" s="571" t="s">
        <v>177</v>
      </c>
      <c r="O151" s="210"/>
      <c r="P151" s="107"/>
      <c r="Q151" s="108"/>
      <c r="R151" s="108"/>
      <c r="S151" s="108"/>
      <c r="T151" s="108"/>
      <c r="U151" s="107"/>
      <c r="V151" s="108"/>
      <c r="W151" s="108"/>
      <c r="X151" s="108"/>
      <c r="Y151" s="38">
        <f t="shared" ref="Y151:Y159" si="93">COUNTIF($N151:$X151,"x")</f>
        <v>1</v>
      </c>
      <c r="Z151" s="95"/>
      <c r="AA151" s="96" t="s">
        <v>216</v>
      </c>
      <c r="AB151" s="96" t="s">
        <v>216</v>
      </c>
      <c r="AC151" s="609"/>
      <c r="AD151" s="96"/>
      <c r="AE151" s="96"/>
      <c r="AF151" s="96"/>
      <c r="AG151" s="96"/>
      <c r="AH151" s="96"/>
      <c r="AI151" s="96"/>
      <c r="AJ151" s="97"/>
      <c r="AK151" s="97"/>
      <c r="AL151" s="97"/>
      <c r="AM151" s="97"/>
      <c r="AN151" s="97"/>
      <c r="AO151" s="97"/>
      <c r="AP151" s="97"/>
      <c r="AQ151" s="97"/>
      <c r="AR151" s="97"/>
      <c r="AS151" s="97"/>
      <c r="AT151" s="97"/>
      <c r="AU151" s="97"/>
      <c r="AV151" s="97"/>
      <c r="AW151" s="97"/>
      <c r="AX151" s="97"/>
      <c r="AY151" s="97"/>
      <c r="AZ151" s="97"/>
      <c r="BA151" s="97"/>
      <c r="BB151" s="97"/>
      <c r="BC151" s="97"/>
      <c r="BD151" s="97"/>
      <c r="BE151" s="97"/>
      <c r="BF151" s="97"/>
      <c r="BG151" s="97"/>
      <c r="BH151" s="97"/>
      <c r="BI151" s="97"/>
      <c r="BJ151" s="98"/>
      <c r="BK151" s="99"/>
      <c r="BL151" s="99"/>
      <c r="BM151" s="99"/>
      <c r="BN151" s="99"/>
      <c r="BO151" s="99"/>
      <c r="BP151" s="99"/>
      <c r="BQ151" s="99"/>
      <c r="BR151" s="99"/>
      <c r="BS151" s="99"/>
      <c r="BT151" s="99"/>
      <c r="BU151" s="99"/>
      <c r="BV151" s="99"/>
      <c r="BW151" s="99"/>
      <c r="BX151" s="99"/>
      <c r="BY151" s="99"/>
      <c r="BZ151" s="99"/>
      <c r="CA151" s="99"/>
      <c r="CB151" s="99"/>
      <c r="CC151" s="99"/>
      <c r="CD151" s="99"/>
      <c r="CE151" s="99"/>
      <c r="CF151" s="99"/>
      <c r="CG151" s="99"/>
      <c r="CH151" s="99"/>
      <c r="CI151" s="99"/>
      <c r="CJ151" s="99"/>
      <c r="CK151" s="99"/>
      <c r="CL151" s="100">
        <f t="shared" ref="CL151:CL159" si="94">COUNTIF(BJ151:CK151,"2")</f>
        <v>0</v>
      </c>
      <c r="CM151" s="101" t="e">
        <f t="shared" ref="CM151:CM159" si="95">CL151/(CL151+CN151+CP151+CR151)</f>
        <v>#DIV/0!</v>
      </c>
      <c r="CN151" s="100">
        <f t="shared" ref="CN151:CN159" si="96">COUNTIF(BJ151:CK151,"1")</f>
        <v>0</v>
      </c>
      <c r="CO151" s="101" t="e">
        <f t="shared" ref="CO151:CO159" si="97">CN151/(CL151+CN151+CP151+CR151)</f>
        <v>#DIV/0!</v>
      </c>
      <c r="CP151" s="100">
        <f t="shared" ref="CP151:CP159" si="98">COUNTIF(BJ151:CK151,"0")</f>
        <v>0</v>
      </c>
      <c r="CQ151" s="101" t="e">
        <f t="shared" ref="CQ151:CQ159" si="99">CP151/(CL151+CN151+CP151+CR151)</f>
        <v>#DIV/0!</v>
      </c>
      <c r="CR151" s="100">
        <f t="shared" ref="CR151:CR159" si="100">COUNTIF(BJ151:CK151,"KĐG")</f>
        <v>0</v>
      </c>
      <c r="CS151" s="101" t="e">
        <f t="shared" ref="CS151:CS159" si="101">CR151/(CL151+CN151+CP151+CR151)</f>
        <v>#DIV/0!</v>
      </c>
      <c r="CT151" s="102" t="e">
        <f t="shared" ref="CT151:CT159" si="102">(((CL151*2)+(CN151*1)+(CP151*0)))/(CL151+CN151+CP151)</f>
        <v>#DIV/0!</v>
      </c>
      <c r="CU151" s="601" t="e">
        <f t="shared" ref="CU151:CU159" si="103">IF(CS151&gt;=50%,"KĐG",IF(CT151&gt;=1.6,"Đạt mục tiêu",IF(CT151&gt;=1,"Cần cố gắng","Chưa đạt")))</f>
        <v>#DIV/0!</v>
      </c>
      <c r="CV151" s="150"/>
    </row>
    <row r="152" spans="1:100" ht="69" hidden="1" customHeight="1">
      <c r="A152" s="80" t="s">
        <v>179</v>
      </c>
      <c r="B152" s="319">
        <v>167</v>
      </c>
      <c r="C152" s="534" t="s">
        <v>438</v>
      </c>
      <c r="D152" s="82" t="s">
        <v>171</v>
      </c>
      <c r="E152" s="393" t="s">
        <v>439</v>
      </c>
      <c r="F152" s="394" t="s">
        <v>224</v>
      </c>
      <c r="G152" s="535" t="s">
        <v>440</v>
      </c>
      <c r="H152" s="132"/>
      <c r="I152" s="540" t="s">
        <v>212</v>
      </c>
      <c r="J152" s="633"/>
      <c r="K152" s="624"/>
      <c r="L152" s="639"/>
      <c r="M152" s="106"/>
      <c r="N152" s="92"/>
      <c r="O152" s="108" t="s">
        <v>177</v>
      </c>
      <c r="P152" s="107"/>
      <c r="Q152" s="108"/>
      <c r="R152" s="108"/>
      <c r="S152" s="108"/>
      <c r="T152" s="108"/>
      <c r="U152" s="107"/>
      <c r="V152" s="108"/>
      <c r="W152" s="108"/>
      <c r="X152" s="108"/>
      <c r="Y152" s="38">
        <f t="shared" si="93"/>
        <v>1</v>
      </c>
      <c r="Z152" s="95"/>
      <c r="AA152" s="536"/>
      <c r="AB152" s="536"/>
      <c r="AC152" s="97" t="s">
        <v>216</v>
      </c>
      <c r="AD152" s="97" t="s">
        <v>216</v>
      </c>
      <c r="AE152" s="97" t="s">
        <v>216</v>
      </c>
      <c r="AF152" s="97" t="s">
        <v>216</v>
      </c>
      <c r="AG152" s="96"/>
      <c r="AH152" s="96"/>
      <c r="AI152" s="96"/>
      <c r="AJ152" s="97"/>
      <c r="AK152" s="97"/>
      <c r="AL152" s="97"/>
      <c r="AM152" s="97"/>
      <c r="AN152" s="97"/>
      <c r="AO152" s="97"/>
      <c r="AP152" s="97"/>
      <c r="AQ152" s="97"/>
      <c r="AR152" s="97"/>
      <c r="AS152" s="97"/>
      <c r="AT152" s="97"/>
      <c r="AU152" s="97"/>
      <c r="AV152" s="97"/>
      <c r="AW152" s="97"/>
      <c r="AX152" s="97"/>
      <c r="AY152" s="97"/>
      <c r="AZ152" s="97"/>
      <c r="BA152" s="97"/>
      <c r="BB152" s="97"/>
      <c r="BC152" s="97"/>
      <c r="BD152" s="97"/>
      <c r="BE152" s="97"/>
      <c r="BF152" s="97"/>
      <c r="BG152" s="97"/>
      <c r="BH152" s="97"/>
      <c r="BI152" s="97"/>
      <c r="BJ152" s="98"/>
      <c r="BK152" s="99"/>
      <c r="BL152" s="99"/>
      <c r="BM152" s="99"/>
      <c r="BN152" s="110"/>
      <c r="BO152" s="99"/>
      <c r="BP152" s="99"/>
      <c r="BQ152" s="99"/>
      <c r="BR152" s="99"/>
      <c r="BS152" s="99"/>
      <c r="BT152" s="110"/>
      <c r="BU152" s="110"/>
      <c r="BV152" s="110"/>
      <c r="BW152" s="99"/>
      <c r="BX152" s="99"/>
      <c r="BY152" s="99"/>
      <c r="BZ152" s="99"/>
      <c r="CA152" s="110"/>
      <c r="CB152" s="110"/>
      <c r="CC152" s="99"/>
      <c r="CD152" s="99"/>
      <c r="CE152" s="99"/>
      <c r="CF152" s="99"/>
      <c r="CG152" s="99"/>
      <c r="CH152" s="110"/>
      <c r="CI152" s="99"/>
      <c r="CJ152" s="99"/>
      <c r="CK152" s="99"/>
      <c r="CL152" s="100">
        <f t="shared" si="94"/>
        <v>0</v>
      </c>
      <c r="CM152" s="101" t="e">
        <f t="shared" si="95"/>
        <v>#DIV/0!</v>
      </c>
      <c r="CN152" s="100">
        <f t="shared" si="96"/>
        <v>0</v>
      </c>
      <c r="CO152" s="101" t="e">
        <f t="shared" si="97"/>
        <v>#DIV/0!</v>
      </c>
      <c r="CP152" s="100">
        <f t="shared" si="98"/>
        <v>0</v>
      </c>
      <c r="CQ152" s="101" t="e">
        <f t="shared" si="99"/>
        <v>#DIV/0!</v>
      </c>
      <c r="CR152" s="100">
        <f t="shared" si="100"/>
        <v>0</v>
      </c>
      <c r="CS152" s="101" t="e">
        <f t="shared" si="101"/>
        <v>#DIV/0!</v>
      </c>
      <c r="CT152" s="102" t="e">
        <f t="shared" si="102"/>
        <v>#DIV/0!</v>
      </c>
      <c r="CU152" s="103" t="e">
        <f t="shared" si="103"/>
        <v>#DIV/0!</v>
      </c>
      <c r="CV152" s="2"/>
    </row>
    <row r="153" spans="1:100" ht="45" customHeight="1">
      <c r="A153" s="399" t="s">
        <v>169</v>
      </c>
      <c r="B153" s="569">
        <v>170</v>
      </c>
      <c r="C153" s="85" t="s">
        <v>441</v>
      </c>
      <c r="D153" s="250" t="s">
        <v>171</v>
      </c>
      <c r="E153" s="85" t="s">
        <v>442</v>
      </c>
      <c r="F153" s="336" t="s">
        <v>224</v>
      </c>
      <c r="G153" s="85" t="s">
        <v>443</v>
      </c>
      <c r="H153" s="132"/>
      <c r="I153" s="126" t="s">
        <v>212</v>
      </c>
      <c r="J153" s="648" t="s">
        <v>176</v>
      </c>
      <c r="K153" s="649" t="s">
        <v>165</v>
      </c>
      <c r="L153" s="650" t="s">
        <v>177</v>
      </c>
      <c r="M153" s="371"/>
      <c r="N153" s="571" t="s">
        <v>177</v>
      </c>
      <c r="O153" s="210"/>
      <c r="P153" s="107"/>
      <c r="Q153" s="108"/>
      <c r="R153" s="108"/>
      <c r="S153" s="108"/>
      <c r="T153" s="108"/>
      <c r="U153" s="107"/>
      <c r="V153" s="108"/>
      <c r="W153" s="108"/>
      <c r="X153" s="108"/>
      <c r="Y153" s="38">
        <f t="shared" si="93"/>
        <v>1</v>
      </c>
      <c r="Z153" s="129"/>
      <c r="AA153" s="96" t="s">
        <v>216</v>
      </c>
      <c r="AB153" s="96" t="s">
        <v>216</v>
      </c>
      <c r="AC153" s="609"/>
      <c r="AD153" s="96"/>
      <c r="AE153" s="96"/>
      <c r="AF153" s="96"/>
      <c r="AG153" s="96"/>
      <c r="AH153" s="96"/>
      <c r="AI153" s="96"/>
      <c r="AJ153" s="97"/>
      <c r="AK153" s="97"/>
      <c r="AL153" s="97"/>
      <c r="AM153" s="97"/>
      <c r="AN153" s="97"/>
      <c r="AO153" s="97"/>
      <c r="AP153" s="97"/>
      <c r="AQ153" s="97"/>
      <c r="AR153" s="97"/>
      <c r="AS153" s="97"/>
      <c r="AT153" s="97"/>
      <c r="AU153" s="97"/>
      <c r="AV153" s="97"/>
      <c r="AW153" s="97"/>
      <c r="AX153" s="97"/>
      <c r="AY153" s="97"/>
      <c r="AZ153" s="97"/>
      <c r="BA153" s="97"/>
      <c r="BB153" s="97"/>
      <c r="BC153" s="97"/>
      <c r="BD153" s="97"/>
      <c r="BE153" s="97"/>
      <c r="BF153" s="97"/>
      <c r="BG153" s="97"/>
      <c r="BH153" s="97"/>
      <c r="BI153" s="97"/>
      <c r="BJ153" s="98"/>
      <c r="BK153" s="99"/>
      <c r="BL153" s="99"/>
      <c r="BM153" s="99"/>
      <c r="BN153" s="99"/>
      <c r="BO153" s="99"/>
      <c r="BP153" s="99"/>
      <c r="BQ153" s="99"/>
      <c r="BR153" s="99"/>
      <c r="BS153" s="99"/>
      <c r="BT153" s="99"/>
      <c r="BU153" s="99"/>
      <c r="BV153" s="99"/>
      <c r="BW153" s="99"/>
      <c r="BX153" s="99"/>
      <c r="BY153" s="99"/>
      <c r="BZ153" s="99"/>
      <c r="CA153" s="99"/>
      <c r="CB153" s="99"/>
      <c r="CC153" s="99"/>
      <c r="CD153" s="99"/>
      <c r="CE153" s="99"/>
      <c r="CF153" s="99"/>
      <c r="CG153" s="99"/>
      <c r="CH153" s="99"/>
      <c r="CI153" s="99"/>
      <c r="CJ153" s="99"/>
      <c r="CK153" s="99"/>
      <c r="CL153" s="100">
        <f t="shared" si="94"/>
        <v>0</v>
      </c>
      <c r="CM153" s="101" t="e">
        <f t="shared" si="95"/>
        <v>#DIV/0!</v>
      </c>
      <c r="CN153" s="100">
        <f t="shared" si="96"/>
        <v>0</v>
      </c>
      <c r="CO153" s="101" t="e">
        <f t="shared" si="97"/>
        <v>#DIV/0!</v>
      </c>
      <c r="CP153" s="100">
        <f t="shared" si="98"/>
        <v>0</v>
      </c>
      <c r="CQ153" s="101" t="e">
        <f t="shared" si="99"/>
        <v>#DIV/0!</v>
      </c>
      <c r="CR153" s="100">
        <f t="shared" si="100"/>
        <v>0</v>
      </c>
      <c r="CS153" s="101" t="e">
        <f t="shared" si="101"/>
        <v>#DIV/0!</v>
      </c>
      <c r="CT153" s="102" t="e">
        <f t="shared" si="102"/>
        <v>#DIV/0!</v>
      </c>
      <c r="CU153" s="601" t="e">
        <f t="shared" si="103"/>
        <v>#DIV/0!</v>
      </c>
      <c r="CV153" s="150"/>
    </row>
    <row r="154" spans="1:100" ht="45" hidden="1" customHeight="1">
      <c r="A154" s="80" t="s">
        <v>179</v>
      </c>
      <c r="B154" s="319">
        <v>170</v>
      </c>
      <c r="C154" s="534" t="s">
        <v>441</v>
      </c>
      <c r="D154" s="82" t="s">
        <v>171</v>
      </c>
      <c r="E154" s="393" t="s">
        <v>442</v>
      </c>
      <c r="F154" s="394" t="s">
        <v>224</v>
      </c>
      <c r="G154" s="535" t="s">
        <v>443</v>
      </c>
      <c r="H154" s="132"/>
      <c r="I154" s="540" t="s">
        <v>212</v>
      </c>
      <c r="J154" s="633"/>
      <c r="K154" s="624"/>
      <c r="L154" s="639"/>
      <c r="M154" s="106"/>
      <c r="N154" s="92"/>
      <c r="O154" s="108" t="s">
        <v>177</v>
      </c>
      <c r="P154" s="107"/>
      <c r="Q154" s="108"/>
      <c r="R154" s="108"/>
      <c r="S154" s="108"/>
      <c r="T154" s="108"/>
      <c r="U154" s="107"/>
      <c r="V154" s="108"/>
      <c r="W154" s="108"/>
      <c r="X154" s="108"/>
      <c r="Y154" s="38">
        <f t="shared" si="93"/>
        <v>1</v>
      </c>
      <c r="Z154" s="129"/>
      <c r="AA154" s="536"/>
      <c r="AB154" s="536"/>
      <c r="AC154" s="97" t="s">
        <v>216</v>
      </c>
      <c r="AD154" s="97" t="s">
        <v>216</v>
      </c>
      <c r="AE154" s="97" t="s">
        <v>216</v>
      </c>
      <c r="AF154" s="97" t="s">
        <v>216</v>
      </c>
      <c r="AG154" s="96"/>
      <c r="AH154" s="96"/>
      <c r="AI154" s="96"/>
      <c r="AJ154" s="97"/>
      <c r="AK154" s="97"/>
      <c r="AL154" s="97"/>
      <c r="AM154" s="97"/>
      <c r="AN154" s="97"/>
      <c r="AO154" s="97"/>
      <c r="AP154" s="97"/>
      <c r="AQ154" s="97"/>
      <c r="AR154" s="97"/>
      <c r="AS154" s="97"/>
      <c r="AT154" s="97"/>
      <c r="AU154" s="97"/>
      <c r="AV154" s="97"/>
      <c r="AW154" s="97"/>
      <c r="AX154" s="97"/>
      <c r="AY154" s="97"/>
      <c r="AZ154" s="97"/>
      <c r="BA154" s="97"/>
      <c r="BB154" s="97"/>
      <c r="BC154" s="97"/>
      <c r="BD154" s="97"/>
      <c r="BE154" s="97"/>
      <c r="BF154" s="97"/>
      <c r="BG154" s="97"/>
      <c r="BH154" s="97"/>
      <c r="BI154" s="97"/>
      <c r="BJ154" s="98"/>
      <c r="BK154" s="99"/>
      <c r="BL154" s="99"/>
      <c r="BM154" s="99"/>
      <c r="BN154" s="110"/>
      <c r="BO154" s="99"/>
      <c r="BP154" s="99"/>
      <c r="BQ154" s="99"/>
      <c r="BR154" s="99"/>
      <c r="BS154" s="99"/>
      <c r="BT154" s="110"/>
      <c r="BU154" s="110"/>
      <c r="BV154" s="110"/>
      <c r="BW154" s="99"/>
      <c r="BX154" s="99"/>
      <c r="BY154" s="99"/>
      <c r="BZ154" s="99"/>
      <c r="CA154" s="110"/>
      <c r="CB154" s="110"/>
      <c r="CC154" s="99"/>
      <c r="CD154" s="99"/>
      <c r="CE154" s="99"/>
      <c r="CF154" s="99"/>
      <c r="CG154" s="99"/>
      <c r="CH154" s="110"/>
      <c r="CI154" s="99"/>
      <c r="CJ154" s="99"/>
      <c r="CK154" s="99"/>
      <c r="CL154" s="100">
        <f t="shared" si="94"/>
        <v>0</v>
      </c>
      <c r="CM154" s="101" t="e">
        <f t="shared" si="95"/>
        <v>#DIV/0!</v>
      </c>
      <c r="CN154" s="100">
        <f t="shared" si="96"/>
        <v>0</v>
      </c>
      <c r="CO154" s="101" t="e">
        <f t="shared" si="97"/>
        <v>#DIV/0!</v>
      </c>
      <c r="CP154" s="100">
        <f t="shared" si="98"/>
        <v>0</v>
      </c>
      <c r="CQ154" s="101" t="e">
        <f t="shared" si="99"/>
        <v>#DIV/0!</v>
      </c>
      <c r="CR154" s="100">
        <f t="shared" si="100"/>
        <v>0</v>
      </c>
      <c r="CS154" s="101" t="e">
        <f t="shared" si="101"/>
        <v>#DIV/0!</v>
      </c>
      <c r="CT154" s="102" t="e">
        <f t="shared" si="102"/>
        <v>#DIV/0!</v>
      </c>
      <c r="CU154" s="103" t="e">
        <f t="shared" si="103"/>
        <v>#DIV/0!</v>
      </c>
      <c r="CV154" s="2"/>
    </row>
    <row r="155" spans="1:100" ht="127.5" hidden="1" customHeight="1">
      <c r="A155" s="80" t="s">
        <v>185</v>
      </c>
      <c r="B155" s="60">
        <v>173</v>
      </c>
      <c r="C155" s="83" t="s">
        <v>444</v>
      </c>
      <c r="D155" s="104" t="s">
        <v>171</v>
      </c>
      <c r="E155" s="81" t="s">
        <v>445</v>
      </c>
      <c r="F155" s="84" t="s">
        <v>224</v>
      </c>
      <c r="G155" s="146" t="s">
        <v>446</v>
      </c>
      <c r="H155" s="174"/>
      <c r="I155" s="123" t="s">
        <v>212</v>
      </c>
      <c r="J155" s="139" t="s">
        <v>176</v>
      </c>
      <c r="K155" s="140" t="s">
        <v>165</v>
      </c>
      <c r="L155" s="141" t="s">
        <v>177</v>
      </c>
      <c r="M155" s="106"/>
      <c r="N155" s="107"/>
      <c r="O155" s="108"/>
      <c r="P155" s="107"/>
      <c r="Q155" s="108"/>
      <c r="R155" s="108"/>
      <c r="S155" s="108"/>
      <c r="T155" s="108"/>
      <c r="U155" s="107" t="s">
        <v>177</v>
      </c>
      <c r="V155" s="108"/>
      <c r="W155" s="108"/>
      <c r="X155" s="108"/>
      <c r="Y155" s="38">
        <f t="shared" si="93"/>
        <v>1</v>
      </c>
      <c r="Z155" s="129"/>
      <c r="AA155" s="109"/>
      <c r="AB155" s="109"/>
      <c r="AC155" s="109"/>
      <c r="AD155" s="109"/>
      <c r="AE155" s="109"/>
      <c r="AF155" s="109"/>
      <c r="AG155" s="96"/>
      <c r="AH155" s="96"/>
      <c r="AI155" s="96"/>
      <c r="AJ155" s="97"/>
      <c r="AK155" s="97"/>
      <c r="AL155" s="97"/>
      <c r="AM155" s="97"/>
      <c r="AN155" s="97"/>
      <c r="AO155" s="97"/>
      <c r="AP155" s="97"/>
      <c r="AQ155" s="97"/>
      <c r="AR155" s="97"/>
      <c r="AS155" s="97"/>
      <c r="AT155" s="97"/>
      <c r="AU155" s="97"/>
      <c r="AV155" s="97"/>
      <c r="AW155" s="97"/>
      <c r="AX155" s="97" t="s">
        <v>447</v>
      </c>
      <c r="AY155" s="97"/>
      <c r="AZ155" s="97" t="s">
        <v>393</v>
      </c>
      <c r="BA155" s="97"/>
      <c r="BB155" s="97"/>
      <c r="BC155" s="97"/>
      <c r="BD155" s="97"/>
      <c r="BE155" s="97"/>
      <c r="BF155" s="97"/>
      <c r="BG155" s="97"/>
      <c r="BH155" s="97"/>
      <c r="BI155" s="97"/>
      <c r="BJ155" s="98"/>
      <c r="BK155" s="99"/>
      <c r="BL155" s="99"/>
      <c r="BM155" s="99"/>
      <c r="BN155" s="99"/>
      <c r="BO155" s="99"/>
      <c r="BP155" s="99"/>
      <c r="BQ155" s="99"/>
      <c r="BR155" s="99"/>
      <c r="BS155" s="99"/>
      <c r="BT155" s="99"/>
      <c r="BU155" s="99"/>
      <c r="BV155" s="99"/>
      <c r="BW155" s="99"/>
      <c r="BX155" s="99"/>
      <c r="BY155" s="99"/>
      <c r="BZ155" s="99"/>
      <c r="CA155" s="99"/>
      <c r="CB155" s="99"/>
      <c r="CC155" s="99"/>
      <c r="CD155" s="99"/>
      <c r="CE155" s="99"/>
      <c r="CF155" s="99"/>
      <c r="CG155" s="99"/>
      <c r="CH155" s="99"/>
      <c r="CI155" s="99"/>
      <c r="CJ155" s="99"/>
      <c r="CK155" s="99"/>
      <c r="CL155" s="100">
        <f t="shared" si="94"/>
        <v>0</v>
      </c>
      <c r="CM155" s="101" t="e">
        <f t="shared" si="95"/>
        <v>#DIV/0!</v>
      </c>
      <c r="CN155" s="100">
        <f t="shared" si="96"/>
        <v>0</v>
      </c>
      <c r="CO155" s="101" t="e">
        <f t="shared" si="97"/>
        <v>#DIV/0!</v>
      </c>
      <c r="CP155" s="100">
        <f t="shared" si="98"/>
        <v>0</v>
      </c>
      <c r="CQ155" s="101" t="e">
        <f t="shared" si="99"/>
        <v>#DIV/0!</v>
      </c>
      <c r="CR155" s="100">
        <f t="shared" si="100"/>
        <v>0</v>
      </c>
      <c r="CS155" s="101" t="e">
        <f t="shared" si="101"/>
        <v>#DIV/0!</v>
      </c>
      <c r="CT155" s="117" t="e">
        <f t="shared" si="102"/>
        <v>#DIV/0!</v>
      </c>
      <c r="CU155" s="103" t="e">
        <f t="shared" si="103"/>
        <v>#DIV/0!</v>
      </c>
      <c r="CV155" s="111"/>
    </row>
    <row r="156" spans="1:100" ht="45" hidden="1" customHeight="1">
      <c r="A156" s="80" t="s">
        <v>179</v>
      </c>
      <c r="B156" s="60">
        <v>176</v>
      </c>
      <c r="C156" s="83" t="s">
        <v>448</v>
      </c>
      <c r="D156" s="104" t="s">
        <v>171</v>
      </c>
      <c r="E156" s="81" t="s">
        <v>449</v>
      </c>
      <c r="F156" s="84" t="s">
        <v>224</v>
      </c>
      <c r="G156" s="195" t="s">
        <v>450</v>
      </c>
      <c r="H156" s="202"/>
      <c r="I156" s="126" t="s">
        <v>212</v>
      </c>
      <c r="J156" s="148" t="s">
        <v>176</v>
      </c>
      <c r="K156" s="140" t="s">
        <v>165</v>
      </c>
      <c r="L156" s="141" t="s">
        <v>177</v>
      </c>
      <c r="M156" s="106">
        <v>1</v>
      </c>
      <c r="N156" s="107"/>
      <c r="O156" s="108" t="s">
        <v>177</v>
      </c>
      <c r="P156" s="107"/>
      <c r="Q156" s="108"/>
      <c r="R156" s="108"/>
      <c r="S156" s="108"/>
      <c r="T156" s="108"/>
      <c r="U156" s="107"/>
      <c r="V156" s="108"/>
      <c r="W156" s="108"/>
      <c r="X156" s="108"/>
      <c r="Y156" s="38">
        <f t="shared" si="93"/>
        <v>1</v>
      </c>
      <c r="Z156" s="129"/>
      <c r="AA156" s="109"/>
      <c r="AB156" s="109"/>
      <c r="AC156" s="97"/>
      <c r="AD156" s="97"/>
      <c r="AE156" s="97"/>
      <c r="AF156" s="97" t="s">
        <v>216</v>
      </c>
      <c r="AG156" s="96"/>
      <c r="AH156" s="96"/>
      <c r="AI156" s="96"/>
      <c r="AJ156" s="97"/>
      <c r="AK156" s="97"/>
      <c r="AL156" s="97"/>
      <c r="AM156" s="97"/>
      <c r="AN156" s="97"/>
      <c r="AO156" s="97"/>
      <c r="AP156" s="97"/>
      <c r="AQ156" s="97"/>
      <c r="AR156" s="97"/>
      <c r="AS156" s="97"/>
      <c r="AT156" s="97"/>
      <c r="AU156" s="97"/>
      <c r="AV156" s="97"/>
      <c r="AW156" s="97"/>
      <c r="AX156" s="97"/>
      <c r="AY156" s="97"/>
      <c r="AZ156" s="97"/>
      <c r="BA156" s="97"/>
      <c r="BB156" s="97"/>
      <c r="BC156" s="97"/>
      <c r="BD156" s="97"/>
      <c r="BE156" s="97"/>
      <c r="BF156" s="97"/>
      <c r="BG156" s="97"/>
      <c r="BH156" s="97"/>
      <c r="BI156" s="97"/>
      <c r="BJ156" s="98"/>
      <c r="BK156" s="99"/>
      <c r="BL156" s="99"/>
      <c r="BM156" s="99"/>
      <c r="BN156" s="110"/>
      <c r="BO156" s="99"/>
      <c r="BP156" s="99"/>
      <c r="BQ156" s="99"/>
      <c r="BR156" s="99"/>
      <c r="BS156" s="99"/>
      <c r="BT156" s="110"/>
      <c r="BU156" s="110"/>
      <c r="BV156" s="110"/>
      <c r="BW156" s="99"/>
      <c r="BX156" s="99"/>
      <c r="BY156" s="99"/>
      <c r="BZ156" s="99"/>
      <c r="CA156" s="110"/>
      <c r="CB156" s="110"/>
      <c r="CC156" s="99"/>
      <c r="CD156" s="99"/>
      <c r="CE156" s="99"/>
      <c r="CF156" s="99"/>
      <c r="CG156" s="99"/>
      <c r="CH156" s="110"/>
      <c r="CI156" s="99"/>
      <c r="CJ156" s="99"/>
      <c r="CK156" s="99"/>
      <c r="CL156" s="100">
        <f t="shared" si="94"/>
        <v>0</v>
      </c>
      <c r="CM156" s="101" t="e">
        <f t="shared" si="95"/>
        <v>#DIV/0!</v>
      </c>
      <c r="CN156" s="100">
        <f t="shared" si="96"/>
        <v>0</v>
      </c>
      <c r="CO156" s="101" t="e">
        <f t="shared" si="97"/>
        <v>#DIV/0!</v>
      </c>
      <c r="CP156" s="100">
        <f t="shared" si="98"/>
        <v>0</v>
      </c>
      <c r="CQ156" s="101" t="e">
        <f t="shared" si="99"/>
        <v>#DIV/0!</v>
      </c>
      <c r="CR156" s="100">
        <f t="shared" si="100"/>
        <v>0</v>
      </c>
      <c r="CS156" s="101" t="e">
        <f t="shared" si="101"/>
        <v>#DIV/0!</v>
      </c>
      <c r="CT156" s="102" t="e">
        <f t="shared" si="102"/>
        <v>#DIV/0!</v>
      </c>
      <c r="CU156" s="103" t="e">
        <f t="shared" si="103"/>
        <v>#DIV/0!</v>
      </c>
      <c r="CV156" s="2"/>
    </row>
    <row r="157" spans="1:100" ht="69" hidden="1" customHeight="1">
      <c r="A157" s="80" t="s">
        <v>180</v>
      </c>
      <c r="B157" s="60">
        <v>177</v>
      </c>
      <c r="C157" s="83" t="s">
        <v>451</v>
      </c>
      <c r="D157" s="104" t="s">
        <v>248</v>
      </c>
      <c r="E157" s="81" t="s">
        <v>452</v>
      </c>
      <c r="F157" s="84" t="s">
        <v>248</v>
      </c>
      <c r="G157" s="85" t="s">
        <v>453</v>
      </c>
      <c r="H157" s="86"/>
      <c r="I157" s="87" t="s">
        <v>212</v>
      </c>
      <c r="J157" s="139" t="s">
        <v>176</v>
      </c>
      <c r="K157" s="140" t="s">
        <v>165</v>
      </c>
      <c r="L157" s="141" t="s">
        <v>177</v>
      </c>
      <c r="M157" s="106"/>
      <c r="N157" s="107"/>
      <c r="O157" s="108"/>
      <c r="P157" s="107" t="s">
        <v>177</v>
      </c>
      <c r="Q157" s="108"/>
      <c r="R157" s="108"/>
      <c r="S157" s="108"/>
      <c r="T157" s="108"/>
      <c r="U157" s="107"/>
      <c r="V157" s="108"/>
      <c r="W157" s="108"/>
      <c r="X157" s="108"/>
      <c r="Y157" s="38">
        <f t="shared" si="93"/>
        <v>1</v>
      </c>
      <c r="Z157" s="129"/>
      <c r="AA157" s="109"/>
      <c r="AB157" s="109"/>
      <c r="AC157" s="109"/>
      <c r="AD157" s="109"/>
      <c r="AE157" s="109"/>
      <c r="AF157" s="109"/>
      <c r="AG157" s="96" t="s">
        <v>447</v>
      </c>
      <c r="AH157" s="96" t="s">
        <v>447</v>
      </c>
      <c r="AI157" s="96" t="s">
        <v>447</v>
      </c>
      <c r="AJ157" s="97"/>
      <c r="AK157" s="97"/>
      <c r="AL157" s="97"/>
      <c r="AM157" s="97"/>
      <c r="AN157" s="97"/>
      <c r="AO157" s="97"/>
      <c r="AP157" s="97"/>
      <c r="AQ157" s="97"/>
      <c r="AR157" s="97"/>
      <c r="AS157" s="97"/>
      <c r="AT157" s="97"/>
      <c r="AU157" s="97"/>
      <c r="AV157" s="97"/>
      <c r="AW157" s="97"/>
      <c r="AX157" s="97"/>
      <c r="AY157" s="97"/>
      <c r="AZ157" s="97"/>
      <c r="BA157" s="97"/>
      <c r="BB157" s="97"/>
      <c r="BC157" s="97"/>
      <c r="BD157" s="97"/>
      <c r="BE157" s="97"/>
      <c r="BF157" s="97"/>
      <c r="BG157" s="97"/>
      <c r="BH157" s="97"/>
      <c r="BI157" s="97"/>
      <c r="BJ157" s="98"/>
      <c r="BK157" s="99"/>
      <c r="BL157" s="99"/>
      <c r="BM157" s="99"/>
      <c r="BN157" s="99"/>
      <c r="BO157" s="99"/>
      <c r="BP157" s="99"/>
      <c r="BQ157" s="99"/>
      <c r="BR157" s="99"/>
      <c r="BS157" s="99"/>
      <c r="BT157" s="99"/>
      <c r="BU157" s="99"/>
      <c r="BV157" s="99"/>
      <c r="BW157" s="99"/>
      <c r="BX157" s="99"/>
      <c r="BY157" s="99"/>
      <c r="BZ157" s="99"/>
      <c r="CA157" s="99"/>
      <c r="CB157" s="99"/>
      <c r="CC157" s="99"/>
      <c r="CD157" s="99"/>
      <c r="CE157" s="99"/>
      <c r="CF157" s="99"/>
      <c r="CG157" s="99"/>
      <c r="CH157" s="99"/>
      <c r="CI157" s="99"/>
      <c r="CJ157" s="99"/>
      <c r="CK157" s="99"/>
      <c r="CL157" s="100">
        <f t="shared" si="94"/>
        <v>0</v>
      </c>
      <c r="CM157" s="112" t="e">
        <f t="shared" si="95"/>
        <v>#DIV/0!</v>
      </c>
      <c r="CN157" s="100">
        <f t="shared" si="96"/>
        <v>0</v>
      </c>
      <c r="CO157" s="112" t="e">
        <f t="shared" si="97"/>
        <v>#DIV/0!</v>
      </c>
      <c r="CP157" s="48">
        <f t="shared" si="98"/>
        <v>0</v>
      </c>
      <c r="CQ157" s="112" t="e">
        <f t="shared" si="99"/>
        <v>#DIV/0!</v>
      </c>
      <c r="CR157" s="100">
        <f t="shared" si="100"/>
        <v>0</v>
      </c>
      <c r="CS157" s="112" t="e">
        <f t="shared" si="101"/>
        <v>#DIV/0!</v>
      </c>
      <c r="CT157" s="113" t="e">
        <f t="shared" si="102"/>
        <v>#DIV/0!</v>
      </c>
      <c r="CU157" s="103" t="e">
        <f t="shared" si="103"/>
        <v>#DIV/0!</v>
      </c>
      <c r="CV157" s="2"/>
    </row>
    <row r="158" spans="1:100" ht="63.75" hidden="1" customHeight="1">
      <c r="A158" s="80" t="s">
        <v>181</v>
      </c>
      <c r="B158" s="60">
        <v>182</v>
      </c>
      <c r="C158" s="83" t="s">
        <v>454</v>
      </c>
      <c r="D158" s="104" t="s">
        <v>171</v>
      </c>
      <c r="E158" s="81" t="s">
        <v>455</v>
      </c>
      <c r="F158" s="84" t="s">
        <v>224</v>
      </c>
      <c r="G158" s="85" t="s">
        <v>456</v>
      </c>
      <c r="H158" s="86"/>
      <c r="I158" s="145" t="s">
        <v>212</v>
      </c>
      <c r="J158" s="139" t="s">
        <v>176</v>
      </c>
      <c r="K158" s="140" t="s">
        <v>165</v>
      </c>
      <c r="L158" s="141" t="s">
        <v>177</v>
      </c>
      <c r="M158" s="106">
        <v>1</v>
      </c>
      <c r="N158" s="107"/>
      <c r="O158" s="108"/>
      <c r="P158" s="107"/>
      <c r="Q158" s="108" t="s">
        <v>177</v>
      </c>
      <c r="R158" s="108"/>
      <c r="S158" s="108"/>
      <c r="T158" s="108"/>
      <c r="U158" s="107"/>
      <c r="V158" s="108"/>
      <c r="W158" s="108"/>
      <c r="X158" s="108"/>
      <c r="Y158" s="38">
        <f t="shared" si="93"/>
        <v>1</v>
      </c>
      <c r="Z158" s="129"/>
      <c r="AA158" s="109"/>
      <c r="AB158" s="109"/>
      <c r="AC158" s="109"/>
      <c r="AD158" s="109"/>
      <c r="AE158" s="109"/>
      <c r="AF158" s="109"/>
      <c r="AG158" s="96"/>
      <c r="AH158" s="96"/>
      <c r="AI158" s="96"/>
      <c r="AJ158" s="97"/>
      <c r="AK158" s="97" t="s">
        <v>365</v>
      </c>
      <c r="AL158" s="97" t="s">
        <v>365</v>
      </c>
      <c r="AM158" s="97"/>
      <c r="AN158" s="97"/>
      <c r="AO158" s="97"/>
      <c r="AP158" s="97"/>
      <c r="AQ158" s="97"/>
      <c r="AR158" s="97"/>
      <c r="AS158" s="97"/>
      <c r="AT158" s="97"/>
      <c r="AU158" s="97"/>
      <c r="AV158" s="97"/>
      <c r="AW158" s="97"/>
      <c r="AX158" s="97"/>
      <c r="AY158" s="97"/>
      <c r="AZ158" s="97"/>
      <c r="BA158" s="97"/>
      <c r="BB158" s="97"/>
      <c r="BC158" s="97"/>
      <c r="BD158" s="97"/>
      <c r="BE158" s="97"/>
      <c r="BF158" s="97"/>
      <c r="BG158" s="97"/>
      <c r="BH158" s="97"/>
      <c r="BI158" s="97"/>
      <c r="BJ158" s="98"/>
      <c r="BK158" s="99"/>
      <c r="BL158" s="99"/>
      <c r="BM158" s="99"/>
      <c r="BN158" s="99"/>
      <c r="BO158" s="99"/>
      <c r="BP158" s="99"/>
      <c r="BQ158" s="99"/>
      <c r="BR158" s="99"/>
      <c r="BS158" s="99"/>
      <c r="BT158" s="99"/>
      <c r="BU158" s="99"/>
      <c r="BV158" s="99"/>
      <c r="BW158" s="99"/>
      <c r="BX158" s="99"/>
      <c r="BY158" s="99"/>
      <c r="BZ158" s="99"/>
      <c r="CA158" s="99"/>
      <c r="CB158" s="99"/>
      <c r="CC158" s="99"/>
      <c r="CD158" s="99"/>
      <c r="CE158" s="99"/>
      <c r="CF158" s="99"/>
      <c r="CG158" s="99"/>
      <c r="CH158" s="99"/>
      <c r="CI158" s="99"/>
      <c r="CJ158" s="99"/>
      <c r="CK158" s="99"/>
      <c r="CL158" s="100">
        <f t="shared" si="94"/>
        <v>0</v>
      </c>
      <c r="CM158" s="112" t="e">
        <f t="shared" si="95"/>
        <v>#DIV/0!</v>
      </c>
      <c r="CN158" s="100">
        <f t="shared" si="96"/>
        <v>0</v>
      </c>
      <c r="CO158" s="112" t="e">
        <f t="shared" si="97"/>
        <v>#DIV/0!</v>
      </c>
      <c r="CP158" s="100">
        <f t="shared" si="98"/>
        <v>0</v>
      </c>
      <c r="CQ158" s="112" t="e">
        <f t="shared" si="99"/>
        <v>#DIV/0!</v>
      </c>
      <c r="CR158" s="100">
        <f t="shared" si="100"/>
        <v>0</v>
      </c>
      <c r="CS158" s="112" t="e">
        <f t="shared" si="101"/>
        <v>#DIV/0!</v>
      </c>
      <c r="CT158" s="113" t="e">
        <f t="shared" si="102"/>
        <v>#DIV/0!</v>
      </c>
      <c r="CU158" s="103" t="e">
        <f t="shared" si="103"/>
        <v>#DIV/0!</v>
      </c>
      <c r="CV158" s="2"/>
    </row>
    <row r="159" spans="1:100" ht="84.75" hidden="1" customHeight="1">
      <c r="A159" s="80" t="s">
        <v>179</v>
      </c>
      <c r="B159" s="60">
        <v>183</v>
      </c>
      <c r="C159" s="83" t="s">
        <v>457</v>
      </c>
      <c r="D159" s="197" t="s">
        <v>171</v>
      </c>
      <c r="E159" s="81" t="s">
        <v>458</v>
      </c>
      <c r="F159" s="84" t="s">
        <v>224</v>
      </c>
      <c r="G159" s="85" t="s">
        <v>459</v>
      </c>
      <c r="H159" s="132"/>
      <c r="I159" s="126" t="s">
        <v>212</v>
      </c>
      <c r="J159" s="148" t="s">
        <v>176</v>
      </c>
      <c r="K159" s="140" t="s">
        <v>165</v>
      </c>
      <c r="L159" s="141" t="s">
        <v>177</v>
      </c>
      <c r="M159" s="106">
        <v>1</v>
      </c>
      <c r="N159" s="107"/>
      <c r="O159" s="108" t="s">
        <v>177</v>
      </c>
      <c r="P159" s="107"/>
      <c r="Q159" s="108"/>
      <c r="R159" s="108"/>
      <c r="S159" s="108"/>
      <c r="T159" s="108"/>
      <c r="U159" s="107"/>
      <c r="V159" s="108"/>
      <c r="W159" s="108"/>
      <c r="X159" s="108"/>
      <c r="Y159" s="38">
        <f t="shared" si="93"/>
        <v>1</v>
      </c>
      <c r="Z159" s="129"/>
      <c r="AA159" s="109"/>
      <c r="AB159" s="109"/>
      <c r="AC159" s="97" t="s">
        <v>216</v>
      </c>
      <c r="AD159" s="97"/>
      <c r="AE159" s="97" t="s">
        <v>216</v>
      </c>
      <c r="AF159" s="97"/>
      <c r="AG159" s="96"/>
      <c r="AH159" s="96"/>
      <c r="AI159" s="96"/>
      <c r="AJ159" s="97"/>
      <c r="AK159" s="97"/>
      <c r="AL159" s="97"/>
      <c r="AM159" s="97"/>
      <c r="AN159" s="97"/>
      <c r="AO159" s="97"/>
      <c r="AP159" s="97"/>
      <c r="AQ159" s="97"/>
      <c r="AR159" s="97"/>
      <c r="AS159" s="97"/>
      <c r="AT159" s="97"/>
      <c r="AU159" s="97"/>
      <c r="AV159" s="97"/>
      <c r="AW159" s="97"/>
      <c r="AX159" s="97"/>
      <c r="AY159" s="97"/>
      <c r="AZ159" s="97"/>
      <c r="BA159" s="97"/>
      <c r="BB159" s="97"/>
      <c r="BC159" s="97"/>
      <c r="BD159" s="97"/>
      <c r="BE159" s="97"/>
      <c r="BF159" s="97"/>
      <c r="BG159" s="97"/>
      <c r="BH159" s="97"/>
      <c r="BI159" s="97"/>
      <c r="BJ159" s="98"/>
      <c r="BK159" s="99"/>
      <c r="BL159" s="99"/>
      <c r="BM159" s="99"/>
      <c r="BN159" s="110"/>
      <c r="BO159" s="99"/>
      <c r="BP159" s="99"/>
      <c r="BQ159" s="99"/>
      <c r="BR159" s="99"/>
      <c r="BS159" s="99"/>
      <c r="BT159" s="110"/>
      <c r="BU159" s="110"/>
      <c r="BV159" s="110"/>
      <c r="BW159" s="99"/>
      <c r="BX159" s="99"/>
      <c r="BY159" s="99"/>
      <c r="BZ159" s="99"/>
      <c r="CA159" s="110"/>
      <c r="CB159" s="110"/>
      <c r="CC159" s="99"/>
      <c r="CD159" s="99"/>
      <c r="CE159" s="99"/>
      <c r="CF159" s="99"/>
      <c r="CG159" s="99"/>
      <c r="CH159" s="110"/>
      <c r="CI159" s="99"/>
      <c r="CJ159" s="99"/>
      <c r="CK159" s="99"/>
      <c r="CL159" s="100">
        <f t="shared" si="94"/>
        <v>0</v>
      </c>
      <c r="CM159" s="112" t="e">
        <f t="shared" si="95"/>
        <v>#DIV/0!</v>
      </c>
      <c r="CN159" s="100">
        <f t="shared" si="96"/>
        <v>0</v>
      </c>
      <c r="CO159" s="101" t="e">
        <f t="shared" si="97"/>
        <v>#DIV/0!</v>
      </c>
      <c r="CP159" s="100">
        <f t="shared" si="98"/>
        <v>0</v>
      </c>
      <c r="CQ159" s="101" t="e">
        <f t="shared" si="99"/>
        <v>#DIV/0!</v>
      </c>
      <c r="CR159" s="100">
        <f t="shared" si="100"/>
        <v>0</v>
      </c>
      <c r="CS159" s="101" t="e">
        <f t="shared" si="101"/>
        <v>#DIV/0!</v>
      </c>
      <c r="CT159" s="102" t="e">
        <f t="shared" si="102"/>
        <v>#DIV/0!</v>
      </c>
      <c r="CU159" s="103" t="e">
        <f t="shared" si="103"/>
        <v>#DIV/0!</v>
      </c>
      <c r="CV159" s="2"/>
    </row>
    <row r="160" spans="1:100" ht="42" hidden="1" customHeight="1">
      <c r="A160" s="59"/>
      <c r="B160" s="60">
        <v>184</v>
      </c>
      <c r="C160" s="156" t="s">
        <v>460</v>
      </c>
      <c r="D160" s="157"/>
      <c r="E160" s="156"/>
      <c r="F160" s="65" t="s">
        <v>117</v>
      </c>
      <c r="G160" s="66"/>
      <c r="H160" s="66"/>
      <c r="I160" s="66"/>
      <c r="J160" s="66"/>
      <c r="K160" s="66"/>
      <c r="L160" s="66"/>
      <c r="M160" s="67">
        <f>SUM(M161:M173)</f>
        <v>4</v>
      </c>
      <c r="N160" s="66"/>
      <c r="O160" s="66"/>
      <c r="P160" s="66"/>
      <c r="Q160" s="66"/>
      <c r="R160" s="66"/>
      <c r="S160" s="66"/>
      <c r="T160" s="66"/>
      <c r="U160" s="66"/>
      <c r="V160" s="66"/>
      <c r="W160" s="66"/>
      <c r="X160" s="66"/>
      <c r="Y160" s="67">
        <f>SUM(Y161:Y173)</f>
        <v>13</v>
      </c>
      <c r="Z160" s="137"/>
      <c r="AA160" s="66"/>
      <c r="AB160" s="66"/>
      <c r="AC160" s="66"/>
      <c r="AD160" s="66"/>
      <c r="AE160" s="66"/>
      <c r="AF160" s="66"/>
      <c r="AG160" s="66"/>
      <c r="AH160" s="66"/>
      <c r="AI160" s="66"/>
      <c r="AJ160" s="138"/>
      <c r="AK160" s="138"/>
      <c r="AL160" s="138"/>
      <c r="AM160" s="138"/>
      <c r="AN160" s="138"/>
      <c r="AO160" s="138"/>
      <c r="AP160" s="138"/>
      <c r="AQ160" s="138"/>
      <c r="AR160" s="138"/>
      <c r="AS160" s="138"/>
      <c r="AT160" s="138"/>
      <c r="AU160" s="138"/>
      <c r="AV160" s="138"/>
      <c r="AW160" s="138"/>
      <c r="AX160" s="138"/>
      <c r="AY160" s="138"/>
      <c r="AZ160" s="138"/>
      <c r="BA160" s="138"/>
      <c r="BB160" s="138"/>
      <c r="BC160" s="138"/>
      <c r="BD160" s="138"/>
      <c r="BE160" s="138"/>
      <c r="BF160" s="138"/>
      <c r="BG160" s="138"/>
      <c r="BH160" s="138"/>
      <c r="BI160" s="138"/>
      <c r="BJ160" s="98"/>
      <c r="BK160" s="99"/>
      <c r="BL160" s="99"/>
      <c r="BM160" s="99"/>
      <c r="BN160" s="99"/>
      <c r="BO160" s="99"/>
      <c r="BP160" s="99"/>
      <c r="BQ160" s="99"/>
      <c r="BR160" s="99"/>
      <c r="BS160" s="99"/>
      <c r="BT160" s="99"/>
      <c r="BU160" s="99"/>
      <c r="BV160" s="99"/>
      <c r="BW160" s="99"/>
      <c r="BX160" s="99"/>
      <c r="BY160" s="99"/>
      <c r="BZ160" s="99"/>
      <c r="CA160" s="99"/>
      <c r="CB160" s="99"/>
      <c r="CC160" s="99"/>
      <c r="CD160" s="99"/>
      <c r="CE160" s="99"/>
      <c r="CF160" s="99"/>
      <c r="CG160" s="99"/>
      <c r="CH160" s="99"/>
      <c r="CI160" s="99"/>
      <c r="CJ160" s="99"/>
      <c r="CK160" s="99"/>
      <c r="CL160" s="100"/>
      <c r="CM160" s="112"/>
      <c r="CN160" s="100"/>
      <c r="CO160" s="112"/>
      <c r="CP160" s="100"/>
      <c r="CQ160" s="112"/>
      <c r="CR160" s="100"/>
      <c r="CS160" s="112"/>
      <c r="CT160" s="113"/>
      <c r="CU160" s="103"/>
      <c r="CV160" s="2"/>
    </row>
    <row r="161" spans="1:100" ht="102" customHeight="1">
      <c r="A161" s="399" t="s">
        <v>169</v>
      </c>
      <c r="B161" s="569">
        <v>187</v>
      </c>
      <c r="C161" s="85" t="s">
        <v>461</v>
      </c>
      <c r="D161" s="575" t="s">
        <v>171</v>
      </c>
      <c r="E161" s="85" t="s">
        <v>462</v>
      </c>
      <c r="F161" s="336" t="s">
        <v>171</v>
      </c>
      <c r="G161" s="146" t="s">
        <v>463</v>
      </c>
      <c r="H161" s="179"/>
      <c r="I161" s="126" t="s">
        <v>212</v>
      </c>
      <c r="J161" s="148" t="s">
        <v>176</v>
      </c>
      <c r="K161" s="140" t="s">
        <v>165</v>
      </c>
      <c r="L161" s="141" t="s">
        <v>177</v>
      </c>
      <c r="M161" s="524"/>
      <c r="N161" s="571" t="s">
        <v>177</v>
      </c>
      <c r="O161" s="210"/>
      <c r="P161" s="107"/>
      <c r="Q161" s="205"/>
      <c r="R161" s="108"/>
      <c r="S161" s="205"/>
      <c r="T161" s="205"/>
      <c r="U161" s="206"/>
      <c r="V161" s="205"/>
      <c r="W161" s="205"/>
      <c r="X161" s="205"/>
      <c r="Y161" s="38">
        <f t="shared" ref="Y161:Y173" si="104">COUNTIF($N161:$X161,"x")</f>
        <v>1</v>
      </c>
      <c r="Z161" s="129"/>
      <c r="AA161" s="96" t="s">
        <v>216</v>
      </c>
      <c r="AB161" s="96" t="s">
        <v>216</v>
      </c>
      <c r="AC161" s="609"/>
      <c r="AD161" s="96"/>
      <c r="AE161" s="96"/>
      <c r="AF161" s="96"/>
      <c r="AG161" s="96"/>
      <c r="AH161" s="96"/>
      <c r="AI161" s="96"/>
      <c r="AJ161" s="97"/>
      <c r="AK161" s="97"/>
      <c r="AL161" s="97"/>
      <c r="AM161" s="97"/>
      <c r="AN161" s="97"/>
      <c r="AO161" s="97"/>
      <c r="AP161" s="97"/>
      <c r="AQ161" s="97"/>
      <c r="AR161" s="97"/>
      <c r="AS161" s="97"/>
      <c r="AT161" s="97"/>
      <c r="AU161" s="97"/>
      <c r="AV161" s="97"/>
      <c r="AW161" s="97"/>
      <c r="AX161" s="97"/>
      <c r="AY161" s="97"/>
      <c r="AZ161" s="97"/>
      <c r="BA161" s="97"/>
      <c r="BB161" s="97"/>
      <c r="BC161" s="97"/>
      <c r="BD161" s="97"/>
      <c r="BE161" s="97"/>
      <c r="BF161" s="97"/>
      <c r="BG161" s="97"/>
      <c r="BH161" s="97"/>
      <c r="BI161" s="97"/>
      <c r="BJ161" s="98"/>
      <c r="BK161" s="99"/>
      <c r="BL161" s="99"/>
      <c r="BM161" s="99"/>
      <c r="BN161" s="99"/>
      <c r="BO161" s="99"/>
      <c r="BP161" s="99"/>
      <c r="BQ161" s="99"/>
      <c r="BR161" s="99"/>
      <c r="BS161" s="99"/>
      <c r="BT161" s="99"/>
      <c r="BU161" s="99"/>
      <c r="BV161" s="99"/>
      <c r="BW161" s="99"/>
      <c r="BX161" s="99"/>
      <c r="BY161" s="99"/>
      <c r="BZ161" s="99"/>
      <c r="CA161" s="99"/>
      <c r="CB161" s="99"/>
      <c r="CC161" s="99"/>
      <c r="CD161" s="99"/>
      <c r="CE161" s="99"/>
      <c r="CF161" s="99"/>
      <c r="CG161" s="99"/>
      <c r="CH161" s="99"/>
      <c r="CI161" s="99"/>
      <c r="CJ161" s="99"/>
      <c r="CK161" s="99"/>
      <c r="CL161" s="100">
        <f t="shared" ref="CL161:CL173" si="105">COUNTIF(BJ161:CK161,"2")</f>
        <v>0</v>
      </c>
      <c r="CM161" s="101" t="e">
        <f t="shared" ref="CM161:CM173" si="106">CL161/(CL161+CN161+CP161+CR161)</f>
        <v>#DIV/0!</v>
      </c>
      <c r="CN161" s="100">
        <f t="shared" ref="CN161:CN173" si="107">COUNTIF(BJ161:CK161,"1")</f>
        <v>0</v>
      </c>
      <c r="CO161" s="101" t="e">
        <f t="shared" ref="CO161:CO173" si="108">CN161/(CL161+CN161+CP161+CR161)</f>
        <v>#DIV/0!</v>
      </c>
      <c r="CP161" s="100">
        <f t="shared" ref="CP161:CP173" si="109">COUNTIF(BJ161:CK161,"0")</f>
        <v>0</v>
      </c>
      <c r="CQ161" s="101" t="e">
        <f t="shared" ref="CQ161:CQ171" si="110">CP161/(CL161+CN161+CP161+CR161)</f>
        <v>#DIV/0!</v>
      </c>
      <c r="CR161" s="100">
        <f t="shared" ref="CR161:CR173" si="111">COUNTIF(BJ161:CK161,"KĐG")</f>
        <v>0</v>
      </c>
      <c r="CS161" s="101" t="e">
        <f t="shared" ref="CS161:CS173" si="112">CR161/(CL161+CN161+CP161+CR161)</f>
        <v>#DIV/0!</v>
      </c>
      <c r="CT161" s="102" t="e">
        <f t="shared" ref="CT161:CT171" si="113">(((CL161*2)+(CN161*1)+(CP161*0)))/(CL161+CN161+CP161)</f>
        <v>#DIV/0!</v>
      </c>
      <c r="CU161" s="601" t="e">
        <f t="shared" ref="CU161:CU171" si="114">IF(CS161&gt;=50%,"KĐG",IF(CT161&gt;=1.6,"Đạt mục tiêu",IF(CT161&gt;=1,"Cần cố gắng","Chưa đạt")))</f>
        <v>#DIV/0!</v>
      </c>
      <c r="CV161" s="150"/>
    </row>
    <row r="162" spans="1:100" ht="89.25" hidden="1" customHeight="1">
      <c r="A162" s="80" t="s">
        <v>179</v>
      </c>
      <c r="B162" s="319">
        <v>187</v>
      </c>
      <c r="C162" s="534" t="s">
        <v>461</v>
      </c>
      <c r="D162" s="203" t="s">
        <v>171</v>
      </c>
      <c r="E162" s="393" t="s">
        <v>464</v>
      </c>
      <c r="F162" s="394" t="s">
        <v>171</v>
      </c>
      <c r="G162" s="535" t="s">
        <v>465</v>
      </c>
      <c r="H162" s="132"/>
      <c r="I162" s="540" t="s">
        <v>212</v>
      </c>
      <c r="J162" s="148" t="s">
        <v>176</v>
      </c>
      <c r="K162" s="140" t="s">
        <v>165</v>
      </c>
      <c r="L162" s="141" t="s">
        <v>177</v>
      </c>
      <c r="M162" s="204"/>
      <c r="N162" s="545"/>
      <c r="O162" s="108" t="s">
        <v>177</v>
      </c>
      <c r="P162" s="206"/>
      <c r="Q162" s="108"/>
      <c r="R162" s="108"/>
      <c r="S162" s="205"/>
      <c r="T162" s="205"/>
      <c r="U162" s="206"/>
      <c r="V162" s="205"/>
      <c r="W162" s="205"/>
      <c r="X162" s="205"/>
      <c r="Y162" s="38">
        <f t="shared" si="104"/>
        <v>1</v>
      </c>
      <c r="Z162" s="129"/>
      <c r="AA162" s="536"/>
      <c r="AB162" s="536"/>
      <c r="AC162" s="97"/>
      <c r="AD162" s="97" t="s">
        <v>216</v>
      </c>
      <c r="AE162" s="97"/>
      <c r="AF162" s="97" t="s">
        <v>216</v>
      </c>
      <c r="AG162" s="96"/>
      <c r="AH162" s="96"/>
      <c r="AI162" s="96"/>
      <c r="AJ162" s="97"/>
      <c r="AK162" s="97"/>
      <c r="AL162" s="97"/>
      <c r="AM162" s="97"/>
      <c r="AN162" s="97"/>
      <c r="AO162" s="97"/>
      <c r="AP162" s="97"/>
      <c r="AQ162" s="97"/>
      <c r="AR162" s="97"/>
      <c r="AS162" s="97"/>
      <c r="AT162" s="97"/>
      <c r="AU162" s="97"/>
      <c r="AV162" s="97"/>
      <c r="AW162" s="97"/>
      <c r="AX162" s="97"/>
      <c r="AY162" s="97"/>
      <c r="AZ162" s="97"/>
      <c r="BA162" s="97"/>
      <c r="BB162" s="97"/>
      <c r="BC162" s="97"/>
      <c r="BD162" s="97"/>
      <c r="BE162" s="97"/>
      <c r="BF162" s="97"/>
      <c r="BG162" s="97"/>
      <c r="BH162" s="97"/>
      <c r="BI162" s="97"/>
      <c r="BJ162" s="98"/>
      <c r="BK162" s="99"/>
      <c r="BL162" s="99"/>
      <c r="BM162" s="99"/>
      <c r="BN162" s="110"/>
      <c r="BO162" s="99"/>
      <c r="BP162" s="99"/>
      <c r="BQ162" s="99"/>
      <c r="BR162" s="99"/>
      <c r="BS162" s="99"/>
      <c r="BT162" s="110"/>
      <c r="BU162" s="110"/>
      <c r="BV162" s="110"/>
      <c r="BW162" s="99"/>
      <c r="BX162" s="99"/>
      <c r="BY162" s="99"/>
      <c r="BZ162" s="99"/>
      <c r="CA162" s="110"/>
      <c r="CB162" s="110"/>
      <c r="CC162" s="99"/>
      <c r="CD162" s="99"/>
      <c r="CE162" s="99"/>
      <c r="CF162" s="99"/>
      <c r="CG162" s="99"/>
      <c r="CH162" s="110"/>
      <c r="CI162" s="99"/>
      <c r="CJ162" s="99"/>
      <c r="CK162" s="99"/>
      <c r="CL162" s="100">
        <f t="shared" si="105"/>
        <v>0</v>
      </c>
      <c r="CM162" s="112" t="e">
        <f t="shared" si="106"/>
        <v>#DIV/0!</v>
      </c>
      <c r="CN162" s="100">
        <f t="shared" si="107"/>
        <v>0</v>
      </c>
      <c r="CO162" s="101" t="e">
        <f t="shared" si="108"/>
        <v>#DIV/0!</v>
      </c>
      <c r="CP162" s="100">
        <f t="shared" si="109"/>
        <v>0</v>
      </c>
      <c r="CQ162" s="101" t="e">
        <f t="shared" si="110"/>
        <v>#DIV/0!</v>
      </c>
      <c r="CR162" s="100">
        <f t="shared" si="111"/>
        <v>0</v>
      </c>
      <c r="CS162" s="101" t="e">
        <f t="shared" si="112"/>
        <v>#DIV/0!</v>
      </c>
      <c r="CT162" s="102" t="e">
        <f t="shared" si="113"/>
        <v>#DIV/0!</v>
      </c>
      <c r="CU162" s="103" t="e">
        <f t="shared" si="114"/>
        <v>#DIV/0!</v>
      </c>
      <c r="CV162" s="2"/>
    </row>
    <row r="163" spans="1:100" ht="89.25" hidden="1" customHeight="1">
      <c r="A163" s="80" t="s">
        <v>182</v>
      </c>
      <c r="B163" s="60">
        <v>187</v>
      </c>
      <c r="C163" s="83" t="s">
        <v>461</v>
      </c>
      <c r="D163" s="207" t="s">
        <v>171</v>
      </c>
      <c r="E163" s="81" t="s">
        <v>466</v>
      </c>
      <c r="F163" s="84" t="s">
        <v>190</v>
      </c>
      <c r="G163" s="85" t="s">
        <v>467</v>
      </c>
      <c r="H163" s="86"/>
      <c r="I163" s="87" t="s">
        <v>212</v>
      </c>
      <c r="J163" s="139" t="s">
        <v>176</v>
      </c>
      <c r="K163" s="140" t="s">
        <v>165</v>
      </c>
      <c r="L163" s="141" t="s">
        <v>177</v>
      </c>
      <c r="M163" s="204"/>
      <c r="N163" s="206"/>
      <c r="O163" s="108"/>
      <c r="P163" s="206"/>
      <c r="Q163" s="108"/>
      <c r="R163" s="108" t="s">
        <v>177</v>
      </c>
      <c r="S163" s="205"/>
      <c r="T163" s="205"/>
      <c r="U163" s="206"/>
      <c r="V163" s="108"/>
      <c r="W163" s="205"/>
      <c r="X163" s="205"/>
      <c r="Y163" s="38">
        <f t="shared" si="104"/>
        <v>1</v>
      </c>
      <c r="Z163" s="129"/>
      <c r="AA163" s="109"/>
      <c r="AB163" s="109"/>
      <c r="AC163" s="109"/>
      <c r="AD163" s="109"/>
      <c r="AE163" s="109"/>
      <c r="AF163" s="109"/>
      <c r="AG163" s="96"/>
      <c r="AH163" s="96"/>
      <c r="AI163" s="96"/>
      <c r="AJ163" s="97"/>
      <c r="AK163" s="97"/>
      <c r="AL163" s="97"/>
      <c r="AM163" s="97" t="s">
        <v>216</v>
      </c>
      <c r="AN163" s="97" t="s">
        <v>216</v>
      </c>
      <c r="AO163" s="97" t="s">
        <v>216</v>
      </c>
      <c r="AP163" s="97" t="s">
        <v>216</v>
      </c>
      <c r="AQ163" s="97"/>
      <c r="AR163" s="97"/>
      <c r="AS163" s="97"/>
      <c r="AT163" s="97"/>
      <c r="AU163" s="97"/>
      <c r="AV163" s="97"/>
      <c r="AW163" s="97"/>
      <c r="AX163" s="97"/>
      <c r="AY163" s="97"/>
      <c r="AZ163" s="97"/>
      <c r="BA163" s="97"/>
      <c r="BB163" s="97"/>
      <c r="BC163" s="97"/>
      <c r="BD163" s="97"/>
      <c r="BE163" s="97"/>
      <c r="BF163" s="97"/>
      <c r="BG163" s="97"/>
      <c r="BH163" s="97"/>
      <c r="BI163" s="97"/>
      <c r="BJ163" s="98"/>
      <c r="BK163" s="99"/>
      <c r="BL163" s="99"/>
      <c r="BM163" s="99"/>
      <c r="BN163" s="99"/>
      <c r="BO163" s="99"/>
      <c r="BP163" s="99"/>
      <c r="BQ163" s="99"/>
      <c r="BR163" s="99"/>
      <c r="BS163" s="99"/>
      <c r="BT163" s="99"/>
      <c r="BU163" s="99"/>
      <c r="BV163" s="99"/>
      <c r="BW163" s="99"/>
      <c r="BX163" s="99"/>
      <c r="BY163" s="99"/>
      <c r="BZ163" s="99"/>
      <c r="CA163" s="99"/>
      <c r="CB163" s="99"/>
      <c r="CC163" s="99"/>
      <c r="CD163" s="99"/>
      <c r="CE163" s="99"/>
      <c r="CF163" s="99"/>
      <c r="CG163" s="99"/>
      <c r="CH163" s="99"/>
      <c r="CI163" s="99"/>
      <c r="CJ163" s="99"/>
      <c r="CK163" s="99"/>
      <c r="CL163" s="100">
        <f t="shared" si="105"/>
        <v>0</v>
      </c>
      <c r="CM163" s="101" t="e">
        <f t="shared" si="106"/>
        <v>#DIV/0!</v>
      </c>
      <c r="CN163" s="100">
        <f t="shared" si="107"/>
        <v>0</v>
      </c>
      <c r="CO163" s="101" t="e">
        <f t="shared" si="108"/>
        <v>#DIV/0!</v>
      </c>
      <c r="CP163" s="100">
        <f t="shared" si="109"/>
        <v>0</v>
      </c>
      <c r="CQ163" s="101" t="e">
        <f t="shared" si="110"/>
        <v>#DIV/0!</v>
      </c>
      <c r="CR163" s="100">
        <f t="shared" si="111"/>
        <v>0</v>
      </c>
      <c r="CS163" s="101" t="e">
        <f t="shared" si="112"/>
        <v>#DIV/0!</v>
      </c>
      <c r="CT163" s="113" t="e">
        <f t="shared" si="113"/>
        <v>#DIV/0!</v>
      </c>
      <c r="CU163" s="103" t="e">
        <f t="shared" si="114"/>
        <v>#DIV/0!</v>
      </c>
      <c r="CV163" s="2"/>
    </row>
    <row r="164" spans="1:100" ht="89.25" hidden="1" customHeight="1">
      <c r="A164" s="80" t="s">
        <v>188</v>
      </c>
      <c r="B164" s="60">
        <v>187</v>
      </c>
      <c r="C164" s="81" t="s">
        <v>461</v>
      </c>
      <c r="D164" s="207" t="s">
        <v>171</v>
      </c>
      <c r="E164" s="81" t="s">
        <v>468</v>
      </c>
      <c r="F164" s="84" t="s">
        <v>171</v>
      </c>
      <c r="G164" s="85" t="s">
        <v>469</v>
      </c>
      <c r="H164" s="86"/>
      <c r="I164" s="105" t="s">
        <v>212</v>
      </c>
      <c r="J164" s="139" t="s">
        <v>176</v>
      </c>
      <c r="K164" s="140" t="s">
        <v>165</v>
      </c>
      <c r="L164" s="141" t="s">
        <v>177</v>
      </c>
      <c r="M164" s="204"/>
      <c r="N164" s="206"/>
      <c r="O164" s="108"/>
      <c r="P164" s="206"/>
      <c r="Q164" s="108"/>
      <c r="R164" s="108"/>
      <c r="S164" s="205"/>
      <c r="T164" s="205"/>
      <c r="U164" s="206"/>
      <c r="V164" s="205"/>
      <c r="W164" s="205"/>
      <c r="X164" s="108" t="s">
        <v>177</v>
      </c>
      <c r="Y164" s="38">
        <f t="shared" si="104"/>
        <v>1</v>
      </c>
      <c r="Z164" s="129"/>
      <c r="AA164" s="109"/>
      <c r="AB164" s="109"/>
      <c r="AC164" s="109"/>
      <c r="AD164" s="109"/>
      <c r="AE164" s="109"/>
      <c r="AF164" s="109"/>
      <c r="AG164" s="96"/>
      <c r="AH164" s="96"/>
      <c r="AI164" s="96"/>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t="s">
        <v>216</v>
      </c>
      <c r="BI164" s="97" t="s">
        <v>216</v>
      </c>
      <c r="BJ164" s="98"/>
      <c r="BK164" s="99"/>
      <c r="BL164" s="99"/>
      <c r="BM164" s="99"/>
      <c r="BN164" s="99"/>
      <c r="BO164" s="99"/>
      <c r="BP164" s="99"/>
      <c r="BQ164" s="99"/>
      <c r="BR164" s="99"/>
      <c r="BS164" s="99"/>
      <c r="BT164" s="99"/>
      <c r="BU164" s="99"/>
      <c r="BV164" s="99"/>
      <c r="BW164" s="99"/>
      <c r="BX164" s="99"/>
      <c r="BY164" s="99"/>
      <c r="BZ164" s="99"/>
      <c r="CA164" s="99"/>
      <c r="CB164" s="99"/>
      <c r="CC164" s="99"/>
      <c r="CD164" s="99"/>
      <c r="CE164" s="99"/>
      <c r="CF164" s="99"/>
      <c r="CG164" s="99"/>
      <c r="CH164" s="99"/>
      <c r="CI164" s="99"/>
      <c r="CJ164" s="99"/>
      <c r="CK164" s="99"/>
      <c r="CL164" s="100">
        <f t="shared" si="105"/>
        <v>0</v>
      </c>
      <c r="CM164" s="101" t="e">
        <f t="shared" si="106"/>
        <v>#DIV/0!</v>
      </c>
      <c r="CN164" s="100">
        <f t="shared" si="107"/>
        <v>0</v>
      </c>
      <c r="CO164" s="101" t="e">
        <f t="shared" si="108"/>
        <v>#DIV/0!</v>
      </c>
      <c r="CP164" s="100">
        <f t="shared" si="109"/>
        <v>0</v>
      </c>
      <c r="CQ164" s="101" t="e">
        <f t="shared" si="110"/>
        <v>#DIV/0!</v>
      </c>
      <c r="CR164" s="100">
        <f t="shared" si="111"/>
        <v>0</v>
      </c>
      <c r="CS164" s="101" t="e">
        <f t="shared" si="112"/>
        <v>#DIV/0!</v>
      </c>
      <c r="CT164" s="117" t="e">
        <f t="shared" si="113"/>
        <v>#DIV/0!</v>
      </c>
      <c r="CU164" s="103" t="e">
        <f t="shared" si="114"/>
        <v>#DIV/0!</v>
      </c>
      <c r="CV164" s="2"/>
    </row>
    <row r="165" spans="1:100" ht="54" hidden="1" customHeight="1">
      <c r="A165" s="38" t="s">
        <v>180</v>
      </c>
      <c r="B165" s="60">
        <v>189</v>
      </c>
      <c r="C165" s="83" t="s">
        <v>470</v>
      </c>
      <c r="D165" s="104" t="s">
        <v>248</v>
      </c>
      <c r="E165" s="81" t="s">
        <v>471</v>
      </c>
      <c r="F165" s="84" t="s">
        <v>248</v>
      </c>
      <c r="G165" s="85" t="s">
        <v>472</v>
      </c>
      <c r="H165" s="86"/>
      <c r="I165" s="105" t="s">
        <v>212</v>
      </c>
      <c r="J165" s="139" t="s">
        <v>176</v>
      </c>
      <c r="K165" s="140" t="s">
        <v>165</v>
      </c>
      <c r="L165" s="141" t="s">
        <v>177</v>
      </c>
      <c r="M165" s="106">
        <v>1</v>
      </c>
      <c r="N165" s="107"/>
      <c r="O165" s="108"/>
      <c r="P165" s="107" t="s">
        <v>177</v>
      </c>
      <c r="Q165" s="108"/>
      <c r="R165" s="108"/>
      <c r="S165" s="108"/>
      <c r="T165" s="108"/>
      <c r="U165" s="107"/>
      <c r="V165" s="108"/>
      <c r="W165" s="108"/>
      <c r="X165" s="108"/>
      <c r="Y165" s="38">
        <f t="shared" si="104"/>
        <v>1</v>
      </c>
      <c r="Z165" s="129"/>
      <c r="AA165" s="109"/>
      <c r="AB165" s="109"/>
      <c r="AC165" s="109"/>
      <c r="AD165" s="109"/>
      <c r="AE165" s="109"/>
      <c r="AF165" s="109"/>
      <c r="AG165" s="96" t="s">
        <v>393</v>
      </c>
      <c r="AH165" s="96"/>
      <c r="AI165" s="96"/>
      <c r="AJ165" s="97"/>
      <c r="AK165" s="97"/>
      <c r="AL165" s="97"/>
      <c r="AM165" s="97"/>
      <c r="AN165" s="97"/>
      <c r="AO165" s="97"/>
      <c r="AP165" s="97"/>
      <c r="AQ165" s="97"/>
      <c r="AR165" s="97"/>
      <c r="AS165" s="97"/>
      <c r="AT165" s="97"/>
      <c r="AU165" s="97"/>
      <c r="AV165" s="97"/>
      <c r="AW165" s="97"/>
      <c r="AX165" s="97"/>
      <c r="AY165" s="97"/>
      <c r="AZ165" s="97"/>
      <c r="BA165" s="97"/>
      <c r="BB165" s="97"/>
      <c r="BC165" s="97"/>
      <c r="BD165" s="97"/>
      <c r="BE165" s="97"/>
      <c r="BF165" s="97"/>
      <c r="BG165" s="97"/>
      <c r="BH165" s="97"/>
      <c r="BI165" s="97"/>
      <c r="BJ165" s="98"/>
      <c r="BK165" s="99"/>
      <c r="BL165" s="99"/>
      <c r="BM165" s="99"/>
      <c r="BN165" s="99"/>
      <c r="BO165" s="99"/>
      <c r="BP165" s="99"/>
      <c r="BQ165" s="99"/>
      <c r="BR165" s="99"/>
      <c r="BS165" s="99"/>
      <c r="BT165" s="99"/>
      <c r="BU165" s="99"/>
      <c r="BV165" s="99"/>
      <c r="BW165" s="99"/>
      <c r="BX165" s="99"/>
      <c r="BY165" s="99"/>
      <c r="BZ165" s="99"/>
      <c r="CA165" s="99"/>
      <c r="CB165" s="99"/>
      <c r="CC165" s="99"/>
      <c r="CD165" s="99"/>
      <c r="CE165" s="99"/>
      <c r="CF165" s="99"/>
      <c r="CG165" s="99"/>
      <c r="CH165" s="99"/>
      <c r="CI165" s="99"/>
      <c r="CJ165" s="99"/>
      <c r="CK165" s="99"/>
      <c r="CL165" s="100">
        <f t="shared" si="105"/>
        <v>0</v>
      </c>
      <c r="CM165" s="112" t="e">
        <f t="shared" si="106"/>
        <v>#DIV/0!</v>
      </c>
      <c r="CN165" s="100">
        <f t="shared" si="107"/>
        <v>0</v>
      </c>
      <c r="CO165" s="112" t="e">
        <f t="shared" si="108"/>
        <v>#DIV/0!</v>
      </c>
      <c r="CP165" s="48">
        <f t="shared" si="109"/>
        <v>0</v>
      </c>
      <c r="CQ165" s="112" t="e">
        <f t="shared" si="110"/>
        <v>#DIV/0!</v>
      </c>
      <c r="CR165" s="100">
        <f t="shared" si="111"/>
        <v>0</v>
      </c>
      <c r="CS165" s="112" t="e">
        <f t="shared" si="112"/>
        <v>#DIV/0!</v>
      </c>
      <c r="CT165" s="113" t="e">
        <f t="shared" si="113"/>
        <v>#DIV/0!</v>
      </c>
      <c r="CU165" s="103" t="e">
        <f t="shared" si="114"/>
        <v>#DIV/0!</v>
      </c>
      <c r="CV165" s="2"/>
    </row>
    <row r="166" spans="1:100" ht="46.5" hidden="1" customHeight="1">
      <c r="A166" s="80" t="s">
        <v>184</v>
      </c>
      <c r="B166" s="60">
        <v>190</v>
      </c>
      <c r="C166" s="83" t="s">
        <v>473</v>
      </c>
      <c r="D166" s="115" t="s">
        <v>173</v>
      </c>
      <c r="E166" s="81" t="s">
        <v>474</v>
      </c>
      <c r="F166" s="84" t="s">
        <v>173</v>
      </c>
      <c r="G166" s="85" t="s">
        <v>475</v>
      </c>
      <c r="H166" s="86"/>
      <c r="I166" s="105" t="s">
        <v>212</v>
      </c>
      <c r="J166" s="139" t="s">
        <v>176</v>
      </c>
      <c r="K166" s="140" t="s">
        <v>206</v>
      </c>
      <c r="L166" s="141" t="s">
        <v>177</v>
      </c>
      <c r="M166" s="106"/>
      <c r="N166" s="107"/>
      <c r="O166" s="108"/>
      <c r="P166" s="107"/>
      <c r="Q166" s="108"/>
      <c r="R166" s="108"/>
      <c r="S166" s="108"/>
      <c r="T166" s="108" t="s">
        <v>177</v>
      </c>
      <c r="U166" s="107"/>
      <c r="V166" s="108"/>
      <c r="W166" s="108"/>
      <c r="X166" s="108"/>
      <c r="Y166" s="38">
        <f t="shared" si="104"/>
        <v>1</v>
      </c>
      <c r="Z166" s="129"/>
      <c r="AA166" s="109"/>
      <c r="AB166" s="109"/>
      <c r="AC166" s="109"/>
      <c r="AD166" s="109"/>
      <c r="AE166" s="109"/>
      <c r="AF166" s="109"/>
      <c r="AG166" s="96"/>
      <c r="AH166" s="96"/>
      <c r="AI166" s="96"/>
      <c r="AJ166" s="97"/>
      <c r="AK166" s="97"/>
      <c r="AL166" s="97"/>
      <c r="AM166" s="97"/>
      <c r="AN166" s="97"/>
      <c r="AO166" s="97"/>
      <c r="AP166" s="97"/>
      <c r="AQ166" s="97"/>
      <c r="AR166" s="97"/>
      <c r="AS166" s="97"/>
      <c r="AT166" s="97"/>
      <c r="AU166" s="97" t="s">
        <v>216</v>
      </c>
      <c r="AV166" s="97"/>
      <c r="AW166" s="97"/>
      <c r="AX166" s="97"/>
      <c r="AY166" s="97"/>
      <c r="AZ166" s="97"/>
      <c r="BA166" s="97"/>
      <c r="BB166" s="97"/>
      <c r="BC166" s="97"/>
      <c r="BD166" s="97"/>
      <c r="BE166" s="97"/>
      <c r="BF166" s="97"/>
      <c r="BG166" s="97"/>
      <c r="BH166" s="97"/>
      <c r="BI166" s="97"/>
      <c r="BJ166" s="98"/>
      <c r="BK166" s="99"/>
      <c r="BL166" s="99"/>
      <c r="BM166" s="99"/>
      <c r="BN166" s="99"/>
      <c r="BO166" s="99"/>
      <c r="BP166" s="99"/>
      <c r="BQ166" s="99"/>
      <c r="BR166" s="99"/>
      <c r="BS166" s="99"/>
      <c r="BT166" s="99"/>
      <c r="BU166" s="99"/>
      <c r="BV166" s="99"/>
      <c r="BW166" s="99"/>
      <c r="BX166" s="99"/>
      <c r="BY166" s="99"/>
      <c r="BZ166" s="99"/>
      <c r="CA166" s="99"/>
      <c r="CB166" s="99"/>
      <c r="CC166" s="99"/>
      <c r="CD166" s="99"/>
      <c r="CE166" s="99"/>
      <c r="CF166" s="99"/>
      <c r="CG166" s="99"/>
      <c r="CH166" s="99"/>
      <c r="CI166" s="99"/>
      <c r="CJ166" s="99"/>
      <c r="CK166" s="99"/>
      <c r="CL166" s="100">
        <f t="shared" si="105"/>
        <v>0</v>
      </c>
      <c r="CM166" s="101" t="e">
        <f t="shared" si="106"/>
        <v>#DIV/0!</v>
      </c>
      <c r="CN166" s="100">
        <f t="shared" si="107"/>
        <v>0</v>
      </c>
      <c r="CO166" s="101" t="e">
        <f t="shared" si="108"/>
        <v>#DIV/0!</v>
      </c>
      <c r="CP166" s="100">
        <f t="shared" si="109"/>
        <v>0</v>
      </c>
      <c r="CQ166" s="101" t="e">
        <f t="shared" si="110"/>
        <v>#DIV/0!</v>
      </c>
      <c r="CR166" s="100">
        <f t="shared" si="111"/>
        <v>0</v>
      </c>
      <c r="CS166" s="101" t="e">
        <f t="shared" si="112"/>
        <v>#DIV/0!</v>
      </c>
      <c r="CT166" s="116" t="e">
        <f t="shared" si="113"/>
        <v>#DIV/0!</v>
      </c>
      <c r="CU166" s="103" t="e">
        <f t="shared" si="114"/>
        <v>#DIV/0!</v>
      </c>
      <c r="CV166" s="2"/>
    </row>
    <row r="167" spans="1:100" ht="96.75" hidden="1" customHeight="1">
      <c r="A167" s="80" t="s">
        <v>186</v>
      </c>
      <c r="B167" s="60">
        <v>191</v>
      </c>
      <c r="C167" s="83" t="s">
        <v>476</v>
      </c>
      <c r="D167" s="104" t="s">
        <v>173</v>
      </c>
      <c r="E167" s="81" t="s">
        <v>477</v>
      </c>
      <c r="F167" s="84" t="s">
        <v>173</v>
      </c>
      <c r="G167" s="195" t="s">
        <v>478</v>
      </c>
      <c r="H167" s="196"/>
      <c r="I167" s="105" t="s">
        <v>212</v>
      </c>
      <c r="J167" s="139" t="s">
        <v>176</v>
      </c>
      <c r="K167" s="140" t="s">
        <v>194</v>
      </c>
      <c r="L167" s="141" t="s">
        <v>177</v>
      </c>
      <c r="M167" s="106">
        <v>1</v>
      </c>
      <c r="N167" s="107"/>
      <c r="O167" s="108"/>
      <c r="P167" s="135"/>
      <c r="Q167" s="108"/>
      <c r="R167" s="108"/>
      <c r="S167" s="108"/>
      <c r="T167" s="108"/>
      <c r="U167" s="107"/>
      <c r="V167" s="108" t="s">
        <v>177</v>
      </c>
      <c r="W167" s="108"/>
      <c r="X167" s="108"/>
      <c r="Y167" s="38">
        <f t="shared" si="104"/>
        <v>1</v>
      </c>
      <c r="Z167" s="129"/>
      <c r="AA167" s="109"/>
      <c r="AB167" s="109"/>
      <c r="AC167" s="109"/>
      <c r="AD167" s="109"/>
      <c r="AE167" s="109"/>
      <c r="AF167" s="109"/>
      <c r="AG167" s="96"/>
      <c r="AH167" s="96"/>
      <c r="AI167" s="96"/>
      <c r="AJ167" s="97"/>
      <c r="AK167" s="97"/>
      <c r="AL167" s="97"/>
      <c r="AM167" s="97"/>
      <c r="AN167" s="97"/>
      <c r="AO167" s="97"/>
      <c r="AP167" s="97"/>
      <c r="AQ167" s="97"/>
      <c r="AR167" s="97"/>
      <c r="AS167" s="97"/>
      <c r="AT167" s="97"/>
      <c r="AU167" s="97"/>
      <c r="AV167" s="97"/>
      <c r="AW167" s="97"/>
      <c r="AX167" s="97"/>
      <c r="AY167" s="97"/>
      <c r="AZ167" s="97"/>
      <c r="BA167" s="97" t="s">
        <v>393</v>
      </c>
      <c r="BB167" s="97"/>
      <c r="BC167" s="97" t="s">
        <v>365</v>
      </c>
      <c r="BD167" s="97"/>
      <c r="BE167" s="97"/>
      <c r="BF167" s="97"/>
      <c r="BG167" s="97"/>
      <c r="BH167" s="97"/>
      <c r="BI167" s="97"/>
      <c r="BJ167" s="98"/>
      <c r="BK167" s="99"/>
      <c r="BL167" s="99"/>
      <c r="BM167" s="99"/>
      <c r="BN167" s="99"/>
      <c r="BO167" s="99"/>
      <c r="BP167" s="99"/>
      <c r="BQ167" s="99"/>
      <c r="BR167" s="99"/>
      <c r="BS167" s="99"/>
      <c r="BT167" s="99"/>
      <c r="BU167" s="99"/>
      <c r="BV167" s="99"/>
      <c r="BW167" s="99"/>
      <c r="BX167" s="99"/>
      <c r="BY167" s="99"/>
      <c r="BZ167" s="99"/>
      <c r="CA167" s="99"/>
      <c r="CB167" s="99"/>
      <c r="CC167" s="99"/>
      <c r="CD167" s="99"/>
      <c r="CE167" s="99"/>
      <c r="CF167" s="99"/>
      <c r="CG167" s="99"/>
      <c r="CH167" s="99"/>
      <c r="CI167" s="99"/>
      <c r="CJ167" s="99"/>
      <c r="CK167" s="99"/>
      <c r="CL167" s="100">
        <f t="shared" si="105"/>
        <v>0</v>
      </c>
      <c r="CM167" s="101" t="e">
        <f t="shared" si="106"/>
        <v>#DIV/0!</v>
      </c>
      <c r="CN167" s="100">
        <f t="shared" si="107"/>
        <v>0</v>
      </c>
      <c r="CO167" s="101" t="e">
        <f t="shared" si="108"/>
        <v>#DIV/0!</v>
      </c>
      <c r="CP167" s="100">
        <f t="shared" si="109"/>
        <v>0</v>
      </c>
      <c r="CQ167" s="101" t="e">
        <f t="shared" si="110"/>
        <v>#DIV/0!</v>
      </c>
      <c r="CR167" s="100">
        <f t="shared" si="111"/>
        <v>0</v>
      </c>
      <c r="CS167" s="101" t="e">
        <f t="shared" si="112"/>
        <v>#DIV/0!</v>
      </c>
      <c r="CT167" s="113" t="e">
        <f t="shared" si="113"/>
        <v>#DIV/0!</v>
      </c>
      <c r="CU167" s="103" t="e">
        <f t="shared" si="114"/>
        <v>#DIV/0!</v>
      </c>
      <c r="CV167" s="2"/>
    </row>
    <row r="168" spans="1:100" ht="66.75" hidden="1" customHeight="1">
      <c r="A168" s="80" t="s">
        <v>180</v>
      </c>
      <c r="B168" s="60">
        <v>193</v>
      </c>
      <c r="C168" s="83" t="s">
        <v>479</v>
      </c>
      <c r="D168" s="207" t="s">
        <v>171</v>
      </c>
      <c r="E168" s="81" t="s">
        <v>480</v>
      </c>
      <c r="F168" s="84" t="s">
        <v>171</v>
      </c>
      <c r="G168" s="85" t="s">
        <v>481</v>
      </c>
      <c r="H168" s="86"/>
      <c r="I168" s="105" t="s">
        <v>212</v>
      </c>
      <c r="J168" s="139" t="s">
        <v>176</v>
      </c>
      <c r="K168" s="140" t="s">
        <v>165</v>
      </c>
      <c r="L168" s="141" t="s">
        <v>177</v>
      </c>
      <c r="M168" s="106"/>
      <c r="N168" s="107"/>
      <c r="O168" s="208"/>
      <c r="P168" s="135" t="s">
        <v>177</v>
      </c>
      <c r="Q168" s="53"/>
      <c r="R168" s="108"/>
      <c r="S168" s="108"/>
      <c r="T168" s="108"/>
      <c r="U168" s="107"/>
      <c r="V168" s="108"/>
      <c r="W168" s="108"/>
      <c r="X168" s="108"/>
      <c r="Y168" s="38">
        <f t="shared" si="104"/>
        <v>1</v>
      </c>
      <c r="Z168" s="129"/>
      <c r="AA168" s="109"/>
      <c r="AB168" s="109"/>
      <c r="AC168" s="109"/>
      <c r="AD168" s="109"/>
      <c r="AE168" s="109"/>
      <c r="AF168" s="109"/>
      <c r="AG168" s="96" t="s">
        <v>216</v>
      </c>
      <c r="AH168" s="96"/>
      <c r="AI168" s="96" t="s">
        <v>216</v>
      </c>
      <c r="AJ168" s="97"/>
      <c r="AK168" s="97"/>
      <c r="AL168" s="97"/>
      <c r="AM168" s="97"/>
      <c r="AN168" s="97"/>
      <c r="AO168" s="97"/>
      <c r="AP168" s="97"/>
      <c r="AQ168" s="97"/>
      <c r="AR168" s="97"/>
      <c r="AS168" s="97"/>
      <c r="AT168" s="97"/>
      <c r="AU168" s="97"/>
      <c r="AV168" s="97"/>
      <c r="AW168" s="97"/>
      <c r="AX168" s="97"/>
      <c r="AY168" s="97"/>
      <c r="AZ168" s="97"/>
      <c r="BA168" s="97"/>
      <c r="BB168" s="97"/>
      <c r="BC168" s="97"/>
      <c r="BD168" s="97"/>
      <c r="BE168" s="97"/>
      <c r="BF168" s="97"/>
      <c r="BG168" s="97"/>
      <c r="BH168" s="97"/>
      <c r="BI168" s="97"/>
      <c r="BJ168" s="98"/>
      <c r="BK168" s="99"/>
      <c r="BL168" s="99"/>
      <c r="BM168" s="99"/>
      <c r="BN168" s="99"/>
      <c r="BO168" s="99"/>
      <c r="BP168" s="99"/>
      <c r="BQ168" s="99"/>
      <c r="BR168" s="99"/>
      <c r="BS168" s="99"/>
      <c r="BT168" s="99"/>
      <c r="BU168" s="99"/>
      <c r="BV168" s="99"/>
      <c r="BW168" s="99"/>
      <c r="BX168" s="99"/>
      <c r="BY168" s="99"/>
      <c r="BZ168" s="99"/>
      <c r="CA168" s="99"/>
      <c r="CB168" s="99"/>
      <c r="CC168" s="99"/>
      <c r="CD168" s="99"/>
      <c r="CE168" s="99"/>
      <c r="CF168" s="99"/>
      <c r="CG168" s="99"/>
      <c r="CH168" s="99"/>
      <c r="CI168" s="99"/>
      <c r="CJ168" s="99"/>
      <c r="CK168" s="99"/>
      <c r="CL168" s="100">
        <f t="shared" si="105"/>
        <v>0</v>
      </c>
      <c r="CM168" s="112" t="e">
        <f t="shared" si="106"/>
        <v>#DIV/0!</v>
      </c>
      <c r="CN168" s="100">
        <f t="shared" si="107"/>
        <v>0</v>
      </c>
      <c r="CO168" s="112" t="e">
        <f t="shared" si="108"/>
        <v>#DIV/0!</v>
      </c>
      <c r="CP168" s="48">
        <f t="shared" si="109"/>
        <v>0</v>
      </c>
      <c r="CQ168" s="112" t="e">
        <f t="shared" si="110"/>
        <v>#DIV/0!</v>
      </c>
      <c r="CR168" s="100">
        <f t="shared" si="111"/>
        <v>0</v>
      </c>
      <c r="CS168" s="112" t="e">
        <f t="shared" si="112"/>
        <v>#DIV/0!</v>
      </c>
      <c r="CT168" s="113" t="e">
        <f t="shared" si="113"/>
        <v>#DIV/0!</v>
      </c>
      <c r="CU168" s="103" t="e">
        <f t="shared" si="114"/>
        <v>#DIV/0!</v>
      </c>
      <c r="CV168" s="2"/>
    </row>
    <row r="169" spans="1:100" ht="66.75" customHeight="1">
      <c r="A169" s="399" t="s">
        <v>169</v>
      </c>
      <c r="B169" s="569">
        <v>193</v>
      </c>
      <c r="C169" s="85" t="s">
        <v>479</v>
      </c>
      <c r="D169" s="575" t="s">
        <v>171</v>
      </c>
      <c r="E169" s="85" t="s">
        <v>482</v>
      </c>
      <c r="F169" s="336" t="s">
        <v>171</v>
      </c>
      <c r="G169" s="85" t="s">
        <v>483</v>
      </c>
      <c r="H169" s="132"/>
      <c r="I169" s="126" t="s">
        <v>212</v>
      </c>
      <c r="J169" s="148" t="s">
        <v>176</v>
      </c>
      <c r="K169" s="140" t="s">
        <v>165</v>
      </c>
      <c r="L169" s="141" t="s">
        <v>177</v>
      </c>
      <c r="M169" s="371"/>
      <c r="N169" s="571" t="s">
        <v>177</v>
      </c>
      <c r="O169" s="210"/>
      <c r="P169" s="107"/>
      <c r="Q169" s="108"/>
      <c r="R169" s="210"/>
      <c r="S169" s="108"/>
      <c r="T169" s="108"/>
      <c r="U169" s="107"/>
      <c r="V169" s="108"/>
      <c r="W169" s="108"/>
      <c r="X169" s="108"/>
      <c r="Y169" s="38">
        <f t="shared" si="104"/>
        <v>1</v>
      </c>
      <c r="Z169" s="129"/>
      <c r="AA169" s="96" t="s">
        <v>216</v>
      </c>
      <c r="AB169" s="96" t="s">
        <v>216</v>
      </c>
      <c r="AC169" s="609"/>
      <c r="AD169" s="96"/>
      <c r="AE169" s="96"/>
      <c r="AF169" s="96"/>
      <c r="AG169" s="96"/>
      <c r="AH169" s="96"/>
      <c r="AI169" s="96"/>
      <c r="AJ169" s="97"/>
      <c r="AK169" s="97"/>
      <c r="AL169" s="97"/>
      <c r="AM169" s="97"/>
      <c r="AN169" s="97"/>
      <c r="AO169" s="97"/>
      <c r="AP169" s="97"/>
      <c r="AQ169" s="97"/>
      <c r="AR169" s="97"/>
      <c r="AS169" s="97"/>
      <c r="AT169" s="97"/>
      <c r="AU169" s="97"/>
      <c r="AV169" s="97"/>
      <c r="AW169" s="97"/>
      <c r="AX169" s="97"/>
      <c r="AY169" s="97"/>
      <c r="AZ169" s="97"/>
      <c r="BA169" s="97"/>
      <c r="BB169" s="97"/>
      <c r="BC169" s="97"/>
      <c r="BD169" s="97"/>
      <c r="BE169" s="97"/>
      <c r="BF169" s="97"/>
      <c r="BG169" s="97"/>
      <c r="BH169" s="97"/>
      <c r="BI169" s="97"/>
      <c r="BJ169" s="98"/>
      <c r="BK169" s="99"/>
      <c r="BL169" s="99"/>
      <c r="BM169" s="99"/>
      <c r="BN169" s="99"/>
      <c r="BO169" s="99"/>
      <c r="BP169" s="99"/>
      <c r="BQ169" s="99"/>
      <c r="BR169" s="99"/>
      <c r="BS169" s="99"/>
      <c r="BT169" s="99"/>
      <c r="BU169" s="99"/>
      <c r="BV169" s="99"/>
      <c r="BW169" s="99"/>
      <c r="BX169" s="99"/>
      <c r="BY169" s="99"/>
      <c r="BZ169" s="99"/>
      <c r="CA169" s="99"/>
      <c r="CB169" s="99"/>
      <c r="CC169" s="99"/>
      <c r="CD169" s="99"/>
      <c r="CE169" s="99"/>
      <c r="CF169" s="99"/>
      <c r="CG169" s="99"/>
      <c r="CH169" s="99"/>
      <c r="CI169" s="99"/>
      <c r="CJ169" s="99"/>
      <c r="CK169" s="99"/>
      <c r="CL169" s="100">
        <f t="shared" si="105"/>
        <v>0</v>
      </c>
      <c r="CM169" s="101" t="e">
        <f t="shared" si="106"/>
        <v>#DIV/0!</v>
      </c>
      <c r="CN169" s="100">
        <f t="shared" si="107"/>
        <v>0</v>
      </c>
      <c r="CO169" s="101" t="e">
        <f t="shared" si="108"/>
        <v>#DIV/0!</v>
      </c>
      <c r="CP169" s="100">
        <f t="shared" si="109"/>
        <v>0</v>
      </c>
      <c r="CQ169" s="101" t="e">
        <f t="shared" si="110"/>
        <v>#DIV/0!</v>
      </c>
      <c r="CR169" s="100">
        <f t="shared" si="111"/>
        <v>0</v>
      </c>
      <c r="CS169" s="101" t="e">
        <f t="shared" si="112"/>
        <v>#DIV/0!</v>
      </c>
      <c r="CT169" s="102" t="e">
        <f t="shared" si="113"/>
        <v>#DIV/0!</v>
      </c>
      <c r="CU169" s="601" t="e">
        <f t="shared" si="114"/>
        <v>#DIV/0!</v>
      </c>
      <c r="CV169" s="150"/>
    </row>
    <row r="170" spans="1:100" ht="66.75" hidden="1" customHeight="1">
      <c r="A170" s="80" t="s">
        <v>182</v>
      </c>
      <c r="B170" s="319">
        <v>193</v>
      </c>
      <c r="C170" s="534" t="s">
        <v>479</v>
      </c>
      <c r="D170" s="203" t="s">
        <v>171</v>
      </c>
      <c r="E170" s="393" t="s">
        <v>484</v>
      </c>
      <c r="F170" s="394" t="s">
        <v>171</v>
      </c>
      <c r="G170" s="535" t="s">
        <v>485</v>
      </c>
      <c r="H170" s="86"/>
      <c r="I170" s="87" t="s">
        <v>212</v>
      </c>
      <c r="J170" s="139" t="s">
        <v>176</v>
      </c>
      <c r="K170" s="140" t="s">
        <v>165</v>
      </c>
      <c r="L170" s="141" t="s">
        <v>177</v>
      </c>
      <c r="M170" s="106"/>
      <c r="N170" s="546"/>
      <c r="O170" s="108"/>
      <c r="P170" s="107"/>
      <c r="Q170" s="108"/>
      <c r="R170" s="210" t="s">
        <v>177</v>
      </c>
      <c r="S170" s="108"/>
      <c r="T170" s="108"/>
      <c r="U170" s="107"/>
      <c r="V170" s="108"/>
      <c r="W170" s="108"/>
      <c r="X170" s="108"/>
      <c r="Y170" s="38">
        <f t="shared" si="104"/>
        <v>1</v>
      </c>
      <c r="Z170" s="129"/>
      <c r="AA170" s="536"/>
      <c r="AB170" s="536"/>
      <c r="AC170" s="109"/>
      <c r="AD170" s="109"/>
      <c r="AE170" s="109"/>
      <c r="AF170" s="109"/>
      <c r="AG170" s="96"/>
      <c r="AH170" s="96"/>
      <c r="AI170" s="96"/>
      <c r="AJ170" s="97"/>
      <c r="AK170" s="97"/>
      <c r="AL170" s="97"/>
      <c r="AM170" s="97" t="s">
        <v>216</v>
      </c>
      <c r="AN170" s="97" t="s">
        <v>216</v>
      </c>
      <c r="AO170" s="97" t="s">
        <v>216</v>
      </c>
      <c r="AP170" s="97" t="s">
        <v>216</v>
      </c>
      <c r="AQ170" s="97"/>
      <c r="AR170" s="97"/>
      <c r="AS170" s="97"/>
      <c r="AT170" s="97"/>
      <c r="AU170" s="97"/>
      <c r="AV170" s="97"/>
      <c r="AW170" s="97"/>
      <c r="AX170" s="97"/>
      <c r="AY170" s="97"/>
      <c r="AZ170" s="97"/>
      <c r="BA170" s="97"/>
      <c r="BB170" s="97"/>
      <c r="BC170" s="97"/>
      <c r="BD170" s="97"/>
      <c r="BE170" s="97"/>
      <c r="BF170" s="97"/>
      <c r="BG170" s="97"/>
      <c r="BH170" s="97"/>
      <c r="BI170" s="97"/>
      <c r="BJ170" s="98"/>
      <c r="BK170" s="99"/>
      <c r="BL170" s="99"/>
      <c r="BM170" s="99"/>
      <c r="BN170" s="99"/>
      <c r="BO170" s="99"/>
      <c r="BP170" s="99"/>
      <c r="BQ170" s="99"/>
      <c r="BR170" s="99"/>
      <c r="BS170" s="99"/>
      <c r="BT170" s="99"/>
      <c r="BU170" s="99"/>
      <c r="BV170" s="99"/>
      <c r="BW170" s="99"/>
      <c r="BX170" s="99"/>
      <c r="BY170" s="99"/>
      <c r="BZ170" s="99"/>
      <c r="CA170" s="99"/>
      <c r="CB170" s="99"/>
      <c r="CC170" s="99"/>
      <c r="CD170" s="99"/>
      <c r="CE170" s="99"/>
      <c r="CF170" s="99"/>
      <c r="CG170" s="99"/>
      <c r="CH170" s="99"/>
      <c r="CI170" s="99"/>
      <c r="CJ170" s="99"/>
      <c r="CK170" s="99"/>
      <c r="CL170" s="100">
        <f t="shared" si="105"/>
        <v>0</v>
      </c>
      <c r="CM170" s="101" t="e">
        <f t="shared" si="106"/>
        <v>#DIV/0!</v>
      </c>
      <c r="CN170" s="100">
        <f t="shared" si="107"/>
        <v>0</v>
      </c>
      <c r="CO170" s="101" t="e">
        <f t="shared" si="108"/>
        <v>#DIV/0!</v>
      </c>
      <c r="CP170" s="100">
        <f t="shared" si="109"/>
        <v>0</v>
      </c>
      <c r="CQ170" s="101" t="e">
        <f t="shared" si="110"/>
        <v>#DIV/0!</v>
      </c>
      <c r="CR170" s="100">
        <f t="shared" si="111"/>
        <v>0</v>
      </c>
      <c r="CS170" s="101" t="e">
        <f t="shared" si="112"/>
        <v>#DIV/0!</v>
      </c>
      <c r="CT170" s="113" t="e">
        <f t="shared" si="113"/>
        <v>#DIV/0!</v>
      </c>
      <c r="CU170" s="103" t="e">
        <f t="shared" si="114"/>
        <v>#DIV/0!</v>
      </c>
      <c r="CV170" s="2"/>
    </row>
    <row r="171" spans="1:100" ht="54" hidden="1" customHeight="1">
      <c r="A171" s="80" t="s">
        <v>186</v>
      </c>
      <c r="B171" s="60">
        <v>194</v>
      </c>
      <c r="C171" s="211" t="s">
        <v>486</v>
      </c>
      <c r="D171" s="104" t="s">
        <v>224</v>
      </c>
      <c r="E171" s="81" t="s">
        <v>487</v>
      </c>
      <c r="F171" s="84" t="s">
        <v>224</v>
      </c>
      <c r="G171" s="85" t="s">
        <v>488</v>
      </c>
      <c r="H171" s="86"/>
      <c r="I171" s="105" t="s">
        <v>212</v>
      </c>
      <c r="J171" s="139" t="s">
        <v>176</v>
      </c>
      <c r="K171" s="140" t="s">
        <v>165</v>
      </c>
      <c r="L171" s="141" t="s">
        <v>177</v>
      </c>
      <c r="M171" s="106">
        <v>1</v>
      </c>
      <c r="N171" s="107"/>
      <c r="O171" s="93"/>
      <c r="P171" s="92"/>
      <c r="Q171" s="93"/>
      <c r="R171" s="108"/>
      <c r="S171" s="108"/>
      <c r="T171" s="108"/>
      <c r="U171" s="107"/>
      <c r="V171" s="108" t="s">
        <v>177</v>
      </c>
      <c r="W171" s="108"/>
      <c r="X171" s="108"/>
      <c r="Y171" s="38">
        <f t="shared" si="104"/>
        <v>1</v>
      </c>
      <c r="Z171" s="129"/>
      <c r="AA171" s="109"/>
      <c r="AB171" s="109"/>
      <c r="AC171" s="109"/>
      <c r="AD171" s="109"/>
      <c r="AE171" s="109"/>
      <c r="AF171" s="109"/>
      <c r="AG171" s="96"/>
      <c r="AH171" s="96"/>
      <c r="AI171" s="96"/>
      <c r="AJ171" s="97"/>
      <c r="AK171" s="97"/>
      <c r="AL171" s="97"/>
      <c r="AM171" s="97"/>
      <c r="AN171" s="97"/>
      <c r="AO171" s="97"/>
      <c r="AP171" s="97"/>
      <c r="AQ171" s="97"/>
      <c r="AR171" s="97"/>
      <c r="AS171" s="97"/>
      <c r="AT171" s="97"/>
      <c r="AU171" s="97"/>
      <c r="AV171" s="97"/>
      <c r="AW171" s="97"/>
      <c r="AX171" s="97"/>
      <c r="AY171" s="97"/>
      <c r="AZ171" s="97"/>
      <c r="BA171" s="97"/>
      <c r="BB171" s="97" t="s">
        <v>365</v>
      </c>
      <c r="BC171" s="97"/>
      <c r="BD171" s="97"/>
      <c r="BE171" s="97"/>
      <c r="BF171" s="97"/>
      <c r="BG171" s="97"/>
      <c r="BH171" s="97"/>
      <c r="BI171" s="97"/>
      <c r="BJ171" s="98"/>
      <c r="BK171" s="99"/>
      <c r="BL171" s="99"/>
      <c r="BM171" s="99"/>
      <c r="BN171" s="99"/>
      <c r="BO171" s="99"/>
      <c r="BP171" s="99"/>
      <c r="BQ171" s="99"/>
      <c r="BR171" s="99"/>
      <c r="BS171" s="99"/>
      <c r="BT171" s="99"/>
      <c r="BU171" s="99"/>
      <c r="BV171" s="99"/>
      <c r="BW171" s="99"/>
      <c r="BX171" s="99"/>
      <c r="BY171" s="99"/>
      <c r="BZ171" s="99"/>
      <c r="CA171" s="99"/>
      <c r="CB171" s="99"/>
      <c r="CC171" s="99"/>
      <c r="CD171" s="99"/>
      <c r="CE171" s="99"/>
      <c r="CF171" s="99"/>
      <c r="CG171" s="99"/>
      <c r="CH171" s="99"/>
      <c r="CI171" s="99"/>
      <c r="CJ171" s="99"/>
      <c r="CK171" s="99"/>
      <c r="CL171" s="100">
        <f t="shared" si="105"/>
        <v>0</v>
      </c>
      <c r="CM171" s="101" t="e">
        <f t="shared" si="106"/>
        <v>#DIV/0!</v>
      </c>
      <c r="CN171" s="100">
        <f t="shared" si="107"/>
        <v>0</v>
      </c>
      <c r="CO171" s="101" t="e">
        <f t="shared" si="108"/>
        <v>#DIV/0!</v>
      </c>
      <c r="CP171" s="100">
        <f t="shared" si="109"/>
        <v>0</v>
      </c>
      <c r="CQ171" s="101" t="e">
        <f t="shared" si="110"/>
        <v>#DIV/0!</v>
      </c>
      <c r="CR171" s="100">
        <f t="shared" si="111"/>
        <v>0</v>
      </c>
      <c r="CS171" s="101" t="e">
        <f t="shared" si="112"/>
        <v>#DIV/0!</v>
      </c>
      <c r="CT171" s="113" t="e">
        <f t="shared" si="113"/>
        <v>#DIV/0!</v>
      </c>
      <c r="CU171" s="103" t="e">
        <f t="shared" si="114"/>
        <v>#DIV/0!</v>
      </c>
      <c r="CV171" s="2"/>
    </row>
    <row r="172" spans="1:100" ht="59.25" hidden="1" customHeight="1">
      <c r="A172" s="80" t="s">
        <v>187</v>
      </c>
      <c r="B172" s="60">
        <v>197</v>
      </c>
      <c r="C172" s="212" t="s">
        <v>489</v>
      </c>
      <c r="D172" s="213" t="s">
        <v>248</v>
      </c>
      <c r="E172" s="161" t="s">
        <v>490</v>
      </c>
      <c r="F172" s="162" t="s">
        <v>248</v>
      </c>
      <c r="G172" s="195" t="s">
        <v>491</v>
      </c>
      <c r="H172" s="196"/>
      <c r="I172" s="105" t="s">
        <v>212</v>
      </c>
      <c r="J172" s="139" t="s">
        <v>176</v>
      </c>
      <c r="K172" s="140" t="s">
        <v>165</v>
      </c>
      <c r="L172" s="141" t="s">
        <v>177</v>
      </c>
      <c r="M172" s="106"/>
      <c r="N172" s="107"/>
      <c r="O172" s="108"/>
      <c r="P172" s="107"/>
      <c r="Q172" s="108"/>
      <c r="R172" s="108"/>
      <c r="S172" s="108"/>
      <c r="T172" s="108"/>
      <c r="U172" s="107"/>
      <c r="V172" s="108"/>
      <c r="W172" s="108" t="s">
        <v>177</v>
      </c>
      <c r="X172" s="108"/>
      <c r="Y172" s="38">
        <f t="shared" si="104"/>
        <v>1</v>
      </c>
      <c r="Z172" s="155" t="s">
        <v>253</v>
      </c>
      <c r="AA172" s="109"/>
      <c r="AB172" s="109"/>
      <c r="AC172" s="109"/>
      <c r="AD172" s="109"/>
      <c r="AE172" s="109"/>
      <c r="AF172" s="109"/>
      <c r="AG172" s="96"/>
      <c r="AH172" s="96"/>
      <c r="AI172" s="96"/>
      <c r="AJ172" s="97"/>
      <c r="AK172" s="97"/>
      <c r="AL172" s="97"/>
      <c r="AM172" s="97"/>
      <c r="AN172" s="97"/>
      <c r="AO172" s="97"/>
      <c r="AP172" s="97"/>
      <c r="AQ172" s="97"/>
      <c r="AR172" s="97"/>
      <c r="AS172" s="97"/>
      <c r="AT172" s="97"/>
      <c r="AU172" s="97"/>
      <c r="AV172" s="97"/>
      <c r="AW172" s="97"/>
      <c r="AX172" s="97"/>
      <c r="AY172" s="97"/>
      <c r="AZ172" s="97"/>
      <c r="BA172" s="97"/>
      <c r="BB172" s="97"/>
      <c r="BC172" s="97"/>
      <c r="BD172" s="97" t="s">
        <v>447</v>
      </c>
      <c r="BE172" s="97" t="s">
        <v>447</v>
      </c>
      <c r="BF172" s="97"/>
      <c r="BG172" s="97"/>
      <c r="BH172" s="97"/>
      <c r="BI172" s="97"/>
      <c r="BJ172" s="98"/>
      <c r="BK172" s="99"/>
      <c r="BL172" s="99"/>
      <c r="BM172" s="99"/>
      <c r="BN172" s="99"/>
      <c r="BO172" s="99"/>
      <c r="BP172" s="99"/>
      <c r="BQ172" s="99"/>
      <c r="BR172" s="99"/>
      <c r="BS172" s="99"/>
      <c r="BT172" s="99"/>
      <c r="BU172" s="99"/>
      <c r="BV172" s="99"/>
      <c r="BW172" s="99"/>
      <c r="BX172" s="99"/>
      <c r="BY172" s="99"/>
      <c r="BZ172" s="99"/>
      <c r="CA172" s="99"/>
      <c r="CB172" s="99"/>
      <c r="CC172" s="99"/>
      <c r="CD172" s="99"/>
      <c r="CE172" s="99"/>
      <c r="CF172" s="99"/>
      <c r="CG172" s="99"/>
      <c r="CH172" s="99"/>
      <c r="CI172" s="99"/>
      <c r="CJ172" s="99"/>
      <c r="CK172" s="99"/>
      <c r="CL172" s="103">
        <f t="shared" si="105"/>
        <v>0</v>
      </c>
      <c r="CM172" s="112" t="e">
        <f t="shared" si="106"/>
        <v>#DIV/0!</v>
      </c>
      <c r="CN172" s="100">
        <f t="shared" si="107"/>
        <v>0</v>
      </c>
      <c r="CO172" s="112" t="e">
        <f t="shared" si="108"/>
        <v>#DIV/0!</v>
      </c>
      <c r="CP172" s="100">
        <f t="shared" si="109"/>
        <v>0</v>
      </c>
      <c r="CQ172" s="112" t="e">
        <f>CP172/(CL172+CN172+CP214+CR172)</f>
        <v>#DIV/0!</v>
      </c>
      <c r="CR172" s="100">
        <f t="shared" si="111"/>
        <v>0</v>
      </c>
      <c r="CS172" s="112" t="e">
        <f t="shared" si="112"/>
        <v>#DIV/0!</v>
      </c>
      <c r="CT172" s="113" t="e">
        <f>(((CL172*2)+(CN172*1)+(CP172*0)))/(CL172+CN172+CP172)</f>
        <v>#DIV/0!</v>
      </c>
      <c r="CU172" s="103" t="e">
        <f>IF(CS172&gt;=50%,"KĐG",IF(CT172&gt;=1.6,"Đạt mục tiêu",IF(CT172&gt;=1,"Cần cố gắng","Chưa đạt")))</f>
        <v>#DIV/0!</v>
      </c>
      <c r="CV172" s="2"/>
    </row>
    <row r="173" spans="1:100" ht="71.25" hidden="1" customHeight="1">
      <c r="A173" s="80" t="s">
        <v>180</v>
      </c>
      <c r="B173" s="60">
        <v>199</v>
      </c>
      <c r="C173" s="83" t="s">
        <v>492</v>
      </c>
      <c r="D173" s="114" t="s">
        <v>171</v>
      </c>
      <c r="E173" s="81" t="s">
        <v>493</v>
      </c>
      <c r="F173" s="84" t="s">
        <v>224</v>
      </c>
      <c r="G173" s="146" t="s">
        <v>494</v>
      </c>
      <c r="H173" s="174"/>
      <c r="I173" s="105" t="s">
        <v>212</v>
      </c>
      <c r="J173" s="139" t="s">
        <v>176</v>
      </c>
      <c r="K173" s="140" t="s">
        <v>206</v>
      </c>
      <c r="L173" s="141" t="s">
        <v>177</v>
      </c>
      <c r="M173" s="106">
        <v>1</v>
      </c>
      <c r="N173" s="107"/>
      <c r="O173" s="108"/>
      <c r="P173" s="107" t="s">
        <v>177</v>
      </c>
      <c r="Q173" s="108"/>
      <c r="R173" s="108"/>
      <c r="S173" s="108"/>
      <c r="T173" s="108"/>
      <c r="U173" s="107"/>
      <c r="V173" s="108"/>
      <c r="W173" s="108"/>
      <c r="X173" s="108"/>
      <c r="Y173" s="38">
        <f t="shared" si="104"/>
        <v>1</v>
      </c>
      <c r="Z173" s="129"/>
      <c r="AA173" s="109"/>
      <c r="AB173" s="109"/>
      <c r="AC173" s="109"/>
      <c r="AD173" s="109"/>
      <c r="AE173" s="109"/>
      <c r="AF173" s="109"/>
      <c r="AG173" s="96"/>
      <c r="AH173" s="96" t="s">
        <v>393</v>
      </c>
      <c r="AI173" s="96"/>
      <c r="AJ173" s="97"/>
      <c r="AK173" s="97"/>
      <c r="AL173" s="97"/>
      <c r="AM173" s="97"/>
      <c r="AN173" s="97"/>
      <c r="AO173" s="97"/>
      <c r="AP173" s="97"/>
      <c r="AQ173" s="97"/>
      <c r="AR173" s="97"/>
      <c r="AS173" s="97"/>
      <c r="AT173" s="97"/>
      <c r="AU173" s="97"/>
      <c r="AV173" s="97"/>
      <c r="AW173" s="97"/>
      <c r="AX173" s="97"/>
      <c r="AY173" s="97"/>
      <c r="AZ173" s="97"/>
      <c r="BA173" s="97"/>
      <c r="BB173" s="97"/>
      <c r="BC173" s="97"/>
      <c r="BD173" s="97"/>
      <c r="BE173" s="97"/>
      <c r="BF173" s="97"/>
      <c r="BG173" s="97"/>
      <c r="BH173" s="97"/>
      <c r="BI173" s="97"/>
      <c r="BJ173" s="98"/>
      <c r="BK173" s="99"/>
      <c r="BL173" s="99"/>
      <c r="BM173" s="99"/>
      <c r="BN173" s="99"/>
      <c r="BO173" s="99"/>
      <c r="BP173" s="99"/>
      <c r="BQ173" s="99"/>
      <c r="BR173" s="99"/>
      <c r="BS173" s="99"/>
      <c r="BT173" s="99"/>
      <c r="BU173" s="99"/>
      <c r="BV173" s="99"/>
      <c r="BW173" s="99"/>
      <c r="BX173" s="99"/>
      <c r="BY173" s="99"/>
      <c r="BZ173" s="99"/>
      <c r="CA173" s="99"/>
      <c r="CB173" s="99"/>
      <c r="CC173" s="99"/>
      <c r="CD173" s="99"/>
      <c r="CE173" s="99"/>
      <c r="CF173" s="99"/>
      <c r="CG173" s="99"/>
      <c r="CH173" s="99"/>
      <c r="CI173" s="99"/>
      <c r="CJ173" s="99"/>
      <c r="CK173" s="99"/>
      <c r="CL173" s="100">
        <f t="shared" si="105"/>
        <v>0</v>
      </c>
      <c r="CM173" s="112" t="e">
        <f t="shared" si="106"/>
        <v>#DIV/0!</v>
      </c>
      <c r="CN173" s="100">
        <f t="shared" si="107"/>
        <v>0</v>
      </c>
      <c r="CO173" s="112" t="e">
        <f t="shared" si="108"/>
        <v>#DIV/0!</v>
      </c>
      <c r="CP173" s="48">
        <f t="shared" si="109"/>
        <v>0</v>
      </c>
      <c r="CQ173" s="112" t="e">
        <f>CP173/(CL173+CN173+CP173+CR173)</f>
        <v>#DIV/0!</v>
      </c>
      <c r="CR173" s="100">
        <f t="shared" si="111"/>
        <v>0</v>
      </c>
      <c r="CS173" s="112" t="e">
        <f t="shared" si="112"/>
        <v>#DIV/0!</v>
      </c>
      <c r="CT173" s="113" t="e">
        <f>(((CL173*2)+(CN173*1)+(CP173*0)))/(CL173+CN173+CP173)</f>
        <v>#DIV/0!</v>
      </c>
      <c r="CU173" s="103" t="e">
        <f>IF(CS173&gt;=50%,"KĐG",IF(CT173&gt;=1.6,"Đạt mục tiêu",IF(CT173&gt;=1,"Cần cố gắng","Chưa đạt")))</f>
        <v>#DIV/0!</v>
      </c>
      <c r="CV173" s="2"/>
    </row>
    <row r="174" spans="1:100" ht="39.75" hidden="1" customHeight="1">
      <c r="A174" s="59"/>
      <c r="B174" s="60">
        <v>200</v>
      </c>
      <c r="C174" s="156" t="s">
        <v>495</v>
      </c>
      <c r="D174" s="214"/>
      <c r="E174" s="156"/>
      <c r="F174" s="65" t="s">
        <v>117</v>
      </c>
      <c r="G174" s="66"/>
      <c r="H174" s="66"/>
      <c r="I174" s="66"/>
      <c r="J174" s="66"/>
      <c r="K174" s="66"/>
      <c r="L174" s="66"/>
      <c r="M174" s="67">
        <f>SUM(M175:M190)</f>
        <v>9</v>
      </c>
      <c r="N174" s="66"/>
      <c r="O174" s="66"/>
      <c r="P174" s="66"/>
      <c r="Q174" s="66"/>
      <c r="R174" s="66"/>
      <c r="S174" s="66"/>
      <c r="T174" s="66"/>
      <c r="U174" s="66"/>
      <c r="V174" s="66"/>
      <c r="W174" s="66"/>
      <c r="X174" s="66"/>
      <c r="Y174" s="67">
        <f>SUM(Y175:Y190)</f>
        <v>16</v>
      </c>
      <c r="Z174" s="137"/>
      <c r="AA174" s="66"/>
      <c r="AB174" s="66"/>
      <c r="AC174" s="66"/>
      <c r="AD174" s="66"/>
      <c r="AE174" s="66"/>
      <c r="AF174" s="66"/>
      <c r="AG174" s="66"/>
      <c r="AH174" s="66"/>
      <c r="AI174" s="66"/>
      <c r="AJ174" s="138"/>
      <c r="AK174" s="138"/>
      <c r="AL174" s="138"/>
      <c r="AM174" s="138"/>
      <c r="AN174" s="138"/>
      <c r="AO174" s="138"/>
      <c r="AP174" s="138"/>
      <c r="AQ174" s="138"/>
      <c r="AR174" s="138"/>
      <c r="AS174" s="138"/>
      <c r="AT174" s="138"/>
      <c r="AU174" s="138"/>
      <c r="AV174" s="138"/>
      <c r="AW174" s="138"/>
      <c r="AX174" s="138"/>
      <c r="AY174" s="138"/>
      <c r="AZ174" s="138"/>
      <c r="BA174" s="138"/>
      <c r="BB174" s="138"/>
      <c r="BC174" s="138"/>
      <c r="BD174" s="138"/>
      <c r="BE174" s="138"/>
      <c r="BF174" s="138"/>
      <c r="BG174" s="138"/>
      <c r="BH174" s="138"/>
      <c r="BI174" s="138"/>
      <c r="BJ174" s="215"/>
      <c r="BK174" s="216"/>
      <c r="BL174" s="216"/>
      <c r="BM174" s="216"/>
      <c r="BN174" s="216"/>
      <c r="BO174" s="216"/>
      <c r="BP174" s="216"/>
      <c r="BQ174" s="216"/>
      <c r="BR174" s="216"/>
      <c r="BS174" s="216"/>
      <c r="BT174" s="216"/>
      <c r="BU174" s="216"/>
      <c r="BV174" s="216"/>
      <c r="BW174" s="216"/>
      <c r="BX174" s="216"/>
      <c r="BY174" s="216"/>
      <c r="BZ174" s="216"/>
      <c r="CA174" s="216"/>
      <c r="CB174" s="216"/>
      <c r="CC174" s="216"/>
      <c r="CD174" s="216"/>
      <c r="CE174" s="216"/>
      <c r="CF174" s="216"/>
      <c r="CG174" s="216"/>
      <c r="CH174" s="216"/>
      <c r="CI174" s="216"/>
      <c r="CJ174" s="216"/>
      <c r="CK174" s="216"/>
      <c r="CL174" s="216"/>
      <c r="CM174" s="216"/>
      <c r="CN174" s="216"/>
      <c r="CO174" s="216"/>
      <c r="CP174" s="216"/>
      <c r="CQ174" s="216"/>
      <c r="CR174" s="216"/>
      <c r="CS174" s="216"/>
      <c r="CT174" s="217"/>
      <c r="CU174" s="216"/>
      <c r="CV174" s="2"/>
    </row>
    <row r="175" spans="1:100" ht="81.75" hidden="1" customHeight="1">
      <c r="A175" s="218" t="s">
        <v>183</v>
      </c>
      <c r="B175" s="60">
        <v>204</v>
      </c>
      <c r="C175" s="119" t="s">
        <v>496</v>
      </c>
      <c r="D175" s="130" t="s">
        <v>190</v>
      </c>
      <c r="E175" s="119" t="s">
        <v>497</v>
      </c>
      <c r="F175" s="121" t="s">
        <v>190</v>
      </c>
      <c r="G175" s="85" t="s">
        <v>498</v>
      </c>
      <c r="H175" s="219"/>
      <c r="I175" s="105" t="s">
        <v>212</v>
      </c>
      <c r="J175" s="668" t="s">
        <v>176</v>
      </c>
      <c r="K175" s="649" t="s">
        <v>165</v>
      </c>
      <c r="L175" s="650" t="s">
        <v>177</v>
      </c>
      <c r="M175" s="220"/>
      <c r="N175" s="221"/>
      <c r="O175" s="222"/>
      <c r="P175" s="223"/>
      <c r="Q175" s="222"/>
      <c r="R175" s="223"/>
      <c r="S175" s="223" t="s">
        <v>177</v>
      </c>
      <c r="T175" s="222"/>
      <c r="U175" s="223"/>
      <c r="V175" s="222"/>
      <c r="W175" s="222"/>
      <c r="X175" s="222"/>
      <c r="Y175" s="38">
        <f t="shared" ref="Y175:Y190" si="115">COUNTIF($N175:$X175,"x")</f>
        <v>1</v>
      </c>
      <c r="Z175" s="676"/>
      <c r="AA175" s="109"/>
      <c r="AB175" s="109"/>
      <c r="AC175" s="109"/>
      <c r="AD175" s="109"/>
      <c r="AE175" s="109"/>
      <c r="AF175" s="109"/>
      <c r="AG175" s="96"/>
      <c r="AH175" s="96"/>
      <c r="AI175" s="96"/>
      <c r="AJ175" s="133"/>
      <c r="AK175" s="133"/>
      <c r="AL175" s="133"/>
      <c r="AM175" s="133"/>
      <c r="AN175" s="133"/>
      <c r="AO175" s="133"/>
      <c r="AP175" s="133"/>
      <c r="AQ175" s="97" t="s">
        <v>365</v>
      </c>
      <c r="AR175" s="97" t="s">
        <v>365</v>
      </c>
      <c r="AS175" s="97"/>
      <c r="AT175" s="97"/>
      <c r="AU175" s="97"/>
      <c r="AV175" s="97"/>
      <c r="AW175" s="97"/>
      <c r="AX175" s="97"/>
      <c r="AY175" s="97"/>
      <c r="AZ175" s="97"/>
      <c r="BA175" s="97"/>
      <c r="BB175" s="97"/>
      <c r="BC175" s="97"/>
      <c r="BD175" s="97"/>
      <c r="BE175" s="97"/>
      <c r="BF175" s="97"/>
      <c r="BG175" s="97"/>
      <c r="BH175" s="97"/>
      <c r="BI175" s="97"/>
      <c r="BJ175" s="98"/>
      <c r="BK175" s="99"/>
      <c r="BL175" s="99"/>
      <c r="BM175" s="99"/>
      <c r="BN175" s="99"/>
      <c r="BO175" s="99"/>
      <c r="BP175" s="99"/>
      <c r="BQ175" s="99"/>
      <c r="BR175" s="99"/>
      <c r="BS175" s="99"/>
      <c r="BT175" s="99"/>
      <c r="BU175" s="99"/>
      <c r="BV175" s="99"/>
      <c r="BW175" s="99"/>
      <c r="BX175" s="99"/>
      <c r="BY175" s="99"/>
      <c r="BZ175" s="99"/>
      <c r="CA175" s="99"/>
      <c r="CB175" s="99"/>
      <c r="CC175" s="99"/>
      <c r="CD175" s="99"/>
      <c r="CE175" s="99"/>
      <c r="CF175" s="99"/>
      <c r="CG175" s="99"/>
      <c r="CH175" s="99"/>
      <c r="CI175" s="99"/>
      <c r="CJ175" s="99"/>
      <c r="CK175" s="99"/>
      <c r="CL175" s="100">
        <f t="shared" ref="CL175:CL190" si="116">COUNTIF(BJ175:CK175,"2")</f>
        <v>0</v>
      </c>
      <c r="CM175" s="112" t="e">
        <f t="shared" ref="CM175:CM190" si="117">CL175/(CL175+CN175+CP175+CR175)</f>
        <v>#DIV/0!</v>
      </c>
      <c r="CN175" s="100">
        <f t="shared" ref="CN175:CN190" si="118">COUNTIF(BJ175:CK175,"1")</f>
        <v>0</v>
      </c>
      <c r="CO175" s="112" t="e">
        <f t="shared" ref="CO175:CO190" si="119">CN175/(CL175+CN175+CP175+CR175)</f>
        <v>#DIV/0!</v>
      </c>
      <c r="CP175" s="100">
        <f t="shared" ref="CP175:CP190" si="120">COUNTIF(BJ175:CK175,"0")</f>
        <v>0</v>
      </c>
      <c r="CQ175" s="112" t="e">
        <f t="shared" ref="CQ175:CQ190" si="121">CP175/(CL175+CN175+CP175+CR175)</f>
        <v>#DIV/0!</v>
      </c>
      <c r="CR175" s="100">
        <f t="shared" ref="CR175:CR190" si="122">COUNTIF(BJ175:CK175,"KĐG")</f>
        <v>0</v>
      </c>
      <c r="CS175" s="112" t="e">
        <f t="shared" ref="CS175:CS190" si="123">CR175/(CL175+CN175+CP175+CR175)</f>
        <v>#DIV/0!</v>
      </c>
      <c r="CT175" s="113" t="e">
        <f t="shared" ref="CT175:CT190" si="124">(((CL175*2)+(CN175*1)+(CP175*0)))/(CL175+CN175+CP175)</f>
        <v>#DIV/0!</v>
      </c>
      <c r="CU175" s="103" t="e">
        <f t="shared" ref="CU175:CU190" si="125">IF(CS175&gt;=50%,"KĐG",IF(CT175&gt;=1.6,"Đạt mục tiêu",IF(CT175&gt;=1,"Cần cố gắng","Chưa đạt")))</f>
        <v>#DIV/0!</v>
      </c>
      <c r="CV175" s="2"/>
    </row>
    <row r="176" spans="1:100" ht="75.75" hidden="1" customHeight="1">
      <c r="A176" s="218" t="s">
        <v>185</v>
      </c>
      <c r="B176" s="60">
        <v>204</v>
      </c>
      <c r="C176" s="119" t="s">
        <v>496</v>
      </c>
      <c r="D176" s="130" t="s">
        <v>190</v>
      </c>
      <c r="E176" s="119" t="s">
        <v>497</v>
      </c>
      <c r="F176" s="121" t="s">
        <v>190</v>
      </c>
      <c r="G176" s="85" t="s">
        <v>498</v>
      </c>
      <c r="H176" s="219"/>
      <c r="I176" s="105" t="s">
        <v>212</v>
      </c>
      <c r="J176" s="639"/>
      <c r="K176" s="624"/>
      <c r="L176" s="639"/>
      <c r="M176" s="220"/>
      <c r="N176" s="221"/>
      <c r="O176" s="222"/>
      <c r="P176" s="223"/>
      <c r="Q176" s="222"/>
      <c r="R176" s="222"/>
      <c r="S176" s="222"/>
      <c r="T176" s="222"/>
      <c r="U176" s="223" t="s">
        <v>177</v>
      </c>
      <c r="V176" s="222"/>
      <c r="W176" s="222"/>
      <c r="X176" s="222"/>
      <c r="Y176" s="38">
        <f t="shared" si="115"/>
        <v>1</v>
      </c>
      <c r="Z176" s="624"/>
      <c r="AA176" s="109"/>
      <c r="AB176" s="109"/>
      <c r="AC176" s="109"/>
      <c r="AD176" s="109"/>
      <c r="AE176" s="109"/>
      <c r="AF176" s="109"/>
      <c r="AG176" s="96"/>
      <c r="AH176" s="96"/>
      <c r="AI176" s="96"/>
      <c r="AJ176" s="133"/>
      <c r="AK176" s="133"/>
      <c r="AL176" s="133"/>
      <c r="AM176" s="133"/>
      <c r="AN176" s="133"/>
      <c r="AO176" s="133"/>
      <c r="AP176" s="133"/>
      <c r="AQ176" s="133"/>
      <c r="AR176" s="133"/>
      <c r="AS176" s="133"/>
      <c r="AT176" s="133"/>
      <c r="AU176" s="133"/>
      <c r="AV176" s="133"/>
      <c r="AW176" s="133"/>
      <c r="AX176" s="97" t="s">
        <v>365</v>
      </c>
      <c r="AY176" s="97"/>
      <c r="AZ176" s="97"/>
      <c r="BA176" s="97"/>
      <c r="BB176" s="97"/>
      <c r="BC176" s="97"/>
      <c r="BD176" s="97"/>
      <c r="BE176" s="97"/>
      <c r="BF176" s="97"/>
      <c r="BG176" s="97"/>
      <c r="BH176" s="97"/>
      <c r="BI176" s="97"/>
      <c r="BJ176" s="98"/>
      <c r="BK176" s="99"/>
      <c r="BL176" s="99"/>
      <c r="BM176" s="99"/>
      <c r="BN176" s="99"/>
      <c r="BO176" s="99"/>
      <c r="BP176" s="99"/>
      <c r="BQ176" s="99"/>
      <c r="BR176" s="99"/>
      <c r="BS176" s="99"/>
      <c r="BT176" s="99"/>
      <c r="BU176" s="99"/>
      <c r="BV176" s="99"/>
      <c r="BW176" s="99"/>
      <c r="BX176" s="99"/>
      <c r="BY176" s="99"/>
      <c r="BZ176" s="99"/>
      <c r="CA176" s="99"/>
      <c r="CB176" s="99"/>
      <c r="CC176" s="99"/>
      <c r="CD176" s="99"/>
      <c r="CE176" s="99"/>
      <c r="CF176" s="99"/>
      <c r="CG176" s="99"/>
      <c r="CH176" s="99"/>
      <c r="CI176" s="99"/>
      <c r="CJ176" s="99"/>
      <c r="CK176" s="99"/>
      <c r="CL176" s="100">
        <f t="shared" si="116"/>
        <v>0</v>
      </c>
      <c r="CM176" s="101" t="e">
        <f t="shared" si="117"/>
        <v>#DIV/0!</v>
      </c>
      <c r="CN176" s="100">
        <f t="shared" si="118"/>
        <v>0</v>
      </c>
      <c r="CO176" s="101" t="e">
        <f t="shared" si="119"/>
        <v>#DIV/0!</v>
      </c>
      <c r="CP176" s="100">
        <f t="shared" si="120"/>
        <v>0</v>
      </c>
      <c r="CQ176" s="101" t="e">
        <f t="shared" si="121"/>
        <v>#DIV/0!</v>
      </c>
      <c r="CR176" s="100">
        <f t="shared" si="122"/>
        <v>0</v>
      </c>
      <c r="CS176" s="101" t="e">
        <f t="shared" si="123"/>
        <v>#DIV/0!</v>
      </c>
      <c r="CT176" s="117" t="e">
        <f t="shared" si="124"/>
        <v>#DIV/0!</v>
      </c>
      <c r="CU176" s="103" t="e">
        <f t="shared" si="125"/>
        <v>#DIV/0!</v>
      </c>
      <c r="CV176" s="2"/>
    </row>
    <row r="177" spans="1:100" ht="63" hidden="1" customHeight="1">
      <c r="A177" s="218" t="s">
        <v>186</v>
      </c>
      <c r="B177" s="60">
        <v>205</v>
      </c>
      <c r="C177" s="119" t="s">
        <v>499</v>
      </c>
      <c r="D177" s="120" t="s">
        <v>190</v>
      </c>
      <c r="E177" s="119" t="s">
        <v>500</v>
      </c>
      <c r="F177" s="176" t="s">
        <v>190</v>
      </c>
      <c r="G177" s="224" t="s">
        <v>501</v>
      </c>
      <c r="H177" s="219"/>
      <c r="I177" s="105" t="s">
        <v>212</v>
      </c>
      <c r="J177" s="139" t="s">
        <v>176</v>
      </c>
      <c r="K177" s="140" t="s">
        <v>194</v>
      </c>
      <c r="L177" s="141" t="s">
        <v>177</v>
      </c>
      <c r="M177" s="225"/>
      <c r="N177" s="223"/>
      <c r="O177" s="222"/>
      <c r="P177" s="223"/>
      <c r="Q177" s="223"/>
      <c r="R177" s="222"/>
      <c r="S177" s="222"/>
      <c r="T177" s="222"/>
      <c r="U177" s="223"/>
      <c r="V177" s="107" t="s">
        <v>177</v>
      </c>
      <c r="W177" s="222"/>
      <c r="X177" s="222"/>
      <c r="Y177" s="38">
        <f t="shared" si="115"/>
        <v>1</v>
      </c>
      <c r="Z177" s="226"/>
      <c r="AA177" s="109"/>
      <c r="AB177" s="109"/>
      <c r="AC177" s="109"/>
      <c r="AD177" s="109"/>
      <c r="AE177" s="109"/>
      <c r="AF177" s="109"/>
      <c r="AG177" s="96"/>
      <c r="AH177" s="96"/>
      <c r="AI177" s="96"/>
      <c r="AJ177" s="133"/>
      <c r="AK177" s="133"/>
      <c r="AL177" s="133"/>
      <c r="AM177" s="133"/>
      <c r="AN177" s="133"/>
      <c r="AO177" s="133"/>
      <c r="AP177" s="133"/>
      <c r="AQ177" s="133"/>
      <c r="AR177" s="133"/>
      <c r="AS177" s="133"/>
      <c r="AT177" s="133"/>
      <c r="AU177" s="133"/>
      <c r="AV177" s="133"/>
      <c r="AW177" s="133"/>
      <c r="AX177" s="133"/>
      <c r="AY177" s="133"/>
      <c r="AZ177" s="133"/>
      <c r="BA177" s="97" t="s">
        <v>393</v>
      </c>
      <c r="BB177" s="97"/>
      <c r="BC177" s="97"/>
      <c r="BD177" s="97"/>
      <c r="BE177" s="97"/>
      <c r="BF177" s="97"/>
      <c r="BG177" s="97"/>
      <c r="BH177" s="97"/>
      <c r="BI177" s="97"/>
      <c r="BJ177" s="98"/>
      <c r="BK177" s="99"/>
      <c r="BL177" s="99"/>
      <c r="BM177" s="99"/>
      <c r="BN177" s="99"/>
      <c r="BO177" s="99"/>
      <c r="BP177" s="99"/>
      <c r="BQ177" s="99"/>
      <c r="BR177" s="99"/>
      <c r="BS177" s="99"/>
      <c r="BT177" s="99"/>
      <c r="BU177" s="99"/>
      <c r="BV177" s="99"/>
      <c r="BW177" s="99"/>
      <c r="BX177" s="99"/>
      <c r="BY177" s="99"/>
      <c r="BZ177" s="99"/>
      <c r="CA177" s="99"/>
      <c r="CB177" s="99"/>
      <c r="CC177" s="99"/>
      <c r="CD177" s="99"/>
      <c r="CE177" s="99"/>
      <c r="CF177" s="99"/>
      <c r="CG177" s="99"/>
      <c r="CH177" s="99"/>
      <c r="CI177" s="99"/>
      <c r="CJ177" s="99"/>
      <c r="CK177" s="99"/>
      <c r="CL177" s="100">
        <f t="shared" si="116"/>
        <v>0</v>
      </c>
      <c r="CM177" s="101" t="e">
        <f t="shared" si="117"/>
        <v>#DIV/0!</v>
      </c>
      <c r="CN177" s="100">
        <f t="shared" si="118"/>
        <v>0</v>
      </c>
      <c r="CO177" s="101" t="e">
        <f t="shared" si="119"/>
        <v>#DIV/0!</v>
      </c>
      <c r="CP177" s="100">
        <f t="shared" si="120"/>
        <v>0</v>
      </c>
      <c r="CQ177" s="101" t="e">
        <f t="shared" si="121"/>
        <v>#DIV/0!</v>
      </c>
      <c r="CR177" s="100">
        <f t="shared" si="122"/>
        <v>0</v>
      </c>
      <c r="CS177" s="101" t="e">
        <f t="shared" si="123"/>
        <v>#DIV/0!</v>
      </c>
      <c r="CT177" s="113" t="e">
        <f t="shared" si="124"/>
        <v>#DIV/0!</v>
      </c>
      <c r="CU177" s="103" t="e">
        <f t="shared" si="125"/>
        <v>#DIV/0!</v>
      </c>
      <c r="CV177" s="2"/>
    </row>
    <row r="178" spans="1:100" ht="117" hidden="1" customHeight="1">
      <c r="A178" s="80" t="s">
        <v>181</v>
      </c>
      <c r="B178" s="60">
        <v>206</v>
      </c>
      <c r="C178" s="81" t="s">
        <v>502</v>
      </c>
      <c r="D178" s="114" t="s">
        <v>224</v>
      </c>
      <c r="E178" s="81" t="s">
        <v>503</v>
      </c>
      <c r="F178" s="84" t="s">
        <v>171</v>
      </c>
      <c r="G178" s="85" t="s">
        <v>504</v>
      </c>
      <c r="H178" s="86"/>
      <c r="I178" s="87" t="s">
        <v>212</v>
      </c>
      <c r="J178" s="139" t="s">
        <v>176</v>
      </c>
      <c r="K178" s="140" t="s">
        <v>165</v>
      </c>
      <c r="L178" s="141" t="s">
        <v>177</v>
      </c>
      <c r="M178" s="106"/>
      <c r="N178" s="107"/>
      <c r="O178" s="108"/>
      <c r="P178" s="107"/>
      <c r="Q178" s="108" t="s">
        <v>177</v>
      </c>
      <c r="R178" s="108"/>
      <c r="S178" s="108"/>
      <c r="T178" s="108"/>
      <c r="U178" s="107"/>
      <c r="V178" s="108"/>
      <c r="W178" s="108"/>
      <c r="X178" s="108"/>
      <c r="Y178" s="38">
        <f t="shared" si="115"/>
        <v>1</v>
      </c>
      <c r="Z178" s="129"/>
      <c r="AA178" s="109"/>
      <c r="AB178" s="109"/>
      <c r="AC178" s="109"/>
      <c r="AD178" s="109"/>
      <c r="AE178" s="109"/>
      <c r="AF178" s="109"/>
      <c r="AG178" s="96"/>
      <c r="AH178" s="96"/>
      <c r="AI178" s="96"/>
      <c r="AJ178" s="97" t="s">
        <v>447</v>
      </c>
      <c r="AK178" s="97" t="s">
        <v>447</v>
      </c>
      <c r="AL178" s="97" t="s">
        <v>447</v>
      </c>
      <c r="AM178" s="97"/>
      <c r="AN178" s="97"/>
      <c r="AO178" s="97"/>
      <c r="AP178" s="97"/>
      <c r="AQ178" s="97"/>
      <c r="AR178" s="97"/>
      <c r="AS178" s="97"/>
      <c r="AT178" s="97"/>
      <c r="AU178" s="97"/>
      <c r="AV178" s="97"/>
      <c r="AW178" s="97"/>
      <c r="AX178" s="97"/>
      <c r="AY178" s="97"/>
      <c r="AZ178" s="97"/>
      <c r="BA178" s="97"/>
      <c r="BB178" s="97"/>
      <c r="BC178" s="97"/>
      <c r="BD178" s="97"/>
      <c r="BE178" s="97"/>
      <c r="BF178" s="97"/>
      <c r="BG178" s="97"/>
      <c r="BH178" s="97"/>
      <c r="BI178" s="97"/>
      <c r="BJ178" s="98"/>
      <c r="BK178" s="99"/>
      <c r="BL178" s="99"/>
      <c r="BM178" s="99"/>
      <c r="BN178" s="99"/>
      <c r="BO178" s="99"/>
      <c r="BP178" s="99"/>
      <c r="BQ178" s="99"/>
      <c r="BR178" s="99"/>
      <c r="BS178" s="99"/>
      <c r="BT178" s="99"/>
      <c r="BU178" s="99"/>
      <c r="BV178" s="99"/>
      <c r="BW178" s="99"/>
      <c r="BX178" s="99"/>
      <c r="BY178" s="99"/>
      <c r="BZ178" s="99"/>
      <c r="CA178" s="99"/>
      <c r="CB178" s="99"/>
      <c r="CC178" s="99"/>
      <c r="CD178" s="99"/>
      <c r="CE178" s="99"/>
      <c r="CF178" s="99"/>
      <c r="CG178" s="99"/>
      <c r="CH178" s="99"/>
      <c r="CI178" s="99"/>
      <c r="CJ178" s="99"/>
      <c r="CK178" s="99"/>
      <c r="CL178" s="100">
        <f t="shared" si="116"/>
        <v>0</v>
      </c>
      <c r="CM178" s="112" t="e">
        <f t="shared" si="117"/>
        <v>#DIV/0!</v>
      </c>
      <c r="CN178" s="100">
        <f t="shared" si="118"/>
        <v>0</v>
      </c>
      <c r="CO178" s="112" t="e">
        <f t="shared" si="119"/>
        <v>#DIV/0!</v>
      </c>
      <c r="CP178" s="100">
        <f t="shared" si="120"/>
        <v>0</v>
      </c>
      <c r="CQ178" s="112" t="e">
        <f t="shared" si="121"/>
        <v>#DIV/0!</v>
      </c>
      <c r="CR178" s="100">
        <f t="shared" si="122"/>
        <v>0</v>
      </c>
      <c r="CS178" s="112" t="e">
        <f t="shared" si="123"/>
        <v>#DIV/0!</v>
      </c>
      <c r="CT178" s="113" t="e">
        <f t="shared" si="124"/>
        <v>#DIV/0!</v>
      </c>
      <c r="CU178" s="103" t="e">
        <f t="shared" si="125"/>
        <v>#DIV/0!</v>
      </c>
      <c r="CV178" s="2"/>
    </row>
    <row r="179" spans="1:100" ht="80.25" hidden="1" customHeight="1">
      <c r="A179" s="80" t="s">
        <v>186</v>
      </c>
      <c r="B179" s="60">
        <v>208</v>
      </c>
      <c r="C179" s="83" t="s">
        <v>505</v>
      </c>
      <c r="D179" s="207" t="s">
        <v>171</v>
      </c>
      <c r="E179" s="83" t="s">
        <v>506</v>
      </c>
      <c r="F179" s="227" t="s">
        <v>224</v>
      </c>
      <c r="G179" s="85" t="s">
        <v>507</v>
      </c>
      <c r="H179" s="86"/>
      <c r="I179" s="105" t="s">
        <v>212</v>
      </c>
      <c r="J179" s="139" t="s">
        <v>176</v>
      </c>
      <c r="K179" s="140" t="s">
        <v>165</v>
      </c>
      <c r="L179" s="141" t="s">
        <v>177</v>
      </c>
      <c r="M179" s="106"/>
      <c r="N179" s="107"/>
      <c r="O179" s="108"/>
      <c r="P179" s="107"/>
      <c r="Q179" s="108"/>
      <c r="R179" s="108"/>
      <c r="S179" s="108"/>
      <c r="T179" s="108"/>
      <c r="U179" s="107"/>
      <c r="V179" s="108" t="s">
        <v>177</v>
      </c>
      <c r="W179" s="108"/>
      <c r="X179" s="108"/>
      <c r="Y179" s="38">
        <f t="shared" si="115"/>
        <v>1</v>
      </c>
      <c r="Z179" s="129"/>
      <c r="AA179" s="109"/>
      <c r="AB179" s="109"/>
      <c r="AC179" s="109"/>
      <c r="AD179" s="109"/>
      <c r="AE179" s="109"/>
      <c r="AF179" s="109"/>
      <c r="AG179" s="96"/>
      <c r="AH179" s="96"/>
      <c r="AI179" s="96"/>
      <c r="AJ179" s="97"/>
      <c r="AK179" s="97"/>
      <c r="AL179" s="97"/>
      <c r="AM179" s="97"/>
      <c r="AN179" s="97"/>
      <c r="AO179" s="97"/>
      <c r="AP179" s="97"/>
      <c r="AQ179" s="97"/>
      <c r="AR179" s="97"/>
      <c r="AS179" s="97"/>
      <c r="AT179" s="97"/>
      <c r="AU179" s="97"/>
      <c r="AV179" s="97"/>
      <c r="AW179" s="97"/>
      <c r="AX179" s="97"/>
      <c r="AY179" s="97"/>
      <c r="AZ179" s="97"/>
      <c r="BA179" s="97"/>
      <c r="BB179" s="97" t="s">
        <v>393</v>
      </c>
      <c r="BC179" s="97"/>
      <c r="BD179" s="97"/>
      <c r="BE179" s="97"/>
      <c r="BF179" s="97"/>
      <c r="BG179" s="97"/>
      <c r="BH179" s="97"/>
      <c r="BI179" s="97"/>
      <c r="BJ179" s="98"/>
      <c r="BK179" s="99"/>
      <c r="BL179" s="99"/>
      <c r="BM179" s="99"/>
      <c r="BN179" s="99"/>
      <c r="BO179" s="99"/>
      <c r="BP179" s="99"/>
      <c r="BQ179" s="99"/>
      <c r="BR179" s="99"/>
      <c r="BS179" s="99"/>
      <c r="BT179" s="99"/>
      <c r="BU179" s="99"/>
      <c r="BV179" s="99"/>
      <c r="BW179" s="99"/>
      <c r="BX179" s="99"/>
      <c r="BY179" s="99"/>
      <c r="BZ179" s="99"/>
      <c r="CA179" s="99"/>
      <c r="CB179" s="99"/>
      <c r="CC179" s="99"/>
      <c r="CD179" s="99"/>
      <c r="CE179" s="99"/>
      <c r="CF179" s="99"/>
      <c r="CG179" s="99"/>
      <c r="CH179" s="99"/>
      <c r="CI179" s="99"/>
      <c r="CJ179" s="99"/>
      <c r="CK179" s="99"/>
      <c r="CL179" s="100">
        <f t="shared" si="116"/>
        <v>0</v>
      </c>
      <c r="CM179" s="101" t="e">
        <f t="shared" si="117"/>
        <v>#DIV/0!</v>
      </c>
      <c r="CN179" s="100">
        <f t="shared" si="118"/>
        <v>0</v>
      </c>
      <c r="CO179" s="101" t="e">
        <f t="shared" si="119"/>
        <v>#DIV/0!</v>
      </c>
      <c r="CP179" s="100">
        <f t="shared" si="120"/>
        <v>0</v>
      </c>
      <c r="CQ179" s="101" t="e">
        <f t="shared" si="121"/>
        <v>#DIV/0!</v>
      </c>
      <c r="CR179" s="100">
        <f t="shared" si="122"/>
        <v>0</v>
      </c>
      <c r="CS179" s="101" t="e">
        <f t="shared" si="123"/>
        <v>#DIV/0!</v>
      </c>
      <c r="CT179" s="113" t="e">
        <f t="shared" si="124"/>
        <v>#DIV/0!</v>
      </c>
      <c r="CU179" s="103" t="e">
        <f t="shared" si="125"/>
        <v>#DIV/0!</v>
      </c>
      <c r="CV179" s="2"/>
    </row>
    <row r="180" spans="1:100" ht="196.5" hidden="1" customHeight="1">
      <c r="A180" s="80" t="s">
        <v>180</v>
      </c>
      <c r="B180" s="60">
        <v>210</v>
      </c>
      <c r="C180" s="83" t="s">
        <v>508</v>
      </c>
      <c r="D180" s="197" t="s">
        <v>171</v>
      </c>
      <c r="E180" s="228" t="s">
        <v>509</v>
      </c>
      <c r="F180" s="84" t="s">
        <v>224</v>
      </c>
      <c r="G180" s="229" t="s">
        <v>510</v>
      </c>
      <c r="H180" s="230"/>
      <c r="I180" s="105" t="s">
        <v>212</v>
      </c>
      <c r="J180" s="139" t="s">
        <v>176</v>
      </c>
      <c r="K180" s="140" t="s">
        <v>194</v>
      </c>
      <c r="L180" s="141" t="s">
        <v>177</v>
      </c>
      <c r="M180" s="106">
        <v>1</v>
      </c>
      <c r="N180" s="107"/>
      <c r="O180" s="107"/>
      <c r="P180" s="107" t="s">
        <v>177</v>
      </c>
      <c r="Q180" s="107"/>
      <c r="R180" s="108"/>
      <c r="S180" s="107"/>
      <c r="T180" s="108"/>
      <c r="U180" s="107"/>
      <c r="V180" s="108"/>
      <c r="W180" s="108"/>
      <c r="X180" s="108"/>
      <c r="Y180" s="38">
        <f t="shared" si="115"/>
        <v>1</v>
      </c>
      <c r="Z180" s="129"/>
      <c r="AA180" s="109"/>
      <c r="AB180" s="109"/>
      <c r="AC180" s="109"/>
      <c r="AD180" s="109"/>
      <c r="AE180" s="109"/>
      <c r="AF180" s="109"/>
      <c r="AG180" s="96" t="s">
        <v>216</v>
      </c>
      <c r="AH180" s="96" t="s">
        <v>216</v>
      </c>
      <c r="AI180" s="96" t="s">
        <v>216</v>
      </c>
      <c r="AJ180" s="97"/>
      <c r="AK180" s="97"/>
      <c r="AL180" s="97"/>
      <c r="AM180" s="97"/>
      <c r="AN180" s="97"/>
      <c r="AO180" s="97"/>
      <c r="AP180" s="97"/>
      <c r="AQ180" s="97"/>
      <c r="AR180" s="97"/>
      <c r="AS180" s="97"/>
      <c r="AT180" s="97"/>
      <c r="AU180" s="97"/>
      <c r="AV180" s="97"/>
      <c r="AW180" s="97"/>
      <c r="AX180" s="97"/>
      <c r="AY180" s="97"/>
      <c r="AZ180" s="97"/>
      <c r="BA180" s="97"/>
      <c r="BB180" s="97"/>
      <c r="BC180" s="97"/>
      <c r="BD180" s="97"/>
      <c r="BE180" s="97"/>
      <c r="BF180" s="97"/>
      <c r="BG180" s="97"/>
      <c r="BH180" s="97"/>
      <c r="BI180" s="97"/>
      <c r="BJ180" s="98"/>
      <c r="BK180" s="99"/>
      <c r="BL180" s="99"/>
      <c r="BM180" s="99"/>
      <c r="BN180" s="99"/>
      <c r="BO180" s="99"/>
      <c r="BP180" s="99"/>
      <c r="BQ180" s="99"/>
      <c r="BR180" s="99"/>
      <c r="BS180" s="99"/>
      <c r="BT180" s="99"/>
      <c r="BU180" s="99"/>
      <c r="BV180" s="99"/>
      <c r="BW180" s="99"/>
      <c r="BX180" s="99"/>
      <c r="BY180" s="99"/>
      <c r="BZ180" s="99"/>
      <c r="CA180" s="99"/>
      <c r="CB180" s="99"/>
      <c r="CC180" s="99"/>
      <c r="CD180" s="99"/>
      <c r="CE180" s="99"/>
      <c r="CF180" s="99"/>
      <c r="CG180" s="99"/>
      <c r="CH180" s="99"/>
      <c r="CI180" s="99"/>
      <c r="CJ180" s="99"/>
      <c r="CK180" s="99"/>
      <c r="CL180" s="100">
        <f t="shared" si="116"/>
        <v>0</v>
      </c>
      <c r="CM180" s="112" t="e">
        <f t="shared" si="117"/>
        <v>#DIV/0!</v>
      </c>
      <c r="CN180" s="100">
        <f t="shared" si="118"/>
        <v>0</v>
      </c>
      <c r="CO180" s="112" t="e">
        <f t="shared" si="119"/>
        <v>#DIV/0!</v>
      </c>
      <c r="CP180" s="48">
        <f t="shared" si="120"/>
        <v>0</v>
      </c>
      <c r="CQ180" s="112" t="e">
        <f t="shared" si="121"/>
        <v>#DIV/0!</v>
      </c>
      <c r="CR180" s="100">
        <f t="shared" si="122"/>
        <v>0</v>
      </c>
      <c r="CS180" s="112" t="e">
        <f t="shared" si="123"/>
        <v>#DIV/0!</v>
      </c>
      <c r="CT180" s="113" t="e">
        <f t="shared" si="124"/>
        <v>#DIV/0!</v>
      </c>
      <c r="CU180" s="103" t="e">
        <f t="shared" si="125"/>
        <v>#DIV/0!</v>
      </c>
      <c r="CV180" s="2"/>
    </row>
    <row r="181" spans="1:100" ht="82.5" hidden="1" customHeight="1">
      <c r="A181" s="80" t="s">
        <v>180</v>
      </c>
      <c r="B181" s="60">
        <v>211</v>
      </c>
      <c r="C181" s="119" t="s">
        <v>511</v>
      </c>
      <c r="D181" s="120" t="s">
        <v>512</v>
      </c>
      <c r="E181" s="119" t="s">
        <v>513</v>
      </c>
      <c r="F181" s="121" t="s">
        <v>512</v>
      </c>
      <c r="G181" s="229" t="s">
        <v>514</v>
      </c>
      <c r="H181" s="230"/>
      <c r="I181" s="105"/>
      <c r="J181" s="139" t="s">
        <v>176</v>
      </c>
      <c r="K181" s="140" t="s">
        <v>165</v>
      </c>
      <c r="L181" s="141" t="s">
        <v>177</v>
      </c>
      <c r="M181" s="106">
        <v>1</v>
      </c>
      <c r="N181" s="107"/>
      <c r="O181" s="107"/>
      <c r="P181" s="107" t="s">
        <v>177</v>
      </c>
      <c r="Q181" s="107"/>
      <c r="R181" s="108"/>
      <c r="S181" s="107"/>
      <c r="T181" s="108"/>
      <c r="U181" s="107"/>
      <c r="V181" s="108"/>
      <c r="W181" s="108"/>
      <c r="X181" s="108"/>
      <c r="Y181" s="38">
        <f t="shared" si="115"/>
        <v>1</v>
      </c>
      <c r="Z181" s="129"/>
      <c r="AA181" s="109"/>
      <c r="AB181" s="109"/>
      <c r="AC181" s="109"/>
      <c r="AD181" s="109"/>
      <c r="AE181" s="109"/>
      <c r="AF181" s="109"/>
      <c r="AG181" s="96"/>
      <c r="AH181" s="96"/>
      <c r="AI181" s="96" t="s">
        <v>393</v>
      </c>
      <c r="AJ181" s="97"/>
      <c r="AK181" s="97"/>
      <c r="AL181" s="97"/>
      <c r="AM181" s="97"/>
      <c r="AN181" s="97"/>
      <c r="AO181" s="97"/>
      <c r="AP181" s="97"/>
      <c r="AQ181" s="97"/>
      <c r="AR181" s="97"/>
      <c r="AS181" s="97"/>
      <c r="AT181" s="97"/>
      <c r="AU181" s="97"/>
      <c r="AV181" s="97"/>
      <c r="AW181" s="97"/>
      <c r="AX181" s="97"/>
      <c r="AY181" s="97"/>
      <c r="AZ181" s="97"/>
      <c r="BA181" s="97"/>
      <c r="BB181" s="97"/>
      <c r="BC181" s="97"/>
      <c r="BD181" s="97"/>
      <c r="BE181" s="97"/>
      <c r="BF181" s="97"/>
      <c r="BG181" s="97"/>
      <c r="BH181" s="97"/>
      <c r="BI181" s="97"/>
      <c r="BJ181" s="98"/>
      <c r="BK181" s="99"/>
      <c r="BL181" s="99"/>
      <c r="BM181" s="99"/>
      <c r="BN181" s="99"/>
      <c r="BO181" s="99"/>
      <c r="BP181" s="99"/>
      <c r="BQ181" s="99"/>
      <c r="BR181" s="99"/>
      <c r="BS181" s="99"/>
      <c r="BT181" s="99"/>
      <c r="BU181" s="99"/>
      <c r="BV181" s="99"/>
      <c r="BW181" s="99"/>
      <c r="BX181" s="99"/>
      <c r="BY181" s="99"/>
      <c r="BZ181" s="99"/>
      <c r="CA181" s="99"/>
      <c r="CB181" s="99"/>
      <c r="CC181" s="99"/>
      <c r="CD181" s="99"/>
      <c r="CE181" s="99"/>
      <c r="CF181" s="99"/>
      <c r="CG181" s="99"/>
      <c r="CH181" s="99"/>
      <c r="CI181" s="99"/>
      <c r="CJ181" s="99"/>
      <c r="CK181" s="99"/>
      <c r="CL181" s="100">
        <f t="shared" si="116"/>
        <v>0</v>
      </c>
      <c r="CM181" s="112" t="e">
        <f t="shared" si="117"/>
        <v>#DIV/0!</v>
      </c>
      <c r="CN181" s="100">
        <f t="shared" si="118"/>
        <v>0</v>
      </c>
      <c r="CO181" s="112" t="e">
        <f t="shared" si="119"/>
        <v>#DIV/0!</v>
      </c>
      <c r="CP181" s="48">
        <f t="shared" si="120"/>
        <v>0</v>
      </c>
      <c r="CQ181" s="112" t="e">
        <f t="shared" si="121"/>
        <v>#DIV/0!</v>
      </c>
      <c r="CR181" s="100">
        <f t="shared" si="122"/>
        <v>0</v>
      </c>
      <c r="CS181" s="112" t="e">
        <f t="shared" si="123"/>
        <v>#DIV/0!</v>
      </c>
      <c r="CT181" s="113" t="e">
        <f t="shared" si="124"/>
        <v>#DIV/0!</v>
      </c>
      <c r="CU181" s="103" t="e">
        <f t="shared" si="125"/>
        <v>#DIV/0!</v>
      </c>
      <c r="CV181" s="2"/>
    </row>
    <row r="182" spans="1:100" ht="111.75" hidden="1" customHeight="1">
      <c r="A182" s="80" t="s">
        <v>185</v>
      </c>
      <c r="B182" s="60">
        <v>214</v>
      </c>
      <c r="C182" s="83" t="s">
        <v>515</v>
      </c>
      <c r="D182" s="104" t="s">
        <v>171</v>
      </c>
      <c r="E182" s="81" t="s">
        <v>516</v>
      </c>
      <c r="F182" s="84" t="s">
        <v>224</v>
      </c>
      <c r="G182" s="85" t="s">
        <v>517</v>
      </c>
      <c r="H182" s="86"/>
      <c r="I182" s="105" t="s">
        <v>212</v>
      </c>
      <c r="J182" s="139" t="s">
        <v>176</v>
      </c>
      <c r="K182" s="140" t="s">
        <v>165</v>
      </c>
      <c r="L182" s="141" t="s">
        <v>177</v>
      </c>
      <c r="M182" s="106">
        <v>1</v>
      </c>
      <c r="N182" s="107"/>
      <c r="O182" s="108"/>
      <c r="P182" s="107"/>
      <c r="Q182" s="108"/>
      <c r="R182" s="108"/>
      <c r="S182" s="108"/>
      <c r="T182" s="108"/>
      <c r="U182" s="107" t="s">
        <v>177</v>
      </c>
      <c r="V182" s="108"/>
      <c r="W182" s="108"/>
      <c r="X182" s="108"/>
      <c r="Y182" s="38">
        <f t="shared" si="115"/>
        <v>1</v>
      </c>
      <c r="Z182" s="129"/>
      <c r="AA182" s="109"/>
      <c r="AB182" s="109"/>
      <c r="AC182" s="109"/>
      <c r="AD182" s="109"/>
      <c r="AE182" s="109"/>
      <c r="AF182" s="109"/>
      <c r="AG182" s="96"/>
      <c r="AH182" s="96"/>
      <c r="AI182" s="96"/>
      <c r="AJ182" s="97"/>
      <c r="AK182" s="97"/>
      <c r="AL182" s="97"/>
      <c r="AM182" s="97"/>
      <c r="AN182" s="97"/>
      <c r="AO182" s="97"/>
      <c r="AP182" s="97"/>
      <c r="AQ182" s="97"/>
      <c r="AR182" s="97"/>
      <c r="AS182" s="97"/>
      <c r="AT182" s="97"/>
      <c r="AU182" s="97"/>
      <c r="AV182" s="97"/>
      <c r="AW182" s="97"/>
      <c r="AX182" s="97" t="s">
        <v>393</v>
      </c>
      <c r="AY182" s="97"/>
      <c r="AZ182" s="97"/>
      <c r="BA182" s="97"/>
      <c r="BB182" s="97"/>
      <c r="BC182" s="97"/>
      <c r="BD182" s="97"/>
      <c r="BE182" s="97"/>
      <c r="BF182" s="97"/>
      <c r="BG182" s="97"/>
      <c r="BH182" s="97"/>
      <c r="BI182" s="97"/>
      <c r="BJ182" s="98"/>
      <c r="BK182" s="99"/>
      <c r="BL182" s="99"/>
      <c r="BM182" s="99"/>
      <c r="BN182" s="99"/>
      <c r="BO182" s="99"/>
      <c r="BP182" s="99"/>
      <c r="BQ182" s="99"/>
      <c r="BR182" s="99"/>
      <c r="BS182" s="99"/>
      <c r="BT182" s="99"/>
      <c r="BU182" s="99"/>
      <c r="BV182" s="99"/>
      <c r="BW182" s="99"/>
      <c r="BX182" s="99"/>
      <c r="BY182" s="99"/>
      <c r="BZ182" s="99"/>
      <c r="CA182" s="99"/>
      <c r="CB182" s="99"/>
      <c r="CC182" s="99"/>
      <c r="CD182" s="99"/>
      <c r="CE182" s="99"/>
      <c r="CF182" s="99"/>
      <c r="CG182" s="99"/>
      <c r="CH182" s="99"/>
      <c r="CI182" s="99"/>
      <c r="CJ182" s="99"/>
      <c r="CK182" s="99"/>
      <c r="CL182" s="100">
        <f t="shared" si="116"/>
        <v>0</v>
      </c>
      <c r="CM182" s="101" t="e">
        <f t="shared" si="117"/>
        <v>#DIV/0!</v>
      </c>
      <c r="CN182" s="100">
        <f t="shared" si="118"/>
        <v>0</v>
      </c>
      <c r="CO182" s="101" t="e">
        <f t="shared" si="119"/>
        <v>#DIV/0!</v>
      </c>
      <c r="CP182" s="100">
        <f t="shared" si="120"/>
        <v>0</v>
      </c>
      <c r="CQ182" s="101" t="e">
        <f t="shared" si="121"/>
        <v>#DIV/0!</v>
      </c>
      <c r="CR182" s="100">
        <f t="shared" si="122"/>
        <v>0</v>
      </c>
      <c r="CS182" s="101" t="e">
        <f t="shared" si="123"/>
        <v>#DIV/0!</v>
      </c>
      <c r="CT182" s="117" t="e">
        <f t="shared" si="124"/>
        <v>#DIV/0!</v>
      </c>
      <c r="CU182" s="103" t="e">
        <f t="shared" si="125"/>
        <v>#DIV/0!</v>
      </c>
      <c r="CV182" s="2"/>
    </row>
    <row r="183" spans="1:100" ht="142.5" hidden="1" customHeight="1">
      <c r="A183" s="80" t="s">
        <v>182</v>
      </c>
      <c r="B183" s="60">
        <v>215</v>
      </c>
      <c r="C183" s="83" t="s">
        <v>518</v>
      </c>
      <c r="D183" s="104" t="s">
        <v>171</v>
      </c>
      <c r="E183" s="81" t="s">
        <v>519</v>
      </c>
      <c r="F183" s="84" t="s">
        <v>173</v>
      </c>
      <c r="G183" s="85" t="s">
        <v>520</v>
      </c>
      <c r="H183" s="86"/>
      <c r="I183" s="105" t="s">
        <v>212</v>
      </c>
      <c r="J183" s="139" t="s">
        <v>176</v>
      </c>
      <c r="K183" s="140" t="s">
        <v>165</v>
      </c>
      <c r="L183" s="141" t="s">
        <v>177</v>
      </c>
      <c r="M183" s="106">
        <v>1</v>
      </c>
      <c r="N183" s="107"/>
      <c r="O183" s="108"/>
      <c r="P183" s="107"/>
      <c r="Q183" s="108"/>
      <c r="R183" s="108" t="s">
        <v>177</v>
      </c>
      <c r="S183" s="108"/>
      <c r="T183" s="108"/>
      <c r="U183" s="107"/>
      <c r="V183" s="108"/>
      <c r="W183" s="108"/>
      <c r="X183" s="108"/>
      <c r="Y183" s="38">
        <f t="shared" si="115"/>
        <v>1</v>
      </c>
      <c r="Z183" s="129"/>
      <c r="AA183" s="109"/>
      <c r="AB183" s="109"/>
      <c r="AC183" s="109"/>
      <c r="AD183" s="109"/>
      <c r="AE183" s="109"/>
      <c r="AF183" s="109"/>
      <c r="AG183" s="96"/>
      <c r="AH183" s="96"/>
      <c r="AI183" s="96"/>
      <c r="AJ183" s="97"/>
      <c r="AK183" s="97"/>
      <c r="AL183" s="97"/>
      <c r="AM183" s="97"/>
      <c r="AN183" s="97"/>
      <c r="AO183" s="97" t="s">
        <v>393</v>
      </c>
      <c r="AP183" s="97"/>
      <c r="AQ183" s="97"/>
      <c r="AR183" s="97"/>
      <c r="AS183" s="97"/>
      <c r="AT183" s="97"/>
      <c r="AU183" s="97"/>
      <c r="AV183" s="97"/>
      <c r="AW183" s="97"/>
      <c r="AX183" s="97"/>
      <c r="AY183" s="97"/>
      <c r="AZ183" s="97"/>
      <c r="BA183" s="97"/>
      <c r="BB183" s="97"/>
      <c r="BC183" s="97"/>
      <c r="BD183" s="97"/>
      <c r="BE183" s="97"/>
      <c r="BF183" s="97"/>
      <c r="BG183" s="97"/>
      <c r="BH183" s="97"/>
      <c r="BI183" s="97"/>
      <c r="BJ183" s="98"/>
      <c r="BK183" s="99"/>
      <c r="BL183" s="99"/>
      <c r="BM183" s="99"/>
      <c r="BN183" s="99"/>
      <c r="BO183" s="99"/>
      <c r="BP183" s="99"/>
      <c r="BQ183" s="99"/>
      <c r="BR183" s="99"/>
      <c r="BS183" s="99"/>
      <c r="BT183" s="99"/>
      <c r="BU183" s="99"/>
      <c r="BV183" s="99"/>
      <c r="BW183" s="99"/>
      <c r="BX183" s="99"/>
      <c r="BY183" s="99"/>
      <c r="BZ183" s="99"/>
      <c r="CA183" s="99"/>
      <c r="CB183" s="99"/>
      <c r="CC183" s="99"/>
      <c r="CD183" s="99"/>
      <c r="CE183" s="99"/>
      <c r="CF183" s="99"/>
      <c r="CG183" s="99"/>
      <c r="CH183" s="99"/>
      <c r="CI183" s="99"/>
      <c r="CJ183" s="99"/>
      <c r="CK183" s="99"/>
      <c r="CL183" s="100">
        <f t="shared" si="116"/>
        <v>0</v>
      </c>
      <c r="CM183" s="101" t="e">
        <f t="shared" si="117"/>
        <v>#DIV/0!</v>
      </c>
      <c r="CN183" s="100">
        <f t="shared" si="118"/>
        <v>0</v>
      </c>
      <c r="CO183" s="101" t="e">
        <f t="shared" si="119"/>
        <v>#DIV/0!</v>
      </c>
      <c r="CP183" s="100">
        <f t="shared" si="120"/>
        <v>0</v>
      </c>
      <c r="CQ183" s="101" t="e">
        <f t="shared" si="121"/>
        <v>#DIV/0!</v>
      </c>
      <c r="CR183" s="100">
        <f t="shared" si="122"/>
        <v>0</v>
      </c>
      <c r="CS183" s="101" t="e">
        <f t="shared" si="123"/>
        <v>#DIV/0!</v>
      </c>
      <c r="CT183" s="113" t="e">
        <f t="shared" si="124"/>
        <v>#DIV/0!</v>
      </c>
      <c r="CU183" s="103" t="e">
        <f t="shared" si="125"/>
        <v>#DIV/0!</v>
      </c>
      <c r="CV183" s="2"/>
    </row>
    <row r="184" spans="1:100" ht="107.25" hidden="1" customHeight="1">
      <c r="A184" s="80" t="s">
        <v>180</v>
      </c>
      <c r="B184" s="60">
        <v>216</v>
      </c>
      <c r="C184" s="83" t="s">
        <v>521</v>
      </c>
      <c r="D184" s="104" t="s">
        <v>171</v>
      </c>
      <c r="E184" s="81" t="s">
        <v>522</v>
      </c>
      <c r="F184" s="84" t="s">
        <v>190</v>
      </c>
      <c r="G184" s="85" t="s">
        <v>523</v>
      </c>
      <c r="H184" s="86"/>
      <c r="I184" s="105" t="s">
        <v>212</v>
      </c>
      <c r="J184" s="139" t="s">
        <v>176</v>
      </c>
      <c r="K184" s="140" t="s">
        <v>165</v>
      </c>
      <c r="L184" s="141" t="s">
        <v>177</v>
      </c>
      <c r="M184" s="106">
        <v>1</v>
      </c>
      <c r="N184" s="107"/>
      <c r="O184" s="108"/>
      <c r="P184" s="107" t="s">
        <v>177</v>
      </c>
      <c r="Q184" s="108"/>
      <c r="R184" s="108"/>
      <c r="S184" s="108"/>
      <c r="T184" s="108"/>
      <c r="U184" s="107"/>
      <c r="V184" s="108"/>
      <c r="W184" s="108"/>
      <c r="X184" s="108"/>
      <c r="Y184" s="38">
        <f t="shared" si="115"/>
        <v>1</v>
      </c>
      <c r="Z184" s="129"/>
      <c r="AA184" s="109"/>
      <c r="AB184" s="109"/>
      <c r="AC184" s="109"/>
      <c r="AD184" s="109"/>
      <c r="AE184" s="109"/>
      <c r="AF184" s="109"/>
      <c r="AG184" s="96" t="s">
        <v>393</v>
      </c>
      <c r="AH184" s="96"/>
      <c r="AI184" s="96"/>
      <c r="AJ184" s="97"/>
      <c r="AK184" s="97"/>
      <c r="AL184" s="97"/>
      <c r="AM184" s="97"/>
      <c r="AN184" s="97"/>
      <c r="AO184" s="97"/>
      <c r="AP184" s="97"/>
      <c r="AQ184" s="97"/>
      <c r="AR184" s="97"/>
      <c r="AS184" s="97"/>
      <c r="AT184" s="97"/>
      <c r="AU184" s="97"/>
      <c r="AV184" s="97"/>
      <c r="AW184" s="97"/>
      <c r="AX184" s="97"/>
      <c r="AY184" s="97"/>
      <c r="AZ184" s="97"/>
      <c r="BA184" s="97"/>
      <c r="BB184" s="97"/>
      <c r="BC184" s="97"/>
      <c r="BD184" s="97"/>
      <c r="BE184" s="97"/>
      <c r="BF184" s="97"/>
      <c r="BG184" s="97"/>
      <c r="BH184" s="97"/>
      <c r="BI184" s="97"/>
      <c r="BJ184" s="98"/>
      <c r="BK184" s="99"/>
      <c r="BL184" s="99"/>
      <c r="BM184" s="99"/>
      <c r="BN184" s="99"/>
      <c r="BO184" s="99"/>
      <c r="BP184" s="99"/>
      <c r="BQ184" s="99"/>
      <c r="BR184" s="99"/>
      <c r="BS184" s="99"/>
      <c r="BT184" s="99"/>
      <c r="BU184" s="99"/>
      <c r="BV184" s="99"/>
      <c r="BW184" s="99"/>
      <c r="BX184" s="99"/>
      <c r="BY184" s="99"/>
      <c r="BZ184" s="99"/>
      <c r="CA184" s="99"/>
      <c r="CB184" s="99"/>
      <c r="CC184" s="99"/>
      <c r="CD184" s="99"/>
      <c r="CE184" s="99"/>
      <c r="CF184" s="99"/>
      <c r="CG184" s="99"/>
      <c r="CH184" s="99"/>
      <c r="CI184" s="99"/>
      <c r="CJ184" s="99"/>
      <c r="CK184" s="99"/>
      <c r="CL184" s="100">
        <f t="shared" si="116"/>
        <v>0</v>
      </c>
      <c r="CM184" s="112" t="e">
        <f t="shared" si="117"/>
        <v>#DIV/0!</v>
      </c>
      <c r="CN184" s="100">
        <f t="shared" si="118"/>
        <v>0</v>
      </c>
      <c r="CO184" s="112" t="e">
        <f t="shared" si="119"/>
        <v>#DIV/0!</v>
      </c>
      <c r="CP184" s="48">
        <f t="shared" si="120"/>
        <v>0</v>
      </c>
      <c r="CQ184" s="112" t="e">
        <f t="shared" si="121"/>
        <v>#DIV/0!</v>
      </c>
      <c r="CR184" s="100">
        <f t="shared" si="122"/>
        <v>0</v>
      </c>
      <c r="CS184" s="112" t="e">
        <f t="shared" si="123"/>
        <v>#DIV/0!</v>
      </c>
      <c r="CT184" s="113" t="e">
        <f t="shared" si="124"/>
        <v>#DIV/0!</v>
      </c>
      <c r="CU184" s="103" t="e">
        <f t="shared" si="125"/>
        <v>#DIV/0!</v>
      </c>
      <c r="CV184" s="2"/>
    </row>
    <row r="185" spans="1:100" ht="46.5" customHeight="1">
      <c r="A185" s="399" t="s">
        <v>169</v>
      </c>
      <c r="B185" s="569">
        <v>221</v>
      </c>
      <c r="C185" s="85" t="s">
        <v>524</v>
      </c>
      <c r="D185" s="250" t="s">
        <v>171</v>
      </c>
      <c r="E185" s="85" t="s">
        <v>525</v>
      </c>
      <c r="F185" s="336" t="s">
        <v>171</v>
      </c>
      <c r="G185" s="85" t="s">
        <v>526</v>
      </c>
      <c r="H185" s="132"/>
      <c r="I185" s="126" t="s">
        <v>212</v>
      </c>
      <c r="J185" s="648" t="s">
        <v>176</v>
      </c>
      <c r="K185" s="649" t="s">
        <v>165</v>
      </c>
      <c r="L185" s="650" t="s">
        <v>177</v>
      </c>
      <c r="M185" s="371"/>
      <c r="N185" s="571" t="s">
        <v>177</v>
      </c>
      <c r="O185" s="210"/>
      <c r="P185" s="107"/>
      <c r="Q185" s="108"/>
      <c r="R185" s="108"/>
      <c r="S185" s="108"/>
      <c r="T185" s="108"/>
      <c r="U185" s="107"/>
      <c r="V185" s="108"/>
      <c r="W185" s="108"/>
      <c r="X185" s="108"/>
      <c r="Y185" s="38">
        <f t="shared" si="115"/>
        <v>1</v>
      </c>
      <c r="Z185" s="129"/>
      <c r="AA185" s="96" t="s">
        <v>365</v>
      </c>
      <c r="AB185" s="96"/>
      <c r="AC185" s="609"/>
      <c r="AD185" s="96"/>
      <c r="AE185" s="96"/>
      <c r="AF185" s="96"/>
      <c r="AG185" s="96"/>
      <c r="AH185" s="96"/>
      <c r="AI185" s="96"/>
      <c r="AJ185" s="97"/>
      <c r="AK185" s="97"/>
      <c r="AL185" s="97"/>
      <c r="AM185" s="97"/>
      <c r="AN185" s="97"/>
      <c r="AO185" s="97"/>
      <c r="AP185" s="97"/>
      <c r="AQ185" s="97"/>
      <c r="AR185" s="97"/>
      <c r="AS185" s="97"/>
      <c r="AT185" s="97"/>
      <c r="AU185" s="97"/>
      <c r="AV185" s="97"/>
      <c r="AW185" s="97"/>
      <c r="AX185" s="97"/>
      <c r="AY185" s="97"/>
      <c r="AZ185" s="97"/>
      <c r="BA185" s="97"/>
      <c r="BB185" s="97"/>
      <c r="BC185" s="97"/>
      <c r="BD185" s="97"/>
      <c r="BE185" s="97"/>
      <c r="BF185" s="97"/>
      <c r="BG185" s="97"/>
      <c r="BH185" s="97"/>
      <c r="BI185" s="97"/>
      <c r="BJ185" s="98"/>
      <c r="BK185" s="99"/>
      <c r="BL185" s="99"/>
      <c r="BM185" s="99"/>
      <c r="BN185" s="99"/>
      <c r="BO185" s="99"/>
      <c r="BP185" s="99"/>
      <c r="BQ185" s="99"/>
      <c r="BR185" s="99"/>
      <c r="BS185" s="99"/>
      <c r="BT185" s="99"/>
      <c r="BU185" s="99"/>
      <c r="BV185" s="99"/>
      <c r="BW185" s="99"/>
      <c r="BX185" s="99"/>
      <c r="BY185" s="99"/>
      <c r="BZ185" s="99"/>
      <c r="CA185" s="99"/>
      <c r="CB185" s="99"/>
      <c r="CC185" s="99"/>
      <c r="CD185" s="99"/>
      <c r="CE185" s="99"/>
      <c r="CF185" s="99"/>
      <c r="CG185" s="99"/>
      <c r="CH185" s="99"/>
      <c r="CI185" s="99"/>
      <c r="CJ185" s="99"/>
      <c r="CK185" s="99"/>
      <c r="CL185" s="100">
        <f t="shared" si="116"/>
        <v>0</v>
      </c>
      <c r="CM185" s="101" t="e">
        <f t="shared" si="117"/>
        <v>#DIV/0!</v>
      </c>
      <c r="CN185" s="100">
        <f t="shared" si="118"/>
        <v>0</v>
      </c>
      <c r="CO185" s="101" t="e">
        <f t="shared" si="119"/>
        <v>#DIV/0!</v>
      </c>
      <c r="CP185" s="100">
        <f t="shared" si="120"/>
        <v>0</v>
      </c>
      <c r="CQ185" s="101" t="e">
        <f t="shared" si="121"/>
        <v>#DIV/0!</v>
      </c>
      <c r="CR185" s="100">
        <f t="shared" si="122"/>
        <v>0</v>
      </c>
      <c r="CS185" s="101" t="e">
        <f t="shared" si="123"/>
        <v>#DIV/0!</v>
      </c>
      <c r="CT185" s="102" t="e">
        <f t="shared" si="124"/>
        <v>#DIV/0!</v>
      </c>
      <c r="CU185" s="601" t="e">
        <f t="shared" si="125"/>
        <v>#DIV/0!</v>
      </c>
      <c r="CV185" s="150"/>
    </row>
    <row r="186" spans="1:100" ht="77.25" hidden="1" customHeight="1">
      <c r="A186" s="80" t="s">
        <v>188</v>
      </c>
      <c r="B186" s="319">
        <v>221</v>
      </c>
      <c r="C186" s="393" t="s">
        <v>524</v>
      </c>
      <c r="D186" s="168" t="s">
        <v>171</v>
      </c>
      <c r="E186" s="393" t="s">
        <v>525</v>
      </c>
      <c r="F186" s="394" t="s">
        <v>171</v>
      </c>
      <c r="G186" s="547" t="s">
        <v>527</v>
      </c>
      <c r="H186" s="196"/>
      <c r="I186" s="87" t="s">
        <v>212</v>
      </c>
      <c r="J186" s="639"/>
      <c r="K186" s="624"/>
      <c r="L186" s="639"/>
      <c r="M186" s="106"/>
      <c r="N186" s="92"/>
      <c r="O186" s="108"/>
      <c r="P186" s="107"/>
      <c r="Q186" s="108"/>
      <c r="R186" s="108"/>
      <c r="S186" s="108"/>
      <c r="T186" s="108"/>
      <c r="U186" s="107"/>
      <c r="V186" s="108"/>
      <c r="W186" s="108"/>
      <c r="X186" s="108" t="s">
        <v>177</v>
      </c>
      <c r="Y186" s="38">
        <f t="shared" si="115"/>
        <v>1</v>
      </c>
      <c r="Z186" s="129"/>
      <c r="AA186" s="536"/>
      <c r="AB186" s="536"/>
      <c r="AC186" s="109"/>
      <c r="AD186" s="109"/>
      <c r="AE186" s="109"/>
      <c r="AF186" s="109"/>
      <c r="AG186" s="96"/>
      <c r="AH186" s="96"/>
      <c r="AI186" s="96"/>
      <c r="AJ186" s="97"/>
      <c r="AK186" s="97"/>
      <c r="AL186" s="97"/>
      <c r="AM186" s="97"/>
      <c r="AN186" s="97"/>
      <c r="AO186" s="97"/>
      <c r="AP186" s="97"/>
      <c r="AQ186" s="97"/>
      <c r="AR186" s="97"/>
      <c r="AS186" s="97"/>
      <c r="AT186" s="97"/>
      <c r="AU186" s="97"/>
      <c r="AV186" s="97"/>
      <c r="AW186" s="97"/>
      <c r="AX186" s="97"/>
      <c r="AY186" s="97"/>
      <c r="AZ186" s="97"/>
      <c r="BA186" s="97"/>
      <c r="BB186" s="97"/>
      <c r="BC186" s="97"/>
      <c r="BD186" s="97"/>
      <c r="BE186" s="97"/>
      <c r="BF186" s="97"/>
      <c r="BG186" s="97"/>
      <c r="BH186" s="97"/>
      <c r="BI186" s="97" t="s">
        <v>393</v>
      </c>
      <c r="BJ186" s="98"/>
      <c r="BK186" s="99"/>
      <c r="BL186" s="99"/>
      <c r="BM186" s="99"/>
      <c r="BN186" s="99"/>
      <c r="BO186" s="99"/>
      <c r="BP186" s="99"/>
      <c r="BQ186" s="99"/>
      <c r="BR186" s="99"/>
      <c r="BS186" s="99"/>
      <c r="BT186" s="99"/>
      <c r="BU186" s="99"/>
      <c r="BV186" s="99"/>
      <c r="BW186" s="99"/>
      <c r="BX186" s="99"/>
      <c r="BY186" s="99"/>
      <c r="BZ186" s="99"/>
      <c r="CA186" s="99"/>
      <c r="CB186" s="99"/>
      <c r="CC186" s="99"/>
      <c r="CD186" s="99"/>
      <c r="CE186" s="99"/>
      <c r="CF186" s="99"/>
      <c r="CG186" s="99"/>
      <c r="CH186" s="99"/>
      <c r="CI186" s="99"/>
      <c r="CJ186" s="99"/>
      <c r="CK186" s="99"/>
      <c r="CL186" s="100">
        <f t="shared" si="116"/>
        <v>0</v>
      </c>
      <c r="CM186" s="101" t="e">
        <f t="shared" si="117"/>
        <v>#DIV/0!</v>
      </c>
      <c r="CN186" s="100">
        <f t="shared" si="118"/>
        <v>0</v>
      </c>
      <c r="CO186" s="101" t="e">
        <f t="shared" si="119"/>
        <v>#DIV/0!</v>
      </c>
      <c r="CP186" s="100">
        <f t="shared" si="120"/>
        <v>0</v>
      </c>
      <c r="CQ186" s="101" t="e">
        <f t="shared" si="121"/>
        <v>#DIV/0!</v>
      </c>
      <c r="CR186" s="100">
        <f t="shared" si="122"/>
        <v>0</v>
      </c>
      <c r="CS186" s="101" t="e">
        <f t="shared" si="123"/>
        <v>#DIV/0!</v>
      </c>
      <c r="CT186" s="117" t="e">
        <f t="shared" si="124"/>
        <v>#DIV/0!</v>
      </c>
      <c r="CU186" s="103" t="e">
        <f t="shared" si="125"/>
        <v>#DIV/0!</v>
      </c>
      <c r="CV186" s="2"/>
    </row>
    <row r="187" spans="1:100" ht="77.25" hidden="1" customHeight="1">
      <c r="A187" s="80" t="s">
        <v>185</v>
      </c>
      <c r="B187" s="60">
        <v>222</v>
      </c>
      <c r="C187" s="231" t="s">
        <v>528</v>
      </c>
      <c r="D187" s="104" t="s">
        <v>173</v>
      </c>
      <c r="E187" s="81" t="s">
        <v>529</v>
      </c>
      <c r="F187" s="84" t="s">
        <v>173</v>
      </c>
      <c r="G187" s="195" t="s">
        <v>530</v>
      </c>
      <c r="H187" s="196"/>
      <c r="I187" s="145" t="s">
        <v>212</v>
      </c>
      <c r="J187" s="139" t="s">
        <v>176</v>
      </c>
      <c r="K187" s="140" t="s">
        <v>206</v>
      </c>
      <c r="L187" s="141" t="s">
        <v>177</v>
      </c>
      <c r="M187" s="134">
        <v>1</v>
      </c>
      <c r="N187" s="135"/>
      <c r="O187" s="136"/>
      <c r="P187" s="135"/>
      <c r="Q187" s="136"/>
      <c r="R187" s="136"/>
      <c r="S187" s="136"/>
      <c r="T187" s="136"/>
      <c r="U187" s="135" t="s">
        <v>177</v>
      </c>
      <c r="V187" s="136"/>
      <c r="W187" s="136"/>
      <c r="X187" s="136"/>
      <c r="Y187" s="38">
        <f t="shared" si="115"/>
        <v>1</v>
      </c>
      <c r="Z187" s="128"/>
      <c r="AA187" s="109"/>
      <c r="AB187" s="109"/>
      <c r="AC187" s="109"/>
      <c r="AD187" s="109"/>
      <c r="AE187" s="109"/>
      <c r="AF187" s="109"/>
      <c r="AG187" s="96"/>
      <c r="AH187" s="96"/>
      <c r="AI187" s="96"/>
      <c r="AJ187" s="97"/>
      <c r="AK187" s="97"/>
      <c r="AL187" s="97"/>
      <c r="AM187" s="97"/>
      <c r="AN187" s="97"/>
      <c r="AO187" s="97"/>
      <c r="AP187" s="97"/>
      <c r="AQ187" s="97"/>
      <c r="AR187" s="97"/>
      <c r="AS187" s="97"/>
      <c r="AT187" s="97"/>
      <c r="AU187" s="97"/>
      <c r="AV187" s="97"/>
      <c r="AW187" s="97"/>
      <c r="AX187" s="97" t="s">
        <v>447</v>
      </c>
      <c r="AY187" s="97"/>
      <c r="AZ187" s="97" t="s">
        <v>447</v>
      </c>
      <c r="BA187" s="97"/>
      <c r="BB187" s="97"/>
      <c r="BC187" s="97"/>
      <c r="BD187" s="97"/>
      <c r="BE187" s="97"/>
      <c r="BF187" s="97"/>
      <c r="BG187" s="97"/>
      <c r="BH187" s="97"/>
      <c r="BI187" s="97"/>
      <c r="BJ187" s="98"/>
      <c r="BK187" s="99"/>
      <c r="BL187" s="99"/>
      <c r="BM187" s="99"/>
      <c r="BN187" s="99"/>
      <c r="BO187" s="99"/>
      <c r="BP187" s="99"/>
      <c r="BQ187" s="99"/>
      <c r="BR187" s="99"/>
      <c r="BS187" s="99"/>
      <c r="BT187" s="99"/>
      <c r="BU187" s="99"/>
      <c r="BV187" s="99"/>
      <c r="BW187" s="99"/>
      <c r="BX187" s="99"/>
      <c r="BY187" s="99"/>
      <c r="BZ187" s="99"/>
      <c r="CA187" s="99"/>
      <c r="CB187" s="99"/>
      <c r="CC187" s="99"/>
      <c r="CD187" s="99"/>
      <c r="CE187" s="99"/>
      <c r="CF187" s="99"/>
      <c r="CG187" s="99"/>
      <c r="CH187" s="99"/>
      <c r="CI187" s="99"/>
      <c r="CJ187" s="99"/>
      <c r="CK187" s="99"/>
      <c r="CL187" s="100">
        <f t="shared" si="116"/>
        <v>0</v>
      </c>
      <c r="CM187" s="101" t="e">
        <f t="shared" si="117"/>
        <v>#DIV/0!</v>
      </c>
      <c r="CN187" s="100">
        <f t="shared" si="118"/>
        <v>0</v>
      </c>
      <c r="CO187" s="101" t="e">
        <f t="shared" si="119"/>
        <v>#DIV/0!</v>
      </c>
      <c r="CP187" s="100">
        <f t="shared" si="120"/>
        <v>0</v>
      </c>
      <c r="CQ187" s="101" t="e">
        <f t="shared" si="121"/>
        <v>#DIV/0!</v>
      </c>
      <c r="CR187" s="100">
        <f t="shared" si="122"/>
        <v>0</v>
      </c>
      <c r="CS187" s="101" t="e">
        <f t="shared" si="123"/>
        <v>#DIV/0!</v>
      </c>
      <c r="CT187" s="117" t="e">
        <f t="shared" si="124"/>
        <v>#DIV/0!</v>
      </c>
      <c r="CU187" s="103" t="e">
        <f t="shared" si="125"/>
        <v>#DIV/0!</v>
      </c>
      <c r="CV187" s="2"/>
    </row>
    <row r="188" spans="1:100" ht="74.25" hidden="1" customHeight="1">
      <c r="A188" s="80" t="s">
        <v>185</v>
      </c>
      <c r="B188" s="60">
        <v>223</v>
      </c>
      <c r="C188" s="83" t="s">
        <v>531</v>
      </c>
      <c r="D188" s="114" t="s">
        <v>171</v>
      </c>
      <c r="E188" s="81" t="s">
        <v>532</v>
      </c>
      <c r="F188" s="84" t="s">
        <v>171</v>
      </c>
      <c r="G188" s="195" t="s">
        <v>533</v>
      </c>
      <c r="H188" s="196"/>
      <c r="I188" s="145" t="s">
        <v>212</v>
      </c>
      <c r="J188" s="139" t="s">
        <v>176</v>
      </c>
      <c r="K188" s="140" t="s">
        <v>165</v>
      </c>
      <c r="L188" s="141" t="s">
        <v>177</v>
      </c>
      <c r="M188" s="134">
        <v>1</v>
      </c>
      <c r="N188" s="135"/>
      <c r="O188" s="136"/>
      <c r="P188" s="135"/>
      <c r="Q188" s="136"/>
      <c r="R188" s="136"/>
      <c r="S188" s="136"/>
      <c r="T188" s="136"/>
      <c r="U188" s="135" t="s">
        <v>177</v>
      </c>
      <c r="V188" s="135"/>
      <c r="W188" s="136"/>
      <c r="X188" s="136"/>
      <c r="Y188" s="38">
        <f t="shared" si="115"/>
        <v>1</v>
      </c>
      <c r="Z188" s="128"/>
      <c r="AA188" s="109"/>
      <c r="AB188" s="109"/>
      <c r="AC188" s="109"/>
      <c r="AD188" s="109"/>
      <c r="AE188" s="109"/>
      <c r="AF188" s="109"/>
      <c r="AG188" s="96"/>
      <c r="AH188" s="96"/>
      <c r="AI188" s="96"/>
      <c r="AJ188" s="97"/>
      <c r="AK188" s="97"/>
      <c r="AL188" s="97"/>
      <c r="AM188" s="97"/>
      <c r="AN188" s="97"/>
      <c r="AO188" s="97"/>
      <c r="AP188" s="97"/>
      <c r="AQ188" s="97"/>
      <c r="AR188" s="97"/>
      <c r="AS188" s="97"/>
      <c r="AT188" s="97"/>
      <c r="AU188" s="97"/>
      <c r="AV188" s="97"/>
      <c r="AW188" s="97"/>
      <c r="AX188" s="97" t="s">
        <v>393</v>
      </c>
      <c r="AY188" s="97"/>
      <c r="AZ188" s="97"/>
      <c r="BA188" s="97"/>
      <c r="BB188" s="97"/>
      <c r="BC188" s="97"/>
      <c r="BD188" s="97"/>
      <c r="BE188" s="97"/>
      <c r="BF188" s="97"/>
      <c r="BG188" s="97"/>
      <c r="BH188" s="97"/>
      <c r="BI188" s="97"/>
      <c r="BJ188" s="98"/>
      <c r="BK188" s="99"/>
      <c r="BL188" s="99"/>
      <c r="BM188" s="99"/>
      <c r="BN188" s="99"/>
      <c r="BO188" s="99"/>
      <c r="BP188" s="99"/>
      <c r="BQ188" s="99"/>
      <c r="BR188" s="99"/>
      <c r="BS188" s="99"/>
      <c r="BT188" s="99"/>
      <c r="BU188" s="99"/>
      <c r="BV188" s="99"/>
      <c r="BW188" s="99"/>
      <c r="BX188" s="99"/>
      <c r="BY188" s="99"/>
      <c r="BZ188" s="99"/>
      <c r="CA188" s="99"/>
      <c r="CB188" s="99"/>
      <c r="CC188" s="99"/>
      <c r="CD188" s="99"/>
      <c r="CE188" s="99"/>
      <c r="CF188" s="99"/>
      <c r="CG188" s="99"/>
      <c r="CH188" s="99"/>
      <c r="CI188" s="99"/>
      <c r="CJ188" s="99"/>
      <c r="CK188" s="99"/>
      <c r="CL188" s="100">
        <f t="shared" si="116"/>
        <v>0</v>
      </c>
      <c r="CM188" s="101" t="e">
        <f t="shared" si="117"/>
        <v>#DIV/0!</v>
      </c>
      <c r="CN188" s="100">
        <f t="shared" si="118"/>
        <v>0</v>
      </c>
      <c r="CO188" s="101" t="e">
        <f t="shared" si="119"/>
        <v>#DIV/0!</v>
      </c>
      <c r="CP188" s="100">
        <f t="shared" si="120"/>
        <v>0</v>
      </c>
      <c r="CQ188" s="101" t="e">
        <f t="shared" si="121"/>
        <v>#DIV/0!</v>
      </c>
      <c r="CR188" s="100">
        <f t="shared" si="122"/>
        <v>0</v>
      </c>
      <c r="CS188" s="101" t="e">
        <f t="shared" si="123"/>
        <v>#DIV/0!</v>
      </c>
      <c r="CT188" s="117" t="e">
        <f t="shared" si="124"/>
        <v>#DIV/0!</v>
      </c>
      <c r="CU188" s="103" t="e">
        <f t="shared" si="125"/>
        <v>#DIV/0!</v>
      </c>
      <c r="CV188" s="2"/>
    </row>
    <row r="189" spans="1:100" ht="150.75" hidden="1" customHeight="1">
      <c r="A189" s="80" t="s">
        <v>180</v>
      </c>
      <c r="B189" s="60">
        <v>224</v>
      </c>
      <c r="C189" s="81" t="s">
        <v>534</v>
      </c>
      <c r="D189" s="104" t="s">
        <v>190</v>
      </c>
      <c r="E189" s="232" t="s">
        <v>535</v>
      </c>
      <c r="F189" s="84" t="s">
        <v>190</v>
      </c>
      <c r="G189" s="195" t="s">
        <v>536</v>
      </c>
      <c r="H189" s="196"/>
      <c r="I189" s="105" t="s">
        <v>212</v>
      </c>
      <c r="J189" s="139" t="s">
        <v>176</v>
      </c>
      <c r="K189" s="140" t="s">
        <v>165</v>
      </c>
      <c r="L189" s="141" t="s">
        <v>177</v>
      </c>
      <c r="M189" s="134">
        <v>1</v>
      </c>
      <c r="N189" s="135"/>
      <c r="O189" s="136"/>
      <c r="P189" s="135" t="s">
        <v>177</v>
      </c>
      <c r="Q189" s="136"/>
      <c r="R189" s="136"/>
      <c r="S189" s="136"/>
      <c r="T189" s="136"/>
      <c r="U189" s="135"/>
      <c r="V189" s="135"/>
      <c r="W189" s="136"/>
      <c r="X189" s="136"/>
      <c r="Y189" s="38">
        <f t="shared" si="115"/>
        <v>1</v>
      </c>
      <c r="Z189" s="128"/>
      <c r="AA189" s="109"/>
      <c r="AB189" s="109"/>
      <c r="AC189" s="109"/>
      <c r="AD189" s="109"/>
      <c r="AE189" s="109"/>
      <c r="AF189" s="109"/>
      <c r="AG189" s="96"/>
      <c r="AH189" s="96" t="s">
        <v>393</v>
      </c>
      <c r="AI189" s="96"/>
      <c r="AJ189" s="97"/>
      <c r="AK189" s="97"/>
      <c r="AL189" s="97"/>
      <c r="AM189" s="97"/>
      <c r="AN189" s="97"/>
      <c r="AO189" s="97"/>
      <c r="AP189" s="97"/>
      <c r="AQ189" s="97"/>
      <c r="AR189" s="97"/>
      <c r="AS189" s="97"/>
      <c r="AT189" s="97"/>
      <c r="AU189" s="97"/>
      <c r="AV189" s="97"/>
      <c r="AW189" s="97"/>
      <c r="AX189" s="97"/>
      <c r="AY189" s="97"/>
      <c r="AZ189" s="97"/>
      <c r="BA189" s="97"/>
      <c r="BB189" s="97"/>
      <c r="BC189" s="97"/>
      <c r="BD189" s="97"/>
      <c r="BE189" s="97"/>
      <c r="BF189" s="97"/>
      <c r="BG189" s="97"/>
      <c r="BH189" s="97"/>
      <c r="BI189" s="97"/>
      <c r="BJ189" s="98"/>
      <c r="BK189" s="99"/>
      <c r="BL189" s="99"/>
      <c r="BM189" s="99"/>
      <c r="BN189" s="99"/>
      <c r="BO189" s="99"/>
      <c r="BP189" s="99"/>
      <c r="BQ189" s="99"/>
      <c r="BR189" s="99"/>
      <c r="BS189" s="99"/>
      <c r="BT189" s="99"/>
      <c r="BU189" s="99"/>
      <c r="BV189" s="99"/>
      <c r="BW189" s="99"/>
      <c r="BX189" s="99"/>
      <c r="BY189" s="99"/>
      <c r="BZ189" s="99"/>
      <c r="CA189" s="99"/>
      <c r="CB189" s="99"/>
      <c r="CC189" s="99"/>
      <c r="CD189" s="99"/>
      <c r="CE189" s="99"/>
      <c r="CF189" s="99"/>
      <c r="CG189" s="99"/>
      <c r="CH189" s="99"/>
      <c r="CI189" s="99"/>
      <c r="CJ189" s="99"/>
      <c r="CK189" s="99"/>
      <c r="CL189" s="100">
        <f t="shared" si="116"/>
        <v>0</v>
      </c>
      <c r="CM189" s="112" t="e">
        <f t="shared" si="117"/>
        <v>#DIV/0!</v>
      </c>
      <c r="CN189" s="100">
        <f t="shared" si="118"/>
        <v>0</v>
      </c>
      <c r="CO189" s="112" t="e">
        <f t="shared" si="119"/>
        <v>#DIV/0!</v>
      </c>
      <c r="CP189" s="48">
        <f t="shared" si="120"/>
        <v>0</v>
      </c>
      <c r="CQ189" s="112" t="e">
        <f t="shared" si="121"/>
        <v>#DIV/0!</v>
      </c>
      <c r="CR189" s="100">
        <f t="shared" si="122"/>
        <v>0</v>
      </c>
      <c r="CS189" s="112" t="e">
        <f t="shared" si="123"/>
        <v>#DIV/0!</v>
      </c>
      <c r="CT189" s="113" t="e">
        <f t="shared" si="124"/>
        <v>#DIV/0!</v>
      </c>
      <c r="CU189" s="103" t="e">
        <f t="shared" si="125"/>
        <v>#DIV/0!</v>
      </c>
      <c r="CV189" s="2"/>
    </row>
    <row r="190" spans="1:100" ht="91.5" hidden="1" customHeight="1">
      <c r="A190" s="38" t="s">
        <v>180</v>
      </c>
      <c r="B190" s="60">
        <v>224</v>
      </c>
      <c r="C190" s="81" t="s">
        <v>534</v>
      </c>
      <c r="D190" s="114" t="s">
        <v>190</v>
      </c>
      <c r="E190" s="232" t="s">
        <v>537</v>
      </c>
      <c r="F190" s="84" t="s">
        <v>190</v>
      </c>
      <c r="G190" s="195" t="s">
        <v>538</v>
      </c>
      <c r="H190" s="196"/>
      <c r="I190" s="233" t="s">
        <v>212</v>
      </c>
      <c r="J190" s="158" t="s">
        <v>176</v>
      </c>
      <c r="K190" s="234" t="s">
        <v>165</v>
      </c>
      <c r="L190" s="141" t="s">
        <v>177</v>
      </c>
      <c r="M190" s="134">
        <v>1</v>
      </c>
      <c r="N190" s="135"/>
      <c r="O190" s="136"/>
      <c r="P190" s="135" t="s">
        <v>177</v>
      </c>
      <c r="Q190" s="136"/>
      <c r="R190" s="136"/>
      <c r="S190" s="136"/>
      <c r="T190" s="136"/>
      <c r="U190" s="135"/>
      <c r="V190" s="135"/>
      <c r="W190" s="136"/>
      <c r="X190" s="136"/>
      <c r="Y190" s="198">
        <f t="shared" si="115"/>
        <v>1</v>
      </c>
      <c r="Z190" s="235"/>
      <c r="AA190" s="109"/>
      <c r="AB190" s="109"/>
      <c r="AC190" s="109"/>
      <c r="AD190" s="109"/>
      <c r="AE190" s="109"/>
      <c r="AF190" s="109"/>
      <c r="AG190" s="96" t="s">
        <v>393</v>
      </c>
      <c r="AH190" s="96"/>
      <c r="AI190" s="96"/>
      <c r="AJ190" s="131"/>
      <c r="AK190" s="131"/>
      <c r="AL190" s="131"/>
      <c r="AM190" s="131"/>
      <c r="AN190" s="131"/>
      <c r="AO190" s="131"/>
      <c r="AP190" s="131"/>
      <c r="AQ190" s="131"/>
      <c r="AR190" s="131"/>
      <c r="AS190" s="131"/>
      <c r="AT190" s="131"/>
      <c r="AU190" s="131"/>
      <c r="AV190" s="131"/>
      <c r="AW190" s="131"/>
      <c r="AX190" s="131"/>
      <c r="AY190" s="131"/>
      <c r="AZ190" s="131"/>
      <c r="BA190" s="131"/>
      <c r="BB190" s="131"/>
      <c r="BC190" s="131"/>
      <c r="BD190" s="131"/>
      <c r="BE190" s="131"/>
      <c r="BF190" s="131"/>
      <c r="BG190" s="131"/>
      <c r="BH190" s="131"/>
      <c r="BI190" s="131"/>
      <c r="BJ190" s="98"/>
      <c r="BK190" s="99"/>
      <c r="BL190" s="99"/>
      <c r="BM190" s="99"/>
      <c r="BN190" s="99"/>
      <c r="BO190" s="99"/>
      <c r="BP190" s="99"/>
      <c r="BQ190" s="99"/>
      <c r="BR190" s="99"/>
      <c r="BS190" s="99"/>
      <c r="BT190" s="99"/>
      <c r="BU190" s="99"/>
      <c r="BV190" s="99"/>
      <c r="BW190" s="99"/>
      <c r="BX190" s="99"/>
      <c r="BY190" s="99"/>
      <c r="BZ190" s="99"/>
      <c r="CA190" s="99"/>
      <c r="CB190" s="99"/>
      <c r="CC190" s="99"/>
      <c r="CD190" s="99"/>
      <c r="CE190" s="99"/>
      <c r="CF190" s="99"/>
      <c r="CG190" s="99"/>
      <c r="CH190" s="99"/>
      <c r="CI190" s="99"/>
      <c r="CJ190" s="99"/>
      <c r="CK190" s="99"/>
      <c r="CL190" s="48">
        <f t="shared" si="116"/>
        <v>0</v>
      </c>
      <c r="CM190" s="112" t="e">
        <f t="shared" si="117"/>
        <v>#DIV/0!</v>
      </c>
      <c r="CN190" s="100">
        <f t="shared" si="118"/>
        <v>0</v>
      </c>
      <c r="CO190" s="112" t="e">
        <f t="shared" si="119"/>
        <v>#DIV/0!</v>
      </c>
      <c r="CP190" s="48">
        <f t="shared" si="120"/>
        <v>0</v>
      </c>
      <c r="CQ190" s="112" t="e">
        <f t="shared" si="121"/>
        <v>#DIV/0!</v>
      </c>
      <c r="CR190" s="100">
        <f t="shared" si="122"/>
        <v>0</v>
      </c>
      <c r="CS190" s="236" t="e">
        <f t="shared" si="123"/>
        <v>#DIV/0!</v>
      </c>
      <c r="CT190" s="237" t="e">
        <f t="shared" si="124"/>
        <v>#DIV/0!</v>
      </c>
      <c r="CU190" s="238" t="e">
        <f t="shared" si="125"/>
        <v>#DIV/0!</v>
      </c>
      <c r="CV190" s="64"/>
    </row>
    <row r="191" spans="1:100" ht="33" customHeight="1">
      <c r="A191" s="521" t="s">
        <v>117</v>
      </c>
      <c r="B191" s="569">
        <v>225</v>
      </c>
      <c r="C191" s="725" t="s">
        <v>539</v>
      </c>
      <c r="D191" s="725"/>
      <c r="E191" s="725"/>
      <c r="F191" s="725"/>
      <c r="G191" s="725"/>
      <c r="H191" s="726"/>
      <c r="I191" s="725"/>
      <c r="J191" s="726"/>
      <c r="K191" s="726"/>
      <c r="L191" s="726"/>
      <c r="M191" s="726"/>
      <c r="N191" s="725"/>
      <c r="O191" s="726"/>
      <c r="P191" s="726"/>
      <c r="Q191" s="726"/>
      <c r="R191" s="726"/>
      <c r="S191" s="726"/>
      <c r="T191" s="726"/>
      <c r="U191" s="726"/>
      <c r="V191" s="726"/>
      <c r="W191" s="726"/>
      <c r="X191" s="726"/>
      <c r="Y191" s="726"/>
      <c r="Z191" s="726"/>
      <c r="AA191" s="725"/>
      <c r="AB191" s="725"/>
      <c r="AC191" s="606"/>
      <c r="AD191" s="61"/>
      <c r="AE191" s="61"/>
      <c r="AF191" s="61"/>
      <c r="AG191" s="61"/>
      <c r="AH191" s="61"/>
      <c r="AI191" s="61"/>
      <c r="AJ191" s="61"/>
      <c r="AK191" s="61"/>
      <c r="AL191" s="61"/>
      <c r="AM191" s="61"/>
      <c r="AN191" s="61"/>
      <c r="AO191" s="61"/>
      <c r="AP191" s="61"/>
      <c r="AQ191" s="61"/>
      <c r="AR191" s="61"/>
      <c r="AS191" s="61"/>
      <c r="AT191" s="61"/>
      <c r="AU191" s="61"/>
      <c r="AV191" s="61"/>
      <c r="AW191" s="61"/>
      <c r="AX191" s="61"/>
      <c r="AY191" s="61"/>
      <c r="AZ191" s="61"/>
      <c r="BA191" s="61"/>
      <c r="BB191" s="61"/>
      <c r="BC191" s="61"/>
      <c r="BD191" s="61"/>
      <c r="BE191" s="61"/>
      <c r="BF191" s="61"/>
      <c r="BG191" s="61"/>
      <c r="BH191" s="61"/>
      <c r="BI191" s="61"/>
      <c r="BJ191" s="239"/>
      <c r="BK191" s="239"/>
      <c r="BL191" s="239"/>
      <c r="BM191" s="239"/>
      <c r="BN191" s="239"/>
      <c r="BO191" s="239"/>
      <c r="BP191" s="239"/>
      <c r="BQ191" s="240"/>
      <c r="BR191" s="241"/>
      <c r="BS191" s="241"/>
      <c r="BT191" s="241"/>
      <c r="BU191" s="241"/>
      <c r="BV191" s="241"/>
      <c r="BW191" s="241"/>
      <c r="BX191" s="241"/>
      <c r="BY191" s="241"/>
      <c r="BZ191" s="241"/>
      <c r="CA191" s="241"/>
      <c r="CB191" s="241"/>
      <c r="CC191" s="241"/>
      <c r="CD191" s="241"/>
      <c r="CE191" s="241"/>
      <c r="CF191" s="241"/>
      <c r="CG191" s="241"/>
      <c r="CH191" s="241"/>
      <c r="CI191" s="241"/>
      <c r="CJ191" s="241"/>
      <c r="CK191" s="241"/>
      <c r="CL191" s="241"/>
      <c r="CM191" s="241"/>
      <c r="CN191" s="241"/>
      <c r="CO191" s="241"/>
      <c r="CP191" s="241"/>
      <c r="CQ191" s="241"/>
      <c r="CR191" s="241"/>
      <c r="CS191" s="241"/>
      <c r="CT191" s="242"/>
      <c r="CU191" s="602"/>
      <c r="CV191" s="150"/>
    </row>
    <row r="192" spans="1:100" ht="21" customHeight="1">
      <c r="A192" s="521" t="s">
        <v>117</v>
      </c>
      <c r="B192" s="569">
        <v>226</v>
      </c>
      <c r="C192" s="677" t="s">
        <v>540</v>
      </c>
      <c r="D192" s="677"/>
      <c r="E192" s="677"/>
      <c r="F192" s="677"/>
      <c r="G192" s="677"/>
      <c r="H192" s="678"/>
      <c r="I192" s="677"/>
      <c r="J192" s="678"/>
      <c r="K192" s="678"/>
      <c r="L192" s="678"/>
      <c r="M192" s="678"/>
      <c r="N192" s="677"/>
      <c r="O192" s="678"/>
      <c r="P192" s="678"/>
      <c r="Q192" s="678"/>
      <c r="R192" s="678"/>
      <c r="S192" s="678"/>
      <c r="T192" s="678"/>
      <c r="U192" s="678"/>
      <c r="V192" s="678"/>
      <c r="W192" s="678"/>
      <c r="X192" s="678"/>
      <c r="Y192" s="678"/>
      <c r="Z192" s="678"/>
      <c r="AA192" s="677"/>
      <c r="AB192" s="677"/>
      <c r="AC192" s="607"/>
      <c r="AD192" s="66"/>
      <c r="AE192" s="66"/>
      <c r="AF192" s="66"/>
      <c r="AG192" s="66"/>
      <c r="AH192" s="66"/>
      <c r="AI192" s="66"/>
      <c r="AJ192" s="138"/>
      <c r="AK192" s="138"/>
      <c r="AL192" s="138"/>
      <c r="AM192" s="138"/>
      <c r="AN192" s="138"/>
      <c r="AO192" s="138"/>
      <c r="AP192" s="138"/>
      <c r="AQ192" s="138"/>
      <c r="AR192" s="138"/>
      <c r="AS192" s="138"/>
      <c r="AT192" s="138"/>
      <c r="AU192" s="138"/>
      <c r="AV192" s="138"/>
      <c r="AW192" s="138"/>
      <c r="AX192" s="138"/>
      <c r="AY192" s="138"/>
      <c r="AZ192" s="138"/>
      <c r="BA192" s="138"/>
      <c r="BB192" s="138"/>
      <c r="BC192" s="138"/>
      <c r="BD192" s="138"/>
      <c r="BE192" s="138"/>
      <c r="BF192" s="138"/>
      <c r="BG192" s="138"/>
      <c r="BH192" s="138"/>
      <c r="BI192" s="138"/>
      <c r="BJ192" s="215"/>
      <c r="BK192" s="216"/>
      <c r="BL192" s="216"/>
      <c r="BM192" s="216"/>
      <c r="BN192" s="216"/>
      <c r="BO192" s="216"/>
      <c r="BP192" s="216"/>
      <c r="BQ192" s="216"/>
      <c r="BR192" s="216"/>
      <c r="BS192" s="216"/>
      <c r="BT192" s="216"/>
      <c r="BU192" s="216"/>
      <c r="BV192" s="216"/>
      <c r="BW192" s="216"/>
      <c r="BX192" s="216"/>
      <c r="BY192" s="216"/>
      <c r="BZ192" s="216"/>
      <c r="CA192" s="216"/>
      <c r="CB192" s="216"/>
      <c r="CC192" s="216"/>
      <c r="CD192" s="216"/>
      <c r="CE192" s="216"/>
      <c r="CF192" s="216"/>
      <c r="CG192" s="216"/>
      <c r="CH192" s="216"/>
      <c r="CI192" s="216"/>
      <c r="CJ192" s="216"/>
      <c r="CK192" s="216"/>
      <c r="CL192" s="216"/>
      <c r="CM192" s="216"/>
      <c r="CN192" s="216"/>
      <c r="CO192" s="216"/>
      <c r="CP192" s="216"/>
      <c r="CQ192" s="216"/>
      <c r="CR192" s="216"/>
      <c r="CS192" s="216"/>
      <c r="CT192" s="217"/>
      <c r="CU192" s="603"/>
      <c r="CV192" s="150"/>
    </row>
    <row r="193" spans="1:100" ht="30.75" hidden="1" customHeight="1">
      <c r="A193" s="59"/>
      <c r="B193" s="319">
        <v>227</v>
      </c>
      <c r="C193" s="316" t="s">
        <v>541</v>
      </c>
      <c r="D193" s="186"/>
      <c r="E193" s="316"/>
      <c r="F193" s="317" t="s">
        <v>117</v>
      </c>
      <c r="G193" s="532"/>
      <c r="H193" s="66"/>
      <c r="I193" s="532"/>
      <c r="J193" s="66"/>
      <c r="K193" s="66"/>
      <c r="L193" s="66"/>
      <c r="M193" s="187"/>
      <c r="N193" s="532"/>
      <c r="O193" s="66"/>
      <c r="P193" s="66"/>
      <c r="Q193" s="66"/>
      <c r="R193" s="66"/>
      <c r="S193" s="66"/>
      <c r="T193" s="66"/>
      <c r="U193" s="66"/>
      <c r="V193" s="66"/>
      <c r="W193" s="66"/>
      <c r="X193" s="66"/>
      <c r="Y193" s="67">
        <f>SUM(Y194:Y197)</f>
        <v>4</v>
      </c>
      <c r="Z193" s="137"/>
      <c r="AA193" s="532"/>
      <c r="AB193" s="532"/>
      <c r="AC193" s="66"/>
      <c r="AD193" s="66"/>
      <c r="AE193" s="66"/>
      <c r="AF193" s="66"/>
      <c r="AG193" s="66"/>
      <c r="AH193" s="66"/>
      <c r="AI193" s="66"/>
      <c r="AJ193" s="138"/>
      <c r="AK193" s="138"/>
      <c r="AL193" s="138"/>
      <c r="AM193" s="138"/>
      <c r="AN193" s="138"/>
      <c r="AO193" s="138"/>
      <c r="AP193" s="138"/>
      <c r="AQ193" s="138"/>
      <c r="AR193" s="138"/>
      <c r="AS193" s="138"/>
      <c r="AT193" s="138"/>
      <c r="AU193" s="138"/>
      <c r="AV193" s="138"/>
      <c r="AW193" s="138"/>
      <c r="AX193" s="138"/>
      <c r="AY193" s="138"/>
      <c r="AZ193" s="138"/>
      <c r="BA193" s="138"/>
      <c r="BB193" s="138"/>
      <c r="BC193" s="138"/>
      <c r="BD193" s="138"/>
      <c r="BE193" s="138"/>
      <c r="BF193" s="138"/>
      <c r="BG193" s="138"/>
      <c r="BH193" s="138"/>
      <c r="BI193" s="138"/>
      <c r="BJ193" s="215"/>
      <c r="BK193" s="216"/>
      <c r="BL193" s="216"/>
      <c r="BM193" s="216"/>
      <c r="BN193" s="216"/>
      <c r="BO193" s="216"/>
      <c r="BP193" s="216"/>
      <c r="BQ193" s="216"/>
      <c r="BR193" s="216"/>
      <c r="BS193" s="216"/>
      <c r="BT193" s="216"/>
      <c r="BU193" s="216"/>
      <c r="BV193" s="216"/>
      <c r="BW193" s="216"/>
      <c r="BX193" s="216"/>
      <c r="BY193" s="216"/>
      <c r="BZ193" s="216"/>
      <c r="CA193" s="216"/>
      <c r="CB193" s="216"/>
      <c r="CC193" s="216"/>
      <c r="CD193" s="216"/>
      <c r="CE193" s="216"/>
      <c r="CF193" s="216"/>
      <c r="CG193" s="216"/>
      <c r="CH193" s="216"/>
      <c r="CI193" s="216"/>
      <c r="CJ193" s="216"/>
      <c r="CK193" s="216"/>
      <c r="CL193" s="216"/>
      <c r="CM193" s="216"/>
      <c r="CN193" s="216"/>
      <c r="CO193" s="216"/>
      <c r="CP193" s="216"/>
      <c r="CQ193" s="216"/>
      <c r="CR193" s="216"/>
      <c r="CS193" s="216"/>
      <c r="CT193" s="217"/>
      <c r="CU193" s="216"/>
      <c r="CV193" s="2"/>
    </row>
    <row r="194" spans="1:100" ht="182.25" hidden="1" customHeight="1">
      <c r="A194" s="80" t="s">
        <v>179</v>
      </c>
      <c r="B194" s="60">
        <v>228</v>
      </c>
      <c r="C194" s="83" t="s">
        <v>542</v>
      </c>
      <c r="D194" s="168" t="s">
        <v>171</v>
      </c>
      <c r="E194" s="81" t="s">
        <v>543</v>
      </c>
      <c r="F194" s="84" t="s">
        <v>224</v>
      </c>
      <c r="G194" s="85" t="s">
        <v>544</v>
      </c>
      <c r="H194" s="132"/>
      <c r="I194" s="126" t="s">
        <v>212</v>
      </c>
      <c r="J194" s="148" t="s">
        <v>545</v>
      </c>
      <c r="K194" s="140" t="s">
        <v>194</v>
      </c>
      <c r="L194" s="141" t="s">
        <v>177</v>
      </c>
      <c r="M194" s="106"/>
      <c r="N194" s="107"/>
      <c r="O194" s="107" t="s">
        <v>177</v>
      </c>
      <c r="P194" s="107"/>
      <c r="Q194" s="108"/>
      <c r="R194" s="108"/>
      <c r="S194" s="108"/>
      <c r="T194" s="108"/>
      <c r="U194" s="107"/>
      <c r="V194" s="108"/>
      <c r="W194" s="108"/>
      <c r="X194" s="108"/>
      <c r="Y194" s="38">
        <f t="shared" ref="Y194:Y197" si="126">COUNTIF($N194:$X194,"x")</f>
        <v>1</v>
      </c>
      <c r="Z194" s="129"/>
      <c r="AA194" s="109"/>
      <c r="AB194" s="109"/>
      <c r="AC194" s="97" t="s">
        <v>365</v>
      </c>
      <c r="AD194" s="97"/>
      <c r="AE194" s="97" t="s">
        <v>365</v>
      </c>
      <c r="AF194" s="97"/>
      <c r="AG194" s="96"/>
      <c r="AH194" s="96"/>
      <c r="AI194" s="96"/>
      <c r="AJ194" s="97"/>
      <c r="AK194" s="97"/>
      <c r="AL194" s="97"/>
      <c r="AM194" s="97"/>
      <c r="AN194" s="97"/>
      <c r="AO194" s="97"/>
      <c r="AP194" s="97"/>
      <c r="AQ194" s="97"/>
      <c r="AR194" s="97"/>
      <c r="AS194" s="97"/>
      <c r="AT194" s="97"/>
      <c r="AU194" s="97"/>
      <c r="AV194" s="97"/>
      <c r="AW194" s="97"/>
      <c r="AX194" s="97"/>
      <c r="AY194" s="97"/>
      <c r="AZ194" s="97"/>
      <c r="BA194" s="97"/>
      <c r="BB194" s="97"/>
      <c r="BC194" s="97"/>
      <c r="BD194" s="97"/>
      <c r="BE194" s="97"/>
      <c r="BF194" s="97"/>
      <c r="BG194" s="97"/>
      <c r="BH194" s="97"/>
      <c r="BI194" s="97"/>
      <c r="BJ194" s="98"/>
      <c r="BK194" s="99"/>
      <c r="BL194" s="99"/>
      <c r="BM194" s="99"/>
      <c r="BN194" s="110"/>
      <c r="BO194" s="99"/>
      <c r="BP194" s="99"/>
      <c r="BQ194" s="99"/>
      <c r="BR194" s="99"/>
      <c r="BS194" s="99"/>
      <c r="BT194" s="110"/>
      <c r="BU194" s="110"/>
      <c r="BV194" s="110"/>
      <c r="BW194" s="99"/>
      <c r="BX194" s="99"/>
      <c r="BY194" s="99"/>
      <c r="BZ194" s="99"/>
      <c r="CA194" s="110"/>
      <c r="CB194" s="110"/>
      <c r="CC194" s="99"/>
      <c r="CD194" s="99"/>
      <c r="CE194" s="99"/>
      <c r="CF194" s="99"/>
      <c r="CG194" s="99"/>
      <c r="CH194" s="110"/>
      <c r="CI194" s="99"/>
      <c r="CJ194" s="99"/>
      <c r="CK194" s="99"/>
      <c r="CL194" s="100">
        <f>COUNTIF(BJ194:CK194,"2")</f>
        <v>0</v>
      </c>
      <c r="CM194" s="112" t="e">
        <f t="shared" ref="CM194:CM197" si="127">CL194/(CL194+CN194+CP194+CR194)</f>
        <v>#DIV/0!</v>
      </c>
      <c r="CN194" s="100">
        <f>COUNTIF(BJ194:CK194,"1")</f>
        <v>0</v>
      </c>
      <c r="CO194" s="101" t="e">
        <f t="shared" ref="CO194:CO197" si="128">CN194/(CL194+CN194+CP194+CR194)</f>
        <v>#DIV/0!</v>
      </c>
      <c r="CP194" s="100">
        <f>COUNTIF(BJ194:CK194,"0")</f>
        <v>0</v>
      </c>
      <c r="CQ194" s="101" t="e">
        <f t="shared" ref="CQ194:CQ197" si="129">CP194/(CL194+CN194+CP194+CR194)</f>
        <v>#DIV/0!</v>
      </c>
      <c r="CR194" s="100">
        <f>COUNTIF(BJ194:CK194,"KĐG")</f>
        <v>0</v>
      </c>
      <c r="CS194" s="101" t="e">
        <f t="shared" ref="CS194:CS197" si="130">CR194/(CL194+CN194+CP194+CR194)</f>
        <v>#DIV/0!</v>
      </c>
      <c r="CT194" s="102" t="e">
        <f t="shared" ref="CT194:CT197" si="131">(((CL194*2)+(CN194*1)+(CP194*0)))/(CL194+CN194+CP194)</f>
        <v>#DIV/0!</v>
      </c>
      <c r="CU194" s="103" t="e">
        <f t="shared" ref="CU194:CU197" si="132">IF(CS194&gt;=50%,"KĐG",IF(CT194&gt;=1.6,"Đạt mục tiêu",IF(CT194&gt;=1,"Cần cố gắng","Chưa đạt")))</f>
        <v>#DIV/0!</v>
      </c>
      <c r="CV194" s="2"/>
    </row>
    <row r="195" spans="1:100" ht="77.25" hidden="1" customHeight="1">
      <c r="A195" s="80" t="s">
        <v>180</v>
      </c>
      <c r="B195" s="60">
        <v>232</v>
      </c>
      <c r="C195" s="119" t="s">
        <v>546</v>
      </c>
      <c r="D195" s="175" t="s">
        <v>173</v>
      </c>
      <c r="E195" s="119" t="s">
        <v>547</v>
      </c>
      <c r="F195" s="121" t="s">
        <v>173</v>
      </c>
      <c r="G195" s="85" t="s">
        <v>548</v>
      </c>
      <c r="H195" s="86"/>
      <c r="I195" s="87" t="s">
        <v>212</v>
      </c>
      <c r="J195" s="139" t="s">
        <v>545</v>
      </c>
      <c r="K195" s="140" t="s">
        <v>165</v>
      </c>
      <c r="L195" s="141" t="s">
        <v>177</v>
      </c>
      <c r="M195" s="106">
        <v>1</v>
      </c>
      <c r="N195" s="107"/>
      <c r="O195" s="149"/>
      <c r="P195" s="107" t="s">
        <v>177</v>
      </c>
      <c r="Q195" s="108"/>
      <c r="R195" s="108"/>
      <c r="S195" s="108"/>
      <c r="T195" s="108"/>
      <c r="U195" s="107"/>
      <c r="V195" s="108"/>
      <c r="W195" s="108"/>
      <c r="X195" s="108"/>
      <c r="Y195" s="38">
        <f t="shared" si="126"/>
        <v>1</v>
      </c>
      <c r="Z195" s="129" t="s">
        <v>415</v>
      </c>
      <c r="AA195" s="109"/>
      <c r="AB195" s="109"/>
      <c r="AC195" s="109"/>
      <c r="AD195" s="109"/>
      <c r="AE195" s="109"/>
      <c r="AF195" s="109"/>
      <c r="AG195" s="96" t="s">
        <v>393</v>
      </c>
      <c r="AH195" s="96"/>
      <c r="AI195" s="96"/>
      <c r="AJ195" s="97"/>
      <c r="AK195" s="97"/>
      <c r="AL195" s="97"/>
      <c r="AM195" s="97"/>
      <c r="AN195" s="97"/>
      <c r="AO195" s="97"/>
      <c r="AP195" s="97"/>
      <c r="AQ195" s="97"/>
      <c r="AR195" s="97"/>
      <c r="AS195" s="97"/>
      <c r="AT195" s="97"/>
      <c r="AU195" s="97"/>
      <c r="AV195" s="97"/>
      <c r="AW195" s="97"/>
      <c r="AX195" s="97"/>
      <c r="AY195" s="97"/>
      <c r="AZ195" s="97"/>
      <c r="BA195" s="97"/>
      <c r="BB195" s="97"/>
      <c r="BC195" s="97"/>
      <c r="BD195" s="97"/>
      <c r="BE195" s="97"/>
      <c r="BF195" s="97"/>
      <c r="BG195" s="97"/>
      <c r="BH195" s="97"/>
      <c r="BI195" s="97"/>
      <c r="BJ195" s="98"/>
      <c r="BK195" s="99"/>
      <c r="BL195" s="99"/>
      <c r="BM195" s="99"/>
      <c r="BN195" s="99"/>
      <c r="BO195" s="99"/>
      <c r="BP195" s="99"/>
      <c r="BQ195" s="99"/>
      <c r="BR195" s="99"/>
      <c r="BS195" s="99"/>
      <c r="BT195" s="99"/>
      <c r="BU195" s="99"/>
      <c r="BV195" s="99"/>
      <c r="BW195" s="99"/>
      <c r="BX195" s="99"/>
      <c r="BY195" s="99"/>
      <c r="BZ195" s="99"/>
      <c r="CA195" s="99"/>
      <c r="CB195" s="99"/>
      <c r="CC195" s="99"/>
      <c r="CD195" s="99"/>
      <c r="CE195" s="99"/>
      <c r="CF195" s="99"/>
      <c r="CG195" s="99"/>
      <c r="CH195" s="99"/>
      <c r="CI195" s="99"/>
      <c r="CJ195" s="99"/>
      <c r="CK195" s="99"/>
      <c r="CL195" s="48">
        <f>COUNTIF(BJ195:CK195,"2")</f>
        <v>0</v>
      </c>
      <c r="CM195" s="112" t="e">
        <f t="shared" si="127"/>
        <v>#DIV/0!</v>
      </c>
      <c r="CN195" s="100">
        <f>COUNTIF(BJ195:CK195,"1")</f>
        <v>0</v>
      </c>
      <c r="CO195" s="112" t="e">
        <f t="shared" si="128"/>
        <v>#DIV/0!</v>
      </c>
      <c r="CP195" s="48">
        <f>COUNTIF(BJ195:CK195,"0")</f>
        <v>0</v>
      </c>
      <c r="CQ195" s="112" t="e">
        <f t="shared" si="129"/>
        <v>#DIV/0!</v>
      </c>
      <c r="CR195" s="100">
        <f>COUNTIF(BJ195:CK195,"KĐG")</f>
        <v>0</v>
      </c>
      <c r="CS195" s="236" t="e">
        <f t="shared" si="130"/>
        <v>#DIV/0!</v>
      </c>
      <c r="CT195" s="237" t="e">
        <f t="shared" si="131"/>
        <v>#DIV/0!</v>
      </c>
      <c r="CU195" s="238" t="e">
        <f t="shared" si="132"/>
        <v>#DIV/0!</v>
      </c>
      <c r="CV195" s="2"/>
    </row>
    <row r="196" spans="1:100" ht="60" hidden="1" customHeight="1">
      <c r="A196" s="80" t="s">
        <v>180</v>
      </c>
      <c r="B196" s="60">
        <v>234</v>
      </c>
      <c r="C196" s="119" t="s">
        <v>549</v>
      </c>
      <c r="D196" s="175" t="s">
        <v>173</v>
      </c>
      <c r="E196" s="119" t="s">
        <v>550</v>
      </c>
      <c r="F196" s="176" t="s">
        <v>173</v>
      </c>
      <c r="G196" s="85" t="s">
        <v>551</v>
      </c>
      <c r="H196" s="86"/>
      <c r="I196" s="145" t="s">
        <v>212</v>
      </c>
      <c r="J196" s="139" t="s">
        <v>545</v>
      </c>
      <c r="K196" s="140" t="s">
        <v>165</v>
      </c>
      <c r="L196" s="141" t="s">
        <v>177</v>
      </c>
      <c r="M196" s="106"/>
      <c r="N196" s="107"/>
      <c r="O196" s="149"/>
      <c r="P196" s="107" t="s">
        <v>177</v>
      </c>
      <c r="Q196" s="108"/>
      <c r="R196" s="108"/>
      <c r="S196" s="108"/>
      <c r="T196" s="108"/>
      <c r="U196" s="107"/>
      <c r="V196" s="108"/>
      <c r="W196" s="108"/>
      <c r="X196" s="108"/>
      <c r="Y196" s="38">
        <f t="shared" si="126"/>
        <v>1</v>
      </c>
      <c r="Z196" s="129" t="s">
        <v>415</v>
      </c>
      <c r="AA196" s="109"/>
      <c r="AB196" s="109"/>
      <c r="AC196" s="109"/>
      <c r="AD196" s="109"/>
      <c r="AE196" s="109"/>
      <c r="AF196" s="109"/>
      <c r="AG196" s="96"/>
      <c r="AH196" s="96" t="s">
        <v>393</v>
      </c>
      <c r="AI196" s="96"/>
      <c r="AJ196" s="97"/>
      <c r="AK196" s="97"/>
      <c r="AL196" s="97"/>
      <c r="AM196" s="97"/>
      <c r="AN196" s="97"/>
      <c r="AO196" s="97"/>
      <c r="AP196" s="97"/>
      <c r="AQ196" s="97"/>
      <c r="AR196" s="97"/>
      <c r="AS196" s="97"/>
      <c r="AT196" s="97"/>
      <c r="AU196" s="97"/>
      <c r="AV196" s="97"/>
      <c r="AW196" s="97"/>
      <c r="AX196" s="97"/>
      <c r="AY196" s="97"/>
      <c r="AZ196" s="97"/>
      <c r="BA196" s="97"/>
      <c r="BB196" s="97"/>
      <c r="BC196" s="97"/>
      <c r="BD196" s="97"/>
      <c r="BE196" s="97"/>
      <c r="BF196" s="97"/>
      <c r="BG196" s="97"/>
      <c r="BH196" s="97"/>
      <c r="BI196" s="97"/>
      <c r="BJ196" s="98"/>
      <c r="BK196" s="99"/>
      <c r="BL196" s="99"/>
      <c r="BM196" s="99"/>
      <c r="BN196" s="99"/>
      <c r="BO196" s="99"/>
      <c r="BP196" s="99"/>
      <c r="BQ196" s="99"/>
      <c r="BR196" s="99"/>
      <c r="BS196" s="99"/>
      <c r="BT196" s="99"/>
      <c r="BU196" s="99"/>
      <c r="BV196" s="99"/>
      <c r="BW196" s="99"/>
      <c r="BX196" s="99"/>
      <c r="BY196" s="99"/>
      <c r="BZ196" s="99"/>
      <c r="CA196" s="99"/>
      <c r="CB196" s="99"/>
      <c r="CC196" s="99"/>
      <c r="CD196" s="99"/>
      <c r="CE196" s="99"/>
      <c r="CF196" s="99"/>
      <c r="CG196" s="99"/>
      <c r="CH196" s="99"/>
      <c r="CI196" s="99"/>
      <c r="CJ196" s="99"/>
      <c r="CK196" s="99"/>
      <c r="CL196" s="48">
        <f>COUNTIF(BJ196:CK196,"2")</f>
        <v>0</v>
      </c>
      <c r="CM196" s="112" t="e">
        <f t="shared" si="127"/>
        <v>#DIV/0!</v>
      </c>
      <c r="CN196" s="100">
        <f>COUNTIF(BJ196:CK196,"1")</f>
        <v>0</v>
      </c>
      <c r="CO196" s="112" t="e">
        <f t="shared" si="128"/>
        <v>#DIV/0!</v>
      </c>
      <c r="CP196" s="48">
        <f>COUNTIF(BJ196:CK196,"0")</f>
        <v>0</v>
      </c>
      <c r="CQ196" s="112" t="e">
        <f t="shared" si="129"/>
        <v>#DIV/0!</v>
      </c>
      <c r="CR196" s="100">
        <f>COUNTIF(BJ196:CK196,"KĐG")</f>
        <v>0</v>
      </c>
      <c r="CS196" s="236" t="e">
        <f t="shared" si="130"/>
        <v>#DIV/0!</v>
      </c>
      <c r="CT196" s="237" t="e">
        <f t="shared" si="131"/>
        <v>#DIV/0!</v>
      </c>
      <c r="CU196" s="238" t="e">
        <f t="shared" si="132"/>
        <v>#DIV/0!</v>
      </c>
      <c r="CV196" s="2"/>
    </row>
    <row r="197" spans="1:100" ht="98.25" hidden="1" customHeight="1">
      <c r="A197" s="80" t="s">
        <v>179</v>
      </c>
      <c r="B197" s="60">
        <v>235</v>
      </c>
      <c r="C197" s="83" t="s">
        <v>552</v>
      </c>
      <c r="D197" s="168" t="s">
        <v>173</v>
      </c>
      <c r="E197" s="81" t="s">
        <v>553</v>
      </c>
      <c r="F197" s="84" t="s">
        <v>173</v>
      </c>
      <c r="G197" s="171" t="s">
        <v>554</v>
      </c>
      <c r="H197" s="243"/>
      <c r="I197" s="126" t="s">
        <v>212</v>
      </c>
      <c r="J197" s="148" t="s">
        <v>545</v>
      </c>
      <c r="K197" s="140" t="s">
        <v>165</v>
      </c>
      <c r="L197" s="141" t="s">
        <v>177</v>
      </c>
      <c r="M197" s="106"/>
      <c r="N197" s="107"/>
      <c r="O197" s="108" t="s">
        <v>177</v>
      </c>
      <c r="P197" s="107"/>
      <c r="Q197" s="108"/>
      <c r="R197" s="108"/>
      <c r="S197" s="108"/>
      <c r="T197" s="108"/>
      <c r="U197" s="107"/>
      <c r="V197" s="108"/>
      <c r="W197" s="108"/>
      <c r="X197" s="108"/>
      <c r="Y197" s="38">
        <f t="shared" si="126"/>
        <v>1</v>
      </c>
      <c r="Z197" s="129"/>
      <c r="AA197" s="109"/>
      <c r="AB197" s="109"/>
      <c r="AC197" s="97" t="s">
        <v>227</v>
      </c>
      <c r="AD197" s="97"/>
      <c r="AE197" s="97" t="s">
        <v>393</v>
      </c>
      <c r="AF197" s="97"/>
      <c r="AG197" s="96"/>
      <c r="AH197" s="96"/>
      <c r="AI197" s="96"/>
      <c r="AJ197" s="97"/>
      <c r="AK197" s="97"/>
      <c r="AL197" s="97"/>
      <c r="AM197" s="97"/>
      <c r="AN197" s="97"/>
      <c r="AO197" s="97"/>
      <c r="AP197" s="97"/>
      <c r="AQ197" s="97"/>
      <c r="AR197" s="97"/>
      <c r="AS197" s="97"/>
      <c r="AT197" s="97"/>
      <c r="AU197" s="97"/>
      <c r="AV197" s="97"/>
      <c r="AW197" s="97"/>
      <c r="AX197" s="97"/>
      <c r="AY197" s="97"/>
      <c r="AZ197" s="97"/>
      <c r="BA197" s="97"/>
      <c r="BB197" s="97"/>
      <c r="BC197" s="97"/>
      <c r="BD197" s="97"/>
      <c r="BE197" s="97"/>
      <c r="BF197" s="97"/>
      <c r="BG197" s="97"/>
      <c r="BH197" s="97"/>
      <c r="BI197" s="97"/>
      <c r="BJ197" s="98"/>
      <c r="BK197" s="99"/>
      <c r="BL197" s="99"/>
      <c r="BM197" s="99"/>
      <c r="BN197" s="110"/>
      <c r="BO197" s="99"/>
      <c r="BP197" s="99"/>
      <c r="BQ197" s="99"/>
      <c r="BR197" s="99"/>
      <c r="BS197" s="99"/>
      <c r="BT197" s="110"/>
      <c r="BU197" s="110"/>
      <c r="BV197" s="110"/>
      <c r="BW197" s="99"/>
      <c r="BX197" s="99"/>
      <c r="BY197" s="99"/>
      <c r="BZ197" s="99"/>
      <c r="CA197" s="110"/>
      <c r="CB197" s="110"/>
      <c r="CC197" s="99"/>
      <c r="CD197" s="99"/>
      <c r="CE197" s="99"/>
      <c r="CF197" s="99"/>
      <c r="CG197" s="99"/>
      <c r="CH197" s="110"/>
      <c r="CI197" s="99"/>
      <c r="CJ197" s="99"/>
      <c r="CK197" s="99"/>
      <c r="CL197" s="100">
        <f>COUNTIF(BJ197:CK197,"2")</f>
        <v>0</v>
      </c>
      <c r="CM197" s="112" t="e">
        <f t="shared" si="127"/>
        <v>#DIV/0!</v>
      </c>
      <c r="CN197" s="100">
        <f>COUNTIF(BJ197:CK197,"1")</f>
        <v>0</v>
      </c>
      <c r="CO197" s="101" t="e">
        <f t="shared" si="128"/>
        <v>#DIV/0!</v>
      </c>
      <c r="CP197" s="100">
        <f>COUNTIF(BJ197:CK197,"0")</f>
        <v>0</v>
      </c>
      <c r="CQ197" s="101" t="e">
        <f t="shared" si="129"/>
        <v>#DIV/0!</v>
      </c>
      <c r="CR197" s="100">
        <f>COUNTIF(BJ197:CK197,"KĐG")</f>
        <v>0</v>
      </c>
      <c r="CS197" s="101" t="e">
        <f t="shared" si="130"/>
        <v>#DIV/0!</v>
      </c>
      <c r="CT197" s="102" t="e">
        <f t="shared" si="131"/>
        <v>#DIV/0!</v>
      </c>
      <c r="CU197" s="103" t="e">
        <f t="shared" si="132"/>
        <v>#DIV/0!</v>
      </c>
      <c r="CV197" s="2"/>
    </row>
    <row r="198" spans="1:100" ht="15.75" hidden="1" customHeight="1">
      <c r="A198" s="59"/>
      <c r="B198" s="60">
        <v>236</v>
      </c>
      <c r="C198" s="156" t="s">
        <v>555</v>
      </c>
      <c r="D198" s="157"/>
      <c r="E198" s="156"/>
      <c r="F198" s="65" t="s">
        <v>117</v>
      </c>
      <c r="G198" s="244"/>
      <c r="H198" s="244"/>
      <c r="I198" s="244"/>
      <c r="J198" s="244"/>
      <c r="K198" s="244"/>
      <c r="L198" s="244"/>
      <c r="M198" s="245"/>
      <c r="N198" s="244"/>
      <c r="O198" s="244"/>
      <c r="P198" s="244"/>
      <c r="Q198" s="244"/>
      <c r="R198" s="244"/>
      <c r="S198" s="244"/>
      <c r="T198" s="244"/>
      <c r="U198" s="244"/>
      <c r="V198" s="244"/>
      <c r="W198" s="244"/>
      <c r="X198" s="244"/>
      <c r="Y198" s="246">
        <f>SUM(Y199+Y212)</f>
        <v>15</v>
      </c>
      <c r="Z198" s="247"/>
      <c r="AA198" s="244"/>
      <c r="AB198" s="244"/>
      <c r="AC198" s="244"/>
      <c r="AD198" s="244"/>
      <c r="AE198" s="244"/>
      <c r="AF198" s="244"/>
      <c r="AG198" s="244"/>
      <c r="AH198" s="244"/>
      <c r="AI198" s="244"/>
      <c r="AJ198" s="138"/>
      <c r="AK198" s="138"/>
      <c r="AL198" s="138"/>
      <c r="AM198" s="138"/>
      <c r="AN198" s="138"/>
      <c r="AO198" s="138"/>
      <c r="AP198" s="138"/>
      <c r="AQ198" s="138"/>
      <c r="AR198" s="138"/>
      <c r="AS198" s="138"/>
      <c r="AT198" s="138"/>
      <c r="AU198" s="138"/>
      <c r="AV198" s="138"/>
      <c r="AW198" s="138"/>
      <c r="AX198" s="138"/>
      <c r="AY198" s="138"/>
      <c r="AZ198" s="138"/>
      <c r="BA198" s="138"/>
      <c r="BB198" s="138"/>
      <c r="BC198" s="138"/>
      <c r="BD198" s="138"/>
      <c r="BE198" s="138"/>
      <c r="BF198" s="138"/>
      <c r="BG198" s="138"/>
      <c r="BH198" s="138"/>
      <c r="BI198" s="138"/>
      <c r="BJ198" s="215"/>
      <c r="BK198" s="216"/>
      <c r="BL198" s="216"/>
      <c r="BM198" s="216"/>
      <c r="BN198" s="216"/>
      <c r="BO198" s="216"/>
      <c r="BP198" s="216"/>
      <c r="BQ198" s="216"/>
      <c r="BR198" s="216"/>
      <c r="BS198" s="216"/>
      <c r="BT198" s="216"/>
      <c r="BU198" s="216"/>
      <c r="BV198" s="216"/>
      <c r="BW198" s="216"/>
      <c r="BX198" s="216"/>
      <c r="BY198" s="216"/>
      <c r="BZ198" s="216"/>
      <c r="CA198" s="216"/>
      <c r="CB198" s="216"/>
      <c r="CC198" s="216"/>
      <c r="CD198" s="216"/>
      <c r="CE198" s="216"/>
      <c r="CF198" s="216"/>
      <c r="CG198" s="216"/>
      <c r="CH198" s="216"/>
      <c r="CI198" s="216"/>
      <c r="CJ198" s="216"/>
      <c r="CK198" s="216"/>
      <c r="CL198" s="216"/>
      <c r="CM198" s="216"/>
      <c r="CN198" s="216"/>
      <c r="CO198" s="216"/>
      <c r="CP198" s="216"/>
      <c r="CQ198" s="216"/>
      <c r="CR198" s="216"/>
      <c r="CS198" s="216"/>
      <c r="CT198" s="217"/>
      <c r="CU198" s="216"/>
      <c r="CV198" s="2"/>
    </row>
    <row r="199" spans="1:100" ht="15.75" hidden="1" customHeight="1">
      <c r="A199" s="59"/>
      <c r="B199" s="60">
        <v>237</v>
      </c>
      <c r="C199" s="156" t="s">
        <v>556</v>
      </c>
      <c r="D199" s="157"/>
      <c r="E199" s="156"/>
      <c r="F199" s="65" t="s">
        <v>117</v>
      </c>
      <c r="G199" s="66"/>
      <c r="H199" s="66"/>
      <c r="I199" s="66"/>
      <c r="J199" s="66"/>
      <c r="K199" s="66"/>
      <c r="L199" s="66"/>
      <c r="M199" s="187"/>
      <c r="N199" s="66"/>
      <c r="O199" s="66"/>
      <c r="P199" s="66"/>
      <c r="Q199" s="66"/>
      <c r="R199" s="66"/>
      <c r="S199" s="66"/>
      <c r="T199" s="66"/>
      <c r="U199" s="66"/>
      <c r="V199" s="66"/>
      <c r="W199" s="66"/>
      <c r="X199" s="66"/>
      <c r="Y199" s="67">
        <f>SUM(Y200:Y211)</f>
        <v>12</v>
      </c>
      <c r="Z199" s="137"/>
      <c r="AA199" s="66"/>
      <c r="AB199" s="66"/>
      <c r="AC199" s="66"/>
      <c r="AD199" s="66"/>
      <c r="AE199" s="66"/>
      <c r="AF199" s="66"/>
      <c r="AG199" s="66"/>
      <c r="AH199" s="66"/>
      <c r="AI199" s="66"/>
      <c r="AJ199" s="138"/>
      <c r="AK199" s="138"/>
      <c r="AL199" s="138"/>
      <c r="AM199" s="138"/>
      <c r="AN199" s="138"/>
      <c r="AO199" s="138"/>
      <c r="AP199" s="138"/>
      <c r="AQ199" s="138"/>
      <c r="AR199" s="138"/>
      <c r="AS199" s="138"/>
      <c r="AT199" s="138"/>
      <c r="AU199" s="138"/>
      <c r="AV199" s="138"/>
      <c r="AW199" s="138"/>
      <c r="AX199" s="138"/>
      <c r="AY199" s="138"/>
      <c r="AZ199" s="138"/>
      <c r="BA199" s="138"/>
      <c r="BB199" s="138"/>
      <c r="BC199" s="138"/>
      <c r="BD199" s="138"/>
      <c r="BE199" s="138"/>
      <c r="BF199" s="138"/>
      <c r="BG199" s="138"/>
      <c r="BH199" s="138"/>
      <c r="BI199" s="138"/>
      <c r="BJ199" s="215"/>
      <c r="BK199" s="216"/>
      <c r="BL199" s="216"/>
      <c r="BM199" s="216"/>
      <c r="BN199" s="216"/>
      <c r="BO199" s="216"/>
      <c r="BP199" s="216"/>
      <c r="BQ199" s="216"/>
      <c r="BR199" s="216"/>
      <c r="BS199" s="216"/>
      <c r="BT199" s="216"/>
      <c r="BU199" s="216"/>
      <c r="BV199" s="216"/>
      <c r="BW199" s="216"/>
      <c r="BX199" s="216"/>
      <c r="BY199" s="216"/>
      <c r="BZ199" s="216"/>
      <c r="CA199" s="216"/>
      <c r="CB199" s="216"/>
      <c r="CC199" s="216"/>
      <c r="CD199" s="216"/>
      <c r="CE199" s="216"/>
      <c r="CF199" s="216"/>
      <c r="CG199" s="216"/>
      <c r="CH199" s="216"/>
      <c r="CI199" s="216"/>
      <c r="CJ199" s="216"/>
      <c r="CK199" s="216"/>
      <c r="CL199" s="216"/>
      <c r="CM199" s="216"/>
      <c r="CN199" s="216"/>
      <c r="CO199" s="216"/>
      <c r="CP199" s="216"/>
      <c r="CQ199" s="216"/>
      <c r="CR199" s="216"/>
      <c r="CS199" s="216"/>
      <c r="CT199" s="217"/>
      <c r="CU199" s="216"/>
      <c r="CV199" s="2"/>
    </row>
    <row r="200" spans="1:100" ht="78.75" customHeight="1">
      <c r="A200" s="399" t="s">
        <v>169</v>
      </c>
      <c r="B200" s="569">
        <v>238</v>
      </c>
      <c r="C200" s="85" t="s">
        <v>557</v>
      </c>
      <c r="D200" s="250" t="s">
        <v>224</v>
      </c>
      <c r="E200" s="85" t="s">
        <v>558</v>
      </c>
      <c r="F200" s="336" t="s">
        <v>224</v>
      </c>
      <c r="G200" s="146" t="s">
        <v>559</v>
      </c>
      <c r="H200" s="179"/>
      <c r="I200" s="126" t="s">
        <v>212</v>
      </c>
      <c r="J200" s="648" t="s">
        <v>545</v>
      </c>
      <c r="K200" s="649" t="s">
        <v>194</v>
      </c>
      <c r="L200" s="650" t="s">
        <v>177</v>
      </c>
      <c r="M200" s="371"/>
      <c r="N200" s="571" t="s">
        <v>177</v>
      </c>
      <c r="O200" s="210"/>
      <c r="P200" s="107"/>
      <c r="Q200" s="107"/>
      <c r="R200" s="107"/>
      <c r="S200" s="108"/>
      <c r="T200" s="108"/>
      <c r="U200" s="107"/>
      <c r="V200" s="108"/>
      <c r="W200" s="108"/>
      <c r="X200" s="108"/>
      <c r="Y200" s="38">
        <f t="shared" ref="Y200:Y211" si="133">COUNTIF($N200:$X200,"x")</f>
        <v>1</v>
      </c>
      <c r="Z200" s="622" t="s">
        <v>415</v>
      </c>
      <c r="AA200" s="96"/>
      <c r="AB200" s="96" t="s">
        <v>365</v>
      </c>
      <c r="AC200" s="609"/>
      <c r="AD200" s="96"/>
      <c r="AE200" s="96"/>
      <c r="AF200" s="96"/>
      <c r="AG200" s="96"/>
      <c r="AH200" s="96"/>
      <c r="AI200" s="96"/>
      <c r="AJ200" s="97"/>
      <c r="AK200" s="97"/>
      <c r="AL200" s="97"/>
      <c r="AM200" s="97"/>
      <c r="AN200" s="97"/>
      <c r="AO200" s="97"/>
      <c r="AP200" s="97"/>
      <c r="AQ200" s="97"/>
      <c r="AR200" s="97"/>
      <c r="AS200" s="97"/>
      <c r="AT200" s="97"/>
      <c r="AU200" s="97"/>
      <c r="AV200" s="97"/>
      <c r="AW200" s="97"/>
      <c r="AX200" s="97"/>
      <c r="AY200" s="97"/>
      <c r="AZ200" s="97"/>
      <c r="BA200" s="97"/>
      <c r="BB200" s="97"/>
      <c r="BC200" s="97"/>
      <c r="BD200" s="97"/>
      <c r="BE200" s="97"/>
      <c r="BF200" s="97"/>
      <c r="BG200" s="97"/>
      <c r="BH200" s="97"/>
      <c r="BI200" s="97"/>
      <c r="BJ200" s="98"/>
      <c r="BK200" s="99"/>
      <c r="BL200" s="99"/>
      <c r="BM200" s="99"/>
      <c r="BN200" s="99"/>
      <c r="BO200" s="99"/>
      <c r="BP200" s="99"/>
      <c r="BQ200" s="99"/>
      <c r="BR200" s="99"/>
      <c r="BS200" s="99"/>
      <c r="BT200" s="99"/>
      <c r="BU200" s="99"/>
      <c r="BV200" s="99"/>
      <c r="BW200" s="99"/>
      <c r="BX200" s="99"/>
      <c r="BY200" s="99"/>
      <c r="BZ200" s="99"/>
      <c r="CA200" s="99"/>
      <c r="CB200" s="99"/>
      <c r="CC200" s="99"/>
      <c r="CD200" s="99"/>
      <c r="CE200" s="99"/>
      <c r="CF200" s="99"/>
      <c r="CG200" s="99"/>
      <c r="CH200" s="99"/>
      <c r="CI200" s="99"/>
      <c r="CJ200" s="99"/>
      <c r="CK200" s="99"/>
      <c r="CL200" s="100">
        <f t="shared" ref="CL200:CL211" si="134">COUNTIF(BJ200:CK200,"2")</f>
        <v>0</v>
      </c>
      <c r="CM200" s="101" t="e">
        <f t="shared" ref="CM200:CM211" si="135">CL200/(CL200+CN200+CP200+CR200)</f>
        <v>#DIV/0!</v>
      </c>
      <c r="CN200" s="100">
        <f t="shared" ref="CN200:CN211" si="136">COUNTIF(BJ200:CK200,"1")</f>
        <v>0</v>
      </c>
      <c r="CO200" s="101" t="e">
        <f t="shared" ref="CO200:CO211" si="137">CN200/(CL200+CN200+CP200+CR200)</f>
        <v>#DIV/0!</v>
      </c>
      <c r="CP200" s="100">
        <f t="shared" ref="CP200:CP211" si="138">COUNTIF(BJ200:CK200,"0")</f>
        <v>0</v>
      </c>
      <c r="CQ200" s="101" t="e">
        <f t="shared" ref="CQ200:CQ202" si="139">CP200/(CL200+CN200+CP200+CR200)</f>
        <v>#DIV/0!</v>
      </c>
      <c r="CR200" s="100">
        <f t="shared" ref="CR200:CR211" si="140">COUNTIF(BJ200:CK200,"KĐG")</f>
        <v>0</v>
      </c>
      <c r="CS200" s="101" t="e">
        <f t="shared" ref="CS200:CS211" si="141">CR200/(CL200+CN200+CP200+CR200)</f>
        <v>#DIV/0!</v>
      </c>
      <c r="CT200" s="102" t="e">
        <f t="shared" ref="CT200:CT202" si="142">(((CL200*2)+(CN200*1)+(CP200*0)))/(CL200+CN200+CP200)</f>
        <v>#DIV/0!</v>
      </c>
      <c r="CU200" s="601" t="e">
        <f t="shared" ref="CU200:CU202" si="143">IF(CS200&gt;=50%,"KĐG",IF(CT200&gt;=1.6,"Đạt mục tiêu",IF(CT200&gt;=1,"Cần cố gắng","Chưa đạt")))</f>
        <v>#DIV/0!</v>
      </c>
      <c r="CV200" s="150"/>
    </row>
    <row r="201" spans="1:100" ht="78.75" hidden="1" customHeight="1">
      <c r="A201" s="80" t="s">
        <v>182</v>
      </c>
      <c r="B201" s="319">
        <v>238</v>
      </c>
      <c r="C201" s="534" t="s">
        <v>557</v>
      </c>
      <c r="D201" s="82" t="s">
        <v>224</v>
      </c>
      <c r="E201" s="393" t="s">
        <v>558</v>
      </c>
      <c r="F201" s="394" t="s">
        <v>224</v>
      </c>
      <c r="G201" s="548" t="s">
        <v>560</v>
      </c>
      <c r="H201" s="164"/>
      <c r="I201" s="87" t="s">
        <v>212</v>
      </c>
      <c r="J201" s="638"/>
      <c r="K201" s="623"/>
      <c r="L201" s="638"/>
      <c r="M201" s="106"/>
      <c r="N201" s="92"/>
      <c r="O201" s="108"/>
      <c r="P201" s="107"/>
      <c r="Q201" s="107"/>
      <c r="R201" s="107" t="s">
        <v>177</v>
      </c>
      <c r="S201" s="108"/>
      <c r="T201" s="108"/>
      <c r="U201" s="107"/>
      <c r="V201" s="108"/>
      <c r="W201" s="108"/>
      <c r="X201" s="108"/>
      <c r="Y201" s="38">
        <f t="shared" si="133"/>
        <v>1</v>
      </c>
      <c r="Z201" s="623"/>
      <c r="AA201" s="536"/>
      <c r="AB201" s="536"/>
      <c r="AC201" s="109"/>
      <c r="AD201" s="109"/>
      <c r="AE201" s="109"/>
      <c r="AF201" s="109"/>
      <c r="AG201" s="96"/>
      <c r="AH201" s="96"/>
      <c r="AI201" s="96"/>
      <c r="AJ201" s="97"/>
      <c r="AK201" s="97"/>
      <c r="AL201" s="97"/>
      <c r="AM201" s="97" t="s">
        <v>227</v>
      </c>
      <c r="AN201" s="97"/>
      <c r="AO201" s="97"/>
      <c r="AP201" s="97"/>
      <c r="AQ201" s="97"/>
      <c r="AR201" s="97"/>
      <c r="AS201" s="97"/>
      <c r="AT201" s="97"/>
      <c r="AU201" s="97"/>
      <c r="AV201" s="97"/>
      <c r="AW201" s="97"/>
      <c r="AX201" s="97"/>
      <c r="AY201" s="97"/>
      <c r="AZ201" s="97"/>
      <c r="BA201" s="97"/>
      <c r="BB201" s="97"/>
      <c r="BC201" s="97"/>
      <c r="BD201" s="97"/>
      <c r="BE201" s="97"/>
      <c r="BF201" s="97"/>
      <c r="BG201" s="97"/>
      <c r="BH201" s="97"/>
      <c r="BI201" s="97"/>
      <c r="BJ201" s="98"/>
      <c r="BK201" s="99"/>
      <c r="BL201" s="99"/>
      <c r="BM201" s="99"/>
      <c r="BN201" s="99"/>
      <c r="BO201" s="99"/>
      <c r="BP201" s="99"/>
      <c r="BQ201" s="99"/>
      <c r="BR201" s="99"/>
      <c r="BS201" s="99"/>
      <c r="BT201" s="99"/>
      <c r="BU201" s="99"/>
      <c r="BV201" s="99"/>
      <c r="BW201" s="99"/>
      <c r="BX201" s="99"/>
      <c r="BY201" s="99"/>
      <c r="BZ201" s="99"/>
      <c r="CA201" s="99"/>
      <c r="CB201" s="99"/>
      <c r="CC201" s="99"/>
      <c r="CD201" s="99"/>
      <c r="CE201" s="99"/>
      <c r="CF201" s="99"/>
      <c r="CG201" s="99"/>
      <c r="CH201" s="99"/>
      <c r="CI201" s="99"/>
      <c r="CJ201" s="99"/>
      <c r="CK201" s="99"/>
      <c r="CL201" s="100">
        <f t="shared" si="134"/>
        <v>0</v>
      </c>
      <c r="CM201" s="101" t="e">
        <f t="shared" si="135"/>
        <v>#DIV/0!</v>
      </c>
      <c r="CN201" s="100">
        <f t="shared" si="136"/>
        <v>0</v>
      </c>
      <c r="CO201" s="101" t="e">
        <f t="shared" si="137"/>
        <v>#DIV/0!</v>
      </c>
      <c r="CP201" s="100">
        <f t="shared" si="138"/>
        <v>0</v>
      </c>
      <c r="CQ201" s="101" t="e">
        <f t="shared" si="139"/>
        <v>#DIV/0!</v>
      </c>
      <c r="CR201" s="100">
        <f t="shared" si="140"/>
        <v>0</v>
      </c>
      <c r="CS201" s="101" t="e">
        <f t="shared" si="141"/>
        <v>#DIV/0!</v>
      </c>
      <c r="CT201" s="113" t="e">
        <f t="shared" si="142"/>
        <v>#DIV/0!</v>
      </c>
      <c r="CU201" s="103" t="e">
        <f t="shared" si="143"/>
        <v>#DIV/0!</v>
      </c>
      <c r="CV201" s="2"/>
    </row>
    <row r="202" spans="1:100" ht="53.25" hidden="1" customHeight="1">
      <c r="A202" s="80" t="s">
        <v>181</v>
      </c>
      <c r="B202" s="60">
        <v>238</v>
      </c>
      <c r="C202" s="83" t="s">
        <v>557</v>
      </c>
      <c r="D202" s="104" t="s">
        <v>224</v>
      </c>
      <c r="E202" s="81" t="s">
        <v>558</v>
      </c>
      <c r="F202" s="84" t="s">
        <v>224</v>
      </c>
      <c r="G202" s="171" t="s">
        <v>561</v>
      </c>
      <c r="H202" s="172"/>
      <c r="I202" s="105" t="s">
        <v>212</v>
      </c>
      <c r="J202" s="638"/>
      <c r="K202" s="623"/>
      <c r="L202" s="638"/>
      <c r="M202" s="106"/>
      <c r="N202" s="107"/>
      <c r="O202" s="108"/>
      <c r="P202" s="107"/>
      <c r="Q202" s="107" t="s">
        <v>177</v>
      </c>
      <c r="R202" s="107"/>
      <c r="S202" s="108"/>
      <c r="T202" s="108"/>
      <c r="U202" s="107"/>
      <c r="V202" s="108"/>
      <c r="W202" s="108"/>
      <c r="X202" s="108"/>
      <c r="Y202" s="38">
        <f t="shared" si="133"/>
        <v>1</v>
      </c>
      <c r="Z202" s="623"/>
      <c r="AA202" s="109"/>
      <c r="AB202" s="109"/>
      <c r="AC202" s="109"/>
      <c r="AD202" s="109"/>
      <c r="AE202" s="109"/>
      <c r="AF202" s="109"/>
      <c r="AG202" s="96"/>
      <c r="AH202" s="96"/>
      <c r="AI202" s="96"/>
      <c r="AJ202" s="97" t="s">
        <v>227</v>
      </c>
      <c r="AK202" s="97"/>
      <c r="AL202" s="97"/>
      <c r="AM202" s="97"/>
      <c r="AN202" s="97"/>
      <c r="AO202" s="97"/>
      <c r="AP202" s="97"/>
      <c r="AQ202" s="97"/>
      <c r="AR202" s="97"/>
      <c r="AS202" s="97"/>
      <c r="AT202" s="97"/>
      <c r="AU202" s="97"/>
      <c r="AV202" s="97"/>
      <c r="AW202" s="97"/>
      <c r="AX202" s="97"/>
      <c r="AY202" s="97"/>
      <c r="AZ202" s="97"/>
      <c r="BA202" s="97"/>
      <c r="BB202" s="97"/>
      <c r="BC202" s="97"/>
      <c r="BD202" s="97"/>
      <c r="BE202" s="97"/>
      <c r="BF202" s="97"/>
      <c r="BG202" s="97"/>
      <c r="BH202" s="97"/>
      <c r="BI202" s="97"/>
      <c r="BJ202" s="98"/>
      <c r="BK202" s="99"/>
      <c r="BL202" s="99"/>
      <c r="BM202" s="99"/>
      <c r="BN202" s="99"/>
      <c r="BO202" s="99"/>
      <c r="BP202" s="99"/>
      <c r="BQ202" s="99"/>
      <c r="BR202" s="99"/>
      <c r="BS202" s="99"/>
      <c r="BT202" s="99"/>
      <c r="BU202" s="99"/>
      <c r="BV202" s="99"/>
      <c r="BW202" s="99"/>
      <c r="BX202" s="99"/>
      <c r="BY202" s="99"/>
      <c r="BZ202" s="99"/>
      <c r="CA202" s="99"/>
      <c r="CB202" s="99"/>
      <c r="CC202" s="99"/>
      <c r="CD202" s="99"/>
      <c r="CE202" s="99"/>
      <c r="CF202" s="99"/>
      <c r="CG202" s="99"/>
      <c r="CH202" s="99"/>
      <c r="CI202" s="99"/>
      <c r="CJ202" s="99"/>
      <c r="CK202" s="99"/>
      <c r="CL202" s="100">
        <f t="shared" si="134"/>
        <v>0</v>
      </c>
      <c r="CM202" s="112" t="e">
        <f t="shared" si="135"/>
        <v>#DIV/0!</v>
      </c>
      <c r="CN202" s="100">
        <f t="shared" si="136"/>
        <v>0</v>
      </c>
      <c r="CO202" s="112" t="e">
        <f t="shared" si="137"/>
        <v>#DIV/0!</v>
      </c>
      <c r="CP202" s="100">
        <f t="shared" si="138"/>
        <v>0</v>
      </c>
      <c r="CQ202" s="112" t="e">
        <f t="shared" si="139"/>
        <v>#DIV/0!</v>
      </c>
      <c r="CR202" s="100">
        <f t="shared" si="140"/>
        <v>0</v>
      </c>
      <c r="CS202" s="112" t="e">
        <f t="shared" si="141"/>
        <v>#DIV/0!</v>
      </c>
      <c r="CT202" s="113" t="e">
        <f t="shared" si="142"/>
        <v>#DIV/0!</v>
      </c>
      <c r="CU202" s="103" t="e">
        <f t="shared" si="143"/>
        <v>#DIV/0!</v>
      </c>
      <c r="CV202" s="2"/>
    </row>
    <row r="203" spans="1:100" ht="53.25" hidden="1" customHeight="1">
      <c r="A203" s="80" t="s">
        <v>187</v>
      </c>
      <c r="B203" s="60">
        <v>238</v>
      </c>
      <c r="C203" s="83" t="s">
        <v>557</v>
      </c>
      <c r="D203" s="104" t="s">
        <v>224</v>
      </c>
      <c r="E203" s="81" t="s">
        <v>558</v>
      </c>
      <c r="F203" s="84" t="s">
        <v>224</v>
      </c>
      <c r="G203" s="171" t="s">
        <v>562</v>
      </c>
      <c r="H203" s="172"/>
      <c r="I203" s="145" t="s">
        <v>212</v>
      </c>
      <c r="J203" s="639"/>
      <c r="K203" s="624"/>
      <c r="L203" s="639"/>
      <c r="M203" s="106"/>
      <c r="N203" s="107"/>
      <c r="O203" s="108"/>
      <c r="P203" s="107"/>
      <c r="Q203" s="107"/>
      <c r="R203" s="107"/>
      <c r="S203" s="108"/>
      <c r="T203" s="108"/>
      <c r="U203" s="107"/>
      <c r="V203" s="108"/>
      <c r="W203" s="108" t="s">
        <v>177</v>
      </c>
      <c r="X203" s="108"/>
      <c r="Y203" s="38">
        <f t="shared" si="133"/>
        <v>1</v>
      </c>
      <c r="Z203" s="624"/>
      <c r="AA203" s="109"/>
      <c r="AB203" s="109"/>
      <c r="AC203" s="109"/>
      <c r="AD203" s="109"/>
      <c r="AE203" s="109"/>
      <c r="AF203" s="109"/>
      <c r="AG203" s="96"/>
      <c r="AH203" s="96"/>
      <c r="AI203" s="96"/>
      <c r="AJ203" s="97"/>
      <c r="AK203" s="97"/>
      <c r="AL203" s="97"/>
      <c r="AM203" s="97"/>
      <c r="AN203" s="97"/>
      <c r="AO203" s="97"/>
      <c r="AP203" s="97"/>
      <c r="AQ203" s="97"/>
      <c r="AR203" s="97"/>
      <c r="AS203" s="97"/>
      <c r="AT203" s="97"/>
      <c r="AU203" s="97"/>
      <c r="AV203" s="97"/>
      <c r="AW203" s="97"/>
      <c r="AX203" s="97"/>
      <c r="AY203" s="97"/>
      <c r="AZ203" s="97"/>
      <c r="BA203" s="97"/>
      <c r="BB203" s="97"/>
      <c r="BC203" s="97"/>
      <c r="BD203" s="97"/>
      <c r="BE203" s="97" t="s">
        <v>227</v>
      </c>
      <c r="BF203" s="97"/>
      <c r="BG203" s="97"/>
      <c r="BH203" s="97"/>
      <c r="BI203" s="97"/>
      <c r="BJ203" s="98"/>
      <c r="BK203" s="99"/>
      <c r="BL203" s="99"/>
      <c r="BM203" s="99"/>
      <c r="BN203" s="99"/>
      <c r="BO203" s="99"/>
      <c r="BP203" s="99"/>
      <c r="BQ203" s="99"/>
      <c r="BR203" s="99"/>
      <c r="BS203" s="99"/>
      <c r="BT203" s="99"/>
      <c r="BU203" s="99"/>
      <c r="BV203" s="99"/>
      <c r="BW203" s="99"/>
      <c r="BX203" s="99"/>
      <c r="BY203" s="99"/>
      <c r="BZ203" s="99"/>
      <c r="CA203" s="99"/>
      <c r="CB203" s="99"/>
      <c r="CC203" s="99"/>
      <c r="CD203" s="99"/>
      <c r="CE203" s="99"/>
      <c r="CF203" s="99"/>
      <c r="CG203" s="99"/>
      <c r="CH203" s="99"/>
      <c r="CI203" s="99"/>
      <c r="CJ203" s="99"/>
      <c r="CK203" s="99"/>
      <c r="CL203" s="103">
        <f t="shared" si="134"/>
        <v>0</v>
      </c>
      <c r="CM203" s="112" t="e">
        <f t="shared" si="135"/>
        <v>#DIV/0!</v>
      </c>
      <c r="CN203" s="100">
        <f t="shared" si="136"/>
        <v>0</v>
      </c>
      <c r="CO203" s="112" t="e">
        <f t="shared" si="137"/>
        <v>#DIV/0!</v>
      </c>
      <c r="CP203" s="100">
        <f t="shared" si="138"/>
        <v>0</v>
      </c>
      <c r="CQ203" s="112" t="e">
        <f>CP203/(CL203+CN203+CP244+CR203)</f>
        <v>#DIV/0!</v>
      </c>
      <c r="CR203" s="100">
        <f t="shared" si="140"/>
        <v>0</v>
      </c>
      <c r="CS203" s="112" t="e">
        <f t="shared" si="141"/>
        <v>#DIV/0!</v>
      </c>
      <c r="CT203" s="113" t="e">
        <f>(((CL203*2)+(CN203*1)+(CP203*0)))/(CL203+CN203+CP203)</f>
        <v>#DIV/0!</v>
      </c>
      <c r="CU203" s="103" t="e">
        <f>IF(CS203&gt;=50%,"KĐG",IF(CT203&gt;=1.6,"Đạt mục tiêu",IF(CT203&gt;=1,"Cần cố gắng","Chưa đạt")))</f>
        <v>#DIV/0!</v>
      </c>
      <c r="CV203" s="2"/>
    </row>
    <row r="204" spans="1:100" ht="81" hidden="1" customHeight="1">
      <c r="A204" s="38" t="s">
        <v>179</v>
      </c>
      <c r="B204" s="60">
        <v>239</v>
      </c>
      <c r="C204" s="83" t="s">
        <v>563</v>
      </c>
      <c r="D204" s="144" t="s">
        <v>224</v>
      </c>
      <c r="E204" s="81" t="s">
        <v>564</v>
      </c>
      <c r="F204" s="84" t="s">
        <v>224</v>
      </c>
      <c r="G204" s="248" t="s">
        <v>565</v>
      </c>
      <c r="H204" s="249"/>
      <c r="I204" s="250" t="s">
        <v>212</v>
      </c>
      <c r="J204" s="251" t="s">
        <v>545</v>
      </c>
      <c r="K204" s="234" t="s">
        <v>206</v>
      </c>
      <c r="L204" s="141" t="s">
        <v>177</v>
      </c>
      <c r="M204" s="106"/>
      <c r="N204" s="107"/>
      <c r="O204" s="108" t="s">
        <v>177</v>
      </c>
      <c r="P204" s="107"/>
      <c r="Q204" s="107"/>
      <c r="R204" s="107"/>
      <c r="S204" s="108"/>
      <c r="T204" s="108"/>
      <c r="U204" s="107"/>
      <c r="V204" s="108"/>
      <c r="W204" s="108"/>
      <c r="X204" s="149"/>
      <c r="Y204" s="38">
        <f t="shared" si="133"/>
        <v>1</v>
      </c>
      <c r="Z204" s="252" t="s">
        <v>566</v>
      </c>
      <c r="AA204" s="109"/>
      <c r="AB204" s="109"/>
      <c r="AC204" s="97"/>
      <c r="AD204" s="97" t="s">
        <v>227</v>
      </c>
      <c r="AE204" s="97"/>
      <c r="AF204" s="97"/>
      <c r="AG204" s="96"/>
      <c r="AH204" s="96"/>
      <c r="AI204" s="96"/>
      <c r="AJ204" s="131"/>
      <c r="AK204" s="131"/>
      <c r="AL204" s="131"/>
      <c r="AM204" s="131"/>
      <c r="AN204" s="131"/>
      <c r="AO204" s="131"/>
      <c r="AP204" s="131"/>
      <c r="AQ204" s="131"/>
      <c r="AR204" s="131"/>
      <c r="AS204" s="131"/>
      <c r="AT204" s="131"/>
      <c r="AU204" s="131"/>
      <c r="AV204" s="131"/>
      <c r="AW204" s="131"/>
      <c r="AX204" s="131"/>
      <c r="AY204" s="131"/>
      <c r="AZ204" s="131"/>
      <c r="BA204" s="131"/>
      <c r="BB204" s="131"/>
      <c r="BC204" s="131"/>
      <c r="BD204" s="131"/>
      <c r="BE204" s="131"/>
      <c r="BF204" s="131"/>
      <c r="BG204" s="131"/>
      <c r="BH204" s="131"/>
      <c r="BI204" s="131"/>
      <c r="BJ204" s="98"/>
      <c r="BK204" s="99"/>
      <c r="BL204" s="99"/>
      <c r="BM204" s="99"/>
      <c r="BN204" s="110"/>
      <c r="BO204" s="99"/>
      <c r="BP204" s="99"/>
      <c r="BQ204" s="99"/>
      <c r="BR204" s="99"/>
      <c r="BS204" s="99"/>
      <c r="BT204" s="110"/>
      <c r="BU204" s="110"/>
      <c r="BV204" s="110"/>
      <c r="BW204" s="99"/>
      <c r="BX204" s="99"/>
      <c r="BY204" s="99"/>
      <c r="BZ204" s="99"/>
      <c r="CA204" s="110"/>
      <c r="CB204" s="110"/>
      <c r="CC204" s="99"/>
      <c r="CD204" s="99"/>
      <c r="CE204" s="99"/>
      <c r="CF204" s="99"/>
      <c r="CG204" s="99"/>
      <c r="CH204" s="110"/>
      <c r="CI204" s="99"/>
      <c r="CJ204" s="99"/>
      <c r="CK204" s="99"/>
      <c r="CL204" s="100">
        <f t="shared" si="134"/>
        <v>0</v>
      </c>
      <c r="CM204" s="236" t="e">
        <f t="shared" si="135"/>
        <v>#DIV/0!</v>
      </c>
      <c r="CN204" s="100">
        <f t="shared" si="136"/>
        <v>0</v>
      </c>
      <c r="CO204" s="101" t="e">
        <f t="shared" si="137"/>
        <v>#DIV/0!</v>
      </c>
      <c r="CP204" s="100">
        <f t="shared" si="138"/>
        <v>0</v>
      </c>
      <c r="CQ204" s="101" t="e">
        <f t="shared" ref="CQ204:CQ207" si="144">CP204/(CL204+CN204+CP204+CR204)</f>
        <v>#DIV/0!</v>
      </c>
      <c r="CR204" s="100">
        <f t="shared" si="140"/>
        <v>0</v>
      </c>
      <c r="CS204" s="101" t="e">
        <f t="shared" si="141"/>
        <v>#DIV/0!</v>
      </c>
      <c r="CT204" s="102" t="e">
        <f t="shared" ref="CT204:CT207" si="145">(((CL204*2)+(CN204*1)+(CP204*0)))/(CL204+CN204+CP204)</f>
        <v>#DIV/0!</v>
      </c>
      <c r="CU204" s="103" t="e">
        <f t="shared" ref="CU204:CU207" si="146">IF(CS204&gt;=50%,"KĐG",IF(CT204&gt;=1.6,"Đạt mục tiêu",IF(CT204&gt;=1,"Cần cố gắng","Chưa đạt")))</f>
        <v>#DIV/0!</v>
      </c>
      <c r="CV204" s="64"/>
    </row>
    <row r="205" spans="1:100" ht="49.5" hidden="1" customHeight="1">
      <c r="A205" s="38" t="s">
        <v>179</v>
      </c>
      <c r="B205" s="60">
        <v>240</v>
      </c>
      <c r="C205" s="119" t="s">
        <v>567</v>
      </c>
      <c r="D205" s="175" t="s">
        <v>224</v>
      </c>
      <c r="E205" s="119" t="s">
        <v>568</v>
      </c>
      <c r="F205" s="176" t="s">
        <v>224</v>
      </c>
      <c r="G205" s="253" t="s">
        <v>569</v>
      </c>
      <c r="H205" s="254"/>
      <c r="I205" s="250" t="s">
        <v>212</v>
      </c>
      <c r="J205" s="648" t="s">
        <v>545</v>
      </c>
      <c r="K205" s="680" t="s">
        <v>194</v>
      </c>
      <c r="L205" s="650" t="s">
        <v>177</v>
      </c>
      <c r="M205" s="106"/>
      <c r="N205" s="107"/>
      <c r="O205" s="108" t="s">
        <v>177</v>
      </c>
      <c r="P205" s="107"/>
      <c r="Q205" s="107"/>
      <c r="R205" s="107"/>
      <c r="S205" s="108"/>
      <c r="T205" s="108"/>
      <c r="U205" s="107"/>
      <c r="V205" s="108"/>
      <c r="W205" s="108"/>
      <c r="X205" s="149"/>
      <c r="Y205" s="38">
        <f t="shared" si="133"/>
        <v>1</v>
      </c>
      <c r="Z205" s="622" t="s">
        <v>415</v>
      </c>
      <c r="AA205" s="109"/>
      <c r="AB205" s="109"/>
      <c r="AC205" s="97"/>
      <c r="AD205" s="97"/>
      <c r="AE205" s="97"/>
      <c r="AF205" s="97" t="s">
        <v>365</v>
      </c>
      <c r="AG205" s="96"/>
      <c r="AH205" s="96"/>
      <c r="AI205" s="96"/>
      <c r="AJ205" s="131"/>
      <c r="AK205" s="131"/>
      <c r="AL205" s="131"/>
      <c r="AM205" s="131"/>
      <c r="AN205" s="131"/>
      <c r="AO205" s="131"/>
      <c r="AP205" s="131"/>
      <c r="AQ205" s="131"/>
      <c r="AR205" s="131"/>
      <c r="AS205" s="131"/>
      <c r="AT205" s="131"/>
      <c r="AU205" s="131"/>
      <c r="AV205" s="131"/>
      <c r="AW205" s="131"/>
      <c r="AX205" s="131"/>
      <c r="AY205" s="131"/>
      <c r="AZ205" s="131"/>
      <c r="BA205" s="131"/>
      <c r="BB205" s="131"/>
      <c r="BC205" s="131"/>
      <c r="BD205" s="131"/>
      <c r="BE205" s="131"/>
      <c r="BF205" s="131"/>
      <c r="BG205" s="131"/>
      <c r="BH205" s="131"/>
      <c r="BI205" s="131"/>
      <c r="BJ205" s="98"/>
      <c r="BK205" s="99"/>
      <c r="BL205" s="99"/>
      <c r="BM205" s="99"/>
      <c r="BN205" s="110"/>
      <c r="BO205" s="99"/>
      <c r="BP205" s="99"/>
      <c r="BQ205" s="99"/>
      <c r="BR205" s="99"/>
      <c r="BS205" s="99"/>
      <c r="BT205" s="110"/>
      <c r="BU205" s="110"/>
      <c r="BV205" s="110"/>
      <c r="BW205" s="99"/>
      <c r="BX205" s="99"/>
      <c r="BY205" s="99"/>
      <c r="BZ205" s="99"/>
      <c r="CA205" s="110"/>
      <c r="CB205" s="110"/>
      <c r="CC205" s="99"/>
      <c r="CD205" s="99"/>
      <c r="CE205" s="99"/>
      <c r="CF205" s="99"/>
      <c r="CG205" s="99"/>
      <c r="CH205" s="110"/>
      <c r="CI205" s="99"/>
      <c r="CJ205" s="99"/>
      <c r="CK205" s="99"/>
      <c r="CL205" s="100">
        <f t="shared" si="134"/>
        <v>0</v>
      </c>
      <c r="CM205" s="236" t="e">
        <f t="shared" si="135"/>
        <v>#DIV/0!</v>
      </c>
      <c r="CN205" s="100">
        <f t="shared" si="136"/>
        <v>0</v>
      </c>
      <c r="CO205" s="101" t="e">
        <f t="shared" si="137"/>
        <v>#DIV/0!</v>
      </c>
      <c r="CP205" s="100">
        <f t="shared" si="138"/>
        <v>0</v>
      </c>
      <c r="CQ205" s="101" t="e">
        <f t="shared" si="144"/>
        <v>#DIV/0!</v>
      </c>
      <c r="CR205" s="100">
        <f t="shared" si="140"/>
        <v>0</v>
      </c>
      <c r="CS205" s="101" t="e">
        <f t="shared" si="141"/>
        <v>#DIV/0!</v>
      </c>
      <c r="CT205" s="102" t="e">
        <f t="shared" si="145"/>
        <v>#DIV/0!</v>
      </c>
      <c r="CU205" s="103" t="e">
        <f t="shared" si="146"/>
        <v>#DIV/0!</v>
      </c>
      <c r="CV205" s="64"/>
    </row>
    <row r="206" spans="1:100" ht="38.25" hidden="1" customHeight="1">
      <c r="A206" s="38" t="s">
        <v>183</v>
      </c>
      <c r="B206" s="60">
        <v>240</v>
      </c>
      <c r="C206" s="119" t="s">
        <v>567</v>
      </c>
      <c r="D206" s="175" t="s">
        <v>224</v>
      </c>
      <c r="E206" s="119" t="s">
        <v>568</v>
      </c>
      <c r="F206" s="176" t="s">
        <v>224</v>
      </c>
      <c r="G206" s="253" t="s">
        <v>570</v>
      </c>
      <c r="H206" s="255"/>
      <c r="I206" s="82" t="s">
        <v>212</v>
      </c>
      <c r="J206" s="638"/>
      <c r="K206" s="623"/>
      <c r="L206" s="638"/>
      <c r="M206" s="106"/>
      <c r="N206" s="107"/>
      <c r="O206" s="108"/>
      <c r="P206" s="107"/>
      <c r="Q206" s="107"/>
      <c r="R206" s="107"/>
      <c r="S206" s="108" t="s">
        <v>177</v>
      </c>
      <c r="T206" s="108"/>
      <c r="U206" s="107"/>
      <c r="V206" s="108"/>
      <c r="W206" s="108"/>
      <c r="X206" s="149"/>
      <c r="Y206" s="38">
        <f t="shared" si="133"/>
        <v>1</v>
      </c>
      <c r="Z206" s="623"/>
      <c r="AA206" s="109"/>
      <c r="AB206" s="109"/>
      <c r="AC206" s="109"/>
      <c r="AD206" s="109"/>
      <c r="AE206" s="109"/>
      <c r="AF206" s="109"/>
      <c r="AG206" s="96"/>
      <c r="AH206" s="96"/>
      <c r="AI206" s="96"/>
      <c r="AJ206" s="131"/>
      <c r="AK206" s="131"/>
      <c r="AL206" s="131"/>
      <c r="AM206" s="131"/>
      <c r="AN206" s="131"/>
      <c r="AO206" s="131"/>
      <c r="AP206" s="131"/>
      <c r="AQ206" s="97" t="s">
        <v>365</v>
      </c>
      <c r="AR206" s="97" t="s">
        <v>365</v>
      </c>
      <c r="AS206" s="97"/>
      <c r="AT206" s="97"/>
      <c r="AU206" s="97"/>
      <c r="AV206" s="97"/>
      <c r="AW206" s="97"/>
      <c r="AX206" s="97"/>
      <c r="AY206" s="97"/>
      <c r="AZ206" s="97"/>
      <c r="BA206" s="97"/>
      <c r="BB206" s="97"/>
      <c r="BC206" s="97"/>
      <c r="BD206" s="97"/>
      <c r="BE206" s="97"/>
      <c r="BF206" s="97"/>
      <c r="BG206" s="97"/>
      <c r="BH206" s="97"/>
      <c r="BI206" s="97"/>
      <c r="BJ206" s="98"/>
      <c r="BK206" s="99"/>
      <c r="BL206" s="99"/>
      <c r="BM206" s="99"/>
      <c r="BN206" s="99"/>
      <c r="BO206" s="99"/>
      <c r="BP206" s="99"/>
      <c r="BQ206" s="99"/>
      <c r="BR206" s="99"/>
      <c r="BS206" s="99"/>
      <c r="BT206" s="99"/>
      <c r="BU206" s="99"/>
      <c r="BV206" s="99"/>
      <c r="BW206" s="99"/>
      <c r="BX206" s="99"/>
      <c r="BY206" s="99"/>
      <c r="BZ206" s="99"/>
      <c r="CA206" s="99"/>
      <c r="CB206" s="99"/>
      <c r="CC206" s="99"/>
      <c r="CD206" s="99"/>
      <c r="CE206" s="99"/>
      <c r="CF206" s="99"/>
      <c r="CG206" s="99"/>
      <c r="CH206" s="99"/>
      <c r="CI206" s="99"/>
      <c r="CJ206" s="99"/>
      <c r="CK206" s="99"/>
      <c r="CL206" s="100">
        <f t="shared" si="134"/>
        <v>0</v>
      </c>
      <c r="CM206" s="112" t="e">
        <f t="shared" si="135"/>
        <v>#DIV/0!</v>
      </c>
      <c r="CN206" s="100">
        <f t="shared" si="136"/>
        <v>0</v>
      </c>
      <c r="CO206" s="112" t="e">
        <f t="shared" si="137"/>
        <v>#DIV/0!</v>
      </c>
      <c r="CP206" s="100">
        <f t="shared" si="138"/>
        <v>0</v>
      </c>
      <c r="CQ206" s="112" t="e">
        <f t="shared" si="144"/>
        <v>#DIV/0!</v>
      </c>
      <c r="CR206" s="100">
        <f t="shared" si="140"/>
        <v>0</v>
      </c>
      <c r="CS206" s="112" t="e">
        <f t="shared" si="141"/>
        <v>#DIV/0!</v>
      </c>
      <c r="CT206" s="113" t="e">
        <f t="shared" si="145"/>
        <v>#DIV/0!</v>
      </c>
      <c r="CU206" s="103" t="e">
        <f t="shared" si="146"/>
        <v>#DIV/0!</v>
      </c>
      <c r="CV206" s="64"/>
    </row>
    <row r="207" spans="1:100" ht="28.5" hidden="1" customHeight="1">
      <c r="A207" s="38" t="s">
        <v>186</v>
      </c>
      <c r="B207" s="60">
        <v>240</v>
      </c>
      <c r="C207" s="119" t="s">
        <v>567</v>
      </c>
      <c r="D207" s="175" t="s">
        <v>224</v>
      </c>
      <c r="E207" s="119" t="s">
        <v>568</v>
      </c>
      <c r="F207" s="176" t="s">
        <v>224</v>
      </c>
      <c r="G207" s="253" t="s">
        <v>571</v>
      </c>
      <c r="H207" s="255"/>
      <c r="I207" s="144" t="s">
        <v>212</v>
      </c>
      <c r="J207" s="638"/>
      <c r="K207" s="623"/>
      <c r="L207" s="638"/>
      <c r="M207" s="106"/>
      <c r="N207" s="107"/>
      <c r="O207" s="108"/>
      <c r="P207" s="107"/>
      <c r="Q207" s="107"/>
      <c r="R207" s="107"/>
      <c r="S207" s="108"/>
      <c r="T207" s="108"/>
      <c r="U207" s="107"/>
      <c r="V207" s="108" t="s">
        <v>177</v>
      </c>
      <c r="W207" s="108"/>
      <c r="X207" s="149"/>
      <c r="Y207" s="38">
        <f t="shared" si="133"/>
        <v>1</v>
      </c>
      <c r="Z207" s="623"/>
      <c r="AA207" s="109"/>
      <c r="AB207" s="109"/>
      <c r="AC207" s="109"/>
      <c r="AD207" s="109"/>
      <c r="AE207" s="109"/>
      <c r="AF207" s="109"/>
      <c r="AG207" s="96"/>
      <c r="AH207" s="96"/>
      <c r="AI207" s="96"/>
      <c r="AJ207" s="131"/>
      <c r="AK207" s="131"/>
      <c r="AL207" s="131"/>
      <c r="AM207" s="131"/>
      <c r="AN207" s="131"/>
      <c r="AO207" s="131"/>
      <c r="AP207" s="131"/>
      <c r="AQ207" s="131"/>
      <c r="AR207" s="131"/>
      <c r="AS207" s="131"/>
      <c r="AT207" s="131"/>
      <c r="AU207" s="131"/>
      <c r="AV207" s="131"/>
      <c r="AW207" s="131"/>
      <c r="AX207" s="131"/>
      <c r="AY207" s="131"/>
      <c r="AZ207" s="131"/>
      <c r="BA207" s="97" t="s">
        <v>365</v>
      </c>
      <c r="BB207" s="97"/>
      <c r="BC207" s="97" t="s">
        <v>365</v>
      </c>
      <c r="BD207" s="97"/>
      <c r="BE207" s="97"/>
      <c r="BF207" s="97"/>
      <c r="BG207" s="97"/>
      <c r="BH207" s="97"/>
      <c r="BI207" s="97"/>
      <c r="BJ207" s="98"/>
      <c r="BK207" s="99"/>
      <c r="BL207" s="99"/>
      <c r="BM207" s="99"/>
      <c r="BN207" s="99"/>
      <c r="BO207" s="99"/>
      <c r="BP207" s="99"/>
      <c r="BQ207" s="99"/>
      <c r="BR207" s="99"/>
      <c r="BS207" s="99"/>
      <c r="BT207" s="99"/>
      <c r="BU207" s="99"/>
      <c r="BV207" s="99"/>
      <c r="BW207" s="99"/>
      <c r="BX207" s="99"/>
      <c r="BY207" s="99"/>
      <c r="BZ207" s="99"/>
      <c r="CA207" s="99"/>
      <c r="CB207" s="99"/>
      <c r="CC207" s="99"/>
      <c r="CD207" s="99"/>
      <c r="CE207" s="99"/>
      <c r="CF207" s="99"/>
      <c r="CG207" s="99"/>
      <c r="CH207" s="99"/>
      <c r="CI207" s="99"/>
      <c r="CJ207" s="99"/>
      <c r="CK207" s="99"/>
      <c r="CL207" s="100">
        <f t="shared" si="134"/>
        <v>0</v>
      </c>
      <c r="CM207" s="101" t="e">
        <f t="shared" si="135"/>
        <v>#DIV/0!</v>
      </c>
      <c r="CN207" s="100">
        <f t="shared" si="136"/>
        <v>0</v>
      </c>
      <c r="CO207" s="101" t="e">
        <f t="shared" si="137"/>
        <v>#DIV/0!</v>
      </c>
      <c r="CP207" s="100">
        <f t="shared" si="138"/>
        <v>0</v>
      </c>
      <c r="CQ207" s="101" t="e">
        <f t="shared" si="144"/>
        <v>#DIV/0!</v>
      </c>
      <c r="CR207" s="100">
        <f t="shared" si="140"/>
        <v>0</v>
      </c>
      <c r="CS207" s="101" t="e">
        <f t="shared" si="141"/>
        <v>#DIV/0!</v>
      </c>
      <c r="CT207" s="113" t="e">
        <f t="shared" si="145"/>
        <v>#DIV/0!</v>
      </c>
      <c r="CU207" s="103" t="e">
        <f t="shared" si="146"/>
        <v>#DIV/0!</v>
      </c>
      <c r="CV207" s="64"/>
    </row>
    <row r="208" spans="1:100" ht="37.5" hidden="1" customHeight="1">
      <c r="A208" s="38" t="s">
        <v>187</v>
      </c>
      <c r="B208" s="60">
        <v>240</v>
      </c>
      <c r="C208" s="119" t="s">
        <v>567</v>
      </c>
      <c r="D208" s="175" t="s">
        <v>224</v>
      </c>
      <c r="E208" s="119" t="s">
        <v>568</v>
      </c>
      <c r="F208" s="176" t="s">
        <v>224</v>
      </c>
      <c r="G208" s="253" t="s">
        <v>572</v>
      </c>
      <c r="H208" s="255"/>
      <c r="I208" s="144" t="s">
        <v>212</v>
      </c>
      <c r="J208" s="639"/>
      <c r="K208" s="624"/>
      <c r="L208" s="639"/>
      <c r="M208" s="106"/>
      <c r="N208" s="107"/>
      <c r="O208" s="108"/>
      <c r="P208" s="107"/>
      <c r="Q208" s="107"/>
      <c r="R208" s="107"/>
      <c r="S208" s="108"/>
      <c r="T208" s="108"/>
      <c r="U208" s="107"/>
      <c r="V208" s="108"/>
      <c r="W208" s="108" t="s">
        <v>177</v>
      </c>
      <c r="X208" s="149"/>
      <c r="Y208" s="38">
        <f t="shared" si="133"/>
        <v>1</v>
      </c>
      <c r="Z208" s="624"/>
      <c r="AA208" s="109"/>
      <c r="AB208" s="109"/>
      <c r="AC208" s="109"/>
      <c r="AD208" s="109"/>
      <c r="AE208" s="109"/>
      <c r="AF208" s="109"/>
      <c r="AG208" s="96"/>
      <c r="AH208" s="96"/>
      <c r="AI208" s="96"/>
      <c r="AJ208" s="131"/>
      <c r="AK208" s="131"/>
      <c r="AL208" s="131"/>
      <c r="AM208" s="131"/>
      <c r="AN208" s="131"/>
      <c r="AO208" s="131"/>
      <c r="AP208" s="131"/>
      <c r="AQ208" s="131"/>
      <c r="AR208" s="131"/>
      <c r="AS208" s="131"/>
      <c r="AT208" s="131"/>
      <c r="AU208" s="131"/>
      <c r="AV208" s="131"/>
      <c r="AW208" s="131"/>
      <c r="AX208" s="131"/>
      <c r="AY208" s="131"/>
      <c r="AZ208" s="131"/>
      <c r="BA208" s="131"/>
      <c r="BB208" s="131"/>
      <c r="BC208" s="131"/>
      <c r="BD208" s="97" t="s">
        <v>365</v>
      </c>
      <c r="BE208" s="97"/>
      <c r="BF208" s="97" t="s">
        <v>365</v>
      </c>
      <c r="BG208" s="97"/>
      <c r="BH208" s="97"/>
      <c r="BI208" s="97"/>
      <c r="BJ208" s="98"/>
      <c r="BK208" s="99"/>
      <c r="BL208" s="99"/>
      <c r="BM208" s="99"/>
      <c r="BN208" s="99"/>
      <c r="BO208" s="99"/>
      <c r="BP208" s="99"/>
      <c r="BQ208" s="99"/>
      <c r="BR208" s="99"/>
      <c r="BS208" s="99"/>
      <c r="BT208" s="99"/>
      <c r="BU208" s="99"/>
      <c r="BV208" s="99"/>
      <c r="BW208" s="99"/>
      <c r="BX208" s="99"/>
      <c r="BY208" s="99"/>
      <c r="BZ208" s="99"/>
      <c r="CA208" s="99"/>
      <c r="CB208" s="99"/>
      <c r="CC208" s="99"/>
      <c r="CD208" s="99"/>
      <c r="CE208" s="99"/>
      <c r="CF208" s="99"/>
      <c r="CG208" s="99"/>
      <c r="CH208" s="99"/>
      <c r="CI208" s="99"/>
      <c r="CJ208" s="99"/>
      <c r="CK208" s="99"/>
      <c r="CL208" s="103">
        <f t="shared" si="134"/>
        <v>0</v>
      </c>
      <c r="CM208" s="112" t="e">
        <f t="shared" si="135"/>
        <v>#DIV/0!</v>
      </c>
      <c r="CN208" s="100">
        <f t="shared" si="136"/>
        <v>0</v>
      </c>
      <c r="CO208" s="112" t="e">
        <f t="shared" si="137"/>
        <v>#DIV/0!</v>
      </c>
      <c r="CP208" s="100">
        <f t="shared" si="138"/>
        <v>0</v>
      </c>
      <c r="CQ208" s="112" t="e">
        <f>CP208/(CL208+CN208+CP249+CR208)</f>
        <v>#DIV/0!</v>
      </c>
      <c r="CR208" s="100">
        <f t="shared" si="140"/>
        <v>0</v>
      </c>
      <c r="CS208" s="112" t="e">
        <f t="shared" si="141"/>
        <v>#DIV/0!</v>
      </c>
      <c r="CT208" s="113" t="e">
        <f>(((CL208*2)+(CN208*1)+(CP208*0)))/(CL208+CN208+CP208)</f>
        <v>#DIV/0!</v>
      </c>
      <c r="CU208" s="103" t="e">
        <f>IF(CS208&gt;=50%,"KĐG",IF(CT208&gt;=1.6,"Đạt mục tiêu",IF(CT208&gt;=1,"Cần cố gắng","Chưa đạt")))</f>
        <v>#DIV/0!</v>
      </c>
      <c r="CV208" s="64"/>
    </row>
    <row r="209" spans="1:100" ht="61.5" hidden="1" customHeight="1">
      <c r="A209" s="80" t="s">
        <v>181</v>
      </c>
      <c r="B209" s="60">
        <v>241</v>
      </c>
      <c r="C209" s="83" t="s">
        <v>573</v>
      </c>
      <c r="D209" s="104" t="s">
        <v>224</v>
      </c>
      <c r="E209" s="81" t="s">
        <v>574</v>
      </c>
      <c r="F209" s="84" t="s">
        <v>224</v>
      </c>
      <c r="G209" s="195" t="s">
        <v>575</v>
      </c>
      <c r="H209" s="196"/>
      <c r="I209" s="105" t="s">
        <v>212</v>
      </c>
      <c r="J209" s="668" t="s">
        <v>545</v>
      </c>
      <c r="K209" s="649" t="s">
        <v>206</v>
      </c>
      <c r="L209" s="650" t="s">
        <v>177</v>
      </c>
      <c r="M209" s="106"/>
      <c r="N209" s="107"/>
      <c r="O209" s="108"/>
      <c r="P209" s="107"/>
      <c r="Q209" s="107" t="s">
        <v>177</v>
      </c>
      <c r="R209" s="107"/>
      <c r="S209" s="108"/>
      <c r="T209" s="108"/>
      <c r="U209" s="107"/>
      <c r="V209" s="108"/>
      <c r="W209" s="108"/>
      <c r="X209" s="107"/>
      <c r="Y209" s="38">
        <f t="shared" si="133"/>
        <v>1</v>
      </c>
      <c r="Z209" s="252"/>
      <c r="AA209" s="109"/>
      <c r="AB209" s="109"/>
      <c r="AC209" s="109"/>
      <c r="AD209" s="109"/>
      <c r="AE209" s="109"/>
      <c r="AF209" s="109"/>
      <c r="AG209" s="96"/>
      <c r="AH209" s="96"/>
      <c r="AI209" s="96"/>
      <c r="AJ209" s="97"/>
      <c r="AK209" s="97"/>
      <c r="AL209" s="97" t="s">
        <v>365</v>
      </c>
      <c r="AM209" s="97"/>
      <c r="AN209" s="97"/>
      <c r="AO209" s="97"/>
      <c r="AP209" s="97"/>
      <c r="AQ209" s="97"/>
      <c r="AR209" s="97"/>
      <c r="AS209" s="97"/>
      <c r="AT209" s="97"/>
      <c r="AU209" s="97"/>
      <c r="AV209" s="97"/>
      <c r="AW209" s="97"/>
      <c r="AX209" s="97"/>
      <c r="AY209" s="97"/>
      <c r="AZ209" s="97"/>
      <c r="BA209" s="97"/>
      <c r="BB209" s="97"/>
      <c r="BC209" s="97"/>
      <c r="BD209" s="97"/>
      <c r="BE209" s="97"/>
      <c r="BF209" s="97"/>
      <c r="BG209" s="97"/>
      <c r="BH209" s="97"/>
      <c r="BI209" s="97"/>
      <c r="BJ209" s="98"/>
      <c r="BK209" s="99"/>
      <c r="BL209" s="99"/>
      <c r="BM209" s="99"/>
      <c r="BN209" s="99"/>
      <c r="BO209" s="99"/>
      <c r="BP209" s="99"/>
      <c r="BQ209" s="99"/>
      <c r="BR209" s="99"/>
      <c r="BS209" s="99"/>
      <c r="BT209" s="99"/>
      <c r="BU209" s="99"/>
      <c r="BV209" s="99"/>
      <c r="BW209" s="99"/>
      <c r="BX209" s="99"/>
      <c r="BY209" s="99"/>
      <c r="BZ209" s="99"/>
      <c r="CA209" s="99"/>
      <c r="CB209" s="99"/>
      <c r="CC209" s="99"/>
      <c r="CD209" s="99"/>
      <c r="CE209" s="99"/>
      <c r="CF209" s="99"/>
      <c r="CG209" s="99"/>
      <c r="CH209" s="99"/>
      <c r="CI209" s="99"/>
      <c r="CJ209" s="99"/>
      <c r="CK209" s="99"/>
      <c r="CL209" s="100">
        <f t="shared" si="134"/>
        <v>0</v>
      </c>
      <c r="CM209" s="112" t="e">
        <f t="shared" si="135"/>
        <v>#DIV/0!</v>
      </c>
      <c r="CN209" s="100">
        <f t="shared" si="136"/>
        <v>0</v>
      </c>
      <c r="CO209" s="112" t="e">
        <f t="shared" si="137"/>
        <v>#DIV/0!</v>
      </c>
      <c r="CP209" s="100">
        <f t="shared" si="138"/>
        <v>0</v>
      </c>
      <c r="CQ209" s="112" t="e">
        <f t="shared" ref="CQ209:CQ211" si="147">CP209/(CL209+CN209+CP209+CR209)</f>
        <v>#DIV/0!</v>
      </c>
      <c r="CR209" s="100">
        <f t="shared" si="140"/>
        <v>0</v>
      </c>
      <c r="CS209" s="112" t="e">
        <f t="shared" si="141"/>
        <v>#DIV/0!</v>
      </c>
      <c r="CT209" s="113" t="e">
        <f t="shared" ref="CT209:CT211" si="148">(((CL209*2)+(CN209*1)+(CP209*0)))/(CL209+CN209+CP209)</f>
        <v>#DIV/0!</v>
      </c>
      <c r="CU209" s="103" t="e">
        <f t="shared" ref="CU209:CU211" si="149">IF(CS209&gt;=50%,"KĐG",IF(CT209&gt;=1.6,"Đạt mục tiêu",IF(CT209&gt;=1,"Cần cố gắng","Chưa đạt")))</f>
        <v>#DIV/0!</v>
      </c>
      <c r="CV209" s="2"/>
    </row>
    <row r="210" spans="1:100" ht="59.25" hidden="1" customHeight="1">
      <c r="A210" s="80" t="s">
        <v>188</v>
      </c>
      <c r="B210" s="60">
        <v>241</v>
      </c>
      <c r="C210" s="81" t="s">
        <v>573</v>
      </c>
      <c r="D210" s="104" t="s">
        <v>224</v>
      </c>
      <c r="E210" s="81" t="s">
        <v>574</v>
      </c>
      <c r="F210" s="84" t="s">
        <v>224</v>
      </c>
      <c r="G210" s="195" t="s">
        <v>576</v>
      </c>
      <c r="H210" s="196"/>
      <c r="I210" s="105" t="s">
        <v>212</v>
      </c>
      <c r="J210" s="639"/>
      <c r="K210" s="624"/>
      <c r="L210" s="639"/>
      <c r="M210" s="106"/>
      <c r="N210" s="107"/>
      <c r="O210" s="108"/>
      <c r="P210" s="107"/>
      <c r="Q210" s="107"/>
      <c r="R210" s="107"/>
      <c r="S210" s="108"/>
      <c r="T210" s="108"/>
      <c r="U210" s="107"/>
      <c r="V210" s="108"/>
      <c r="W210" s="108"/>
      <c r="X210" s="107" t="s">
        <v>177</v>
      </c>
      <c r="Y210" s="38">
        <f t="shared" si="133"/>
        <v>1</v>
      </c>
      <c r="Z210" s="252"/>
      <c r="AA210" s="109"/>
      <c r="AB210" s="109"/>
      <c r="AC210" s="109"/>
      <c r="AD210" s="109"/>
      <c r="AE210" s="109"/>
      <c r="AF210" s="109"/>
      <c r="AG210" s="96"/>
      <c r="AH210" s="96"/>
      <c r="AI210" s="96"/>
      <c r="AJ210" s="97"/>
      <c r="AK210" s="97"/>
      <c r="AL210" s="97"/>
      <c r="AM210" s="97"/>
      <c r="AN210" s="97"/>
      <c r="AO210" s="97"/>
      <c r="AP210" s="97"/>
      <c r="AQ210" s="97"/>
      <c r="AR210" s="97"/>
      <c r="AS210" s="97"/>
      <c r="AT210" s="97"/>
      <c r="AU210" s="97"/>
      <c r="AV210" s="97"/>
      <c r="AW210" s="97"/>
      <c r="AX210" s="97"/>
      <c r="AY210" s="97"/>
      <c r="AZ210" s="97"/>
      <c r="BA210" s="97"/>
      <c r="BB210" s="97"/>
      <c r="BC210" s="97"/>
      <c r="BD210" s="97"/>
      <c r="BE210" s="97"/>
      <c r="BF210" s="97"/>
      <c r="BG210" s="97"/>
      <c r="BH210" s="97"/>
      <c r="BI210" s="97" t="s">
        <v>393</v>
      </c>
      <c r="BJ210" s="98"/>
      <c r="BK210" s="99"/>
      <c r="BL210" s="99"/>
      <c r="BM210" s="99"/>
      <c r="BN210" s="99"/>
      <c r="BO210" s="99"/>
      <c r="BP210" s="99"/>
      <c r="BQ210" s="99"/>
      <c r="BR210" s="99"/>
      <c r="BS210" s="99"/>
      <c r="BT210" s="99"/>
      <c r="BU210" s="99"/>
      <c r="BV210" s="99"/>
      <c r="BW210" s="99"/>
      <c r="BX210" s="99"/>
      <c r="BY210" s="99"/>
      <c r="BZ210" s="99"/>
      <c r="CA210" s="99"/>
      <c r="CB210" s="99"/>
      <c r="CC210" s="99"/>
      <c r="CD210" s="99"/>
      <c r="CE210" s="99"/>
      <c r="CF210" s="99"/>
      <c r="CG210" s="99"/>
      <c r="CH210" s="99"/>
      <c r="CI210" s="99"/>
      <c r="CJ210" s="99"/>
      <c r="CK210" s="99"/>
      <c r="CL210" s="100">
        <f t="shared" si="134"/>
        <v>0</v>
      </c>
      <c r="CM210" s="101" t="e">
        <f t="shared" si="135"/>
        <v>#DIV/0!</v>
      </c>
      <c r="CN210" s="100">
        <f t="shared" si="136"/>
        <v>0</v>
      </c>
      <c r="CO210" s="101" t="e">
        <f t="shared" si="137"/>
        <v>#DIV/0!</v>
      </c>
      <c r="CP210" s="100">
        <f t="shared" si="138"/>
        <v>0</v>
      </c>
      <c r="CQ210" s="101" t="e">
        <f t="shared" si="147"/>
        <v>#DIV/0!</v>
      </c>
      <c r="CR210" s="100">
        <f t="shared" si="140"/>
        <v>0</v>
      </c>
      <c r="CS210" s="101" t="e">
        <f t="shared" si="141"/>
        <v>#DIV/0!</v>
      </c>
      <c r="CT210" s="117" t="e">
        <f t="shared" si="148"/>
        <v>#DIV/0!</v>
      </c>
      <c r="CU210" s="103" t="e">
        <f t="shared" si="149"/>
        <v>#DIV/0!</v>
      </c>
      <c r="CV210" s="2"/>
    </row>
    <row r="211" spans="1:100" ht="69.75" hidden="1" customHeight="1">
      <c r="A211" s="80" t="s">
        <v>182</v>
      </c>
      <c r="B211" s="60">
        <v>243</v>
      </c>
      <c r="C211" s="83" t="s">
        <v>577</v>
      </c>
      <c r="D211" s="144" t="s">
        <v>224</v>
      </c>
      <c r="E211" s="81" t="s">
        <v>578</v>
      </c>
      <c r="F211" s="84" t="s">
        <v>224</v>
      </c>
      <c r="G211" s="146" t="s">
        <v>579</v>
      </c>
      <c r="H211" s="174"/>
      <c r="I211" s="105" t="s">
        <v>212</v>
      </c>
      <c r="J211" s="139" t="s">
        <v>545</v>
      </c>
      <c r="K211" s="140" t="s">
        <v>165</v>
      </c>
      <c r="L211" s="141" t="s">
        <v>177</v>
      </c>
      <c r="M211" s="106">
        <v>1</v>
      </c>
      <c r="N211" s="107"/>
      <c r="O211" s="108"/>
      <c r="P211" s="107"/>
      <c r="Q211" s="107"/>
      <c r="R211" s="107" t="s">
        <v>177</v>
      </c>
      <c r="S211" s="108"/>
      <c r="T211" s="108"/>
      <c r="U211" s="107"/>
      <c r="V211" s="108"/>
      <c r="W211" s="108"/>
      <c r="X211" s="108"/>
      <c r="Y211" s="38">
        <f t="shared" si="133"/>
        <v>1</v>
      </c>
      <c r="Z211" s="252"/>
      <c r="AA211" s="109"/>
      <c r="AB211" s="109"/>
      <c r="AC211" s="109"/>
      <c r="AD211" s="109"/>
      <c r="AE211" s="109"/>
      <c r="AF211" s="109"/>
      <c r="AG211" s="96"/>
      <c r="AH211" s="96"/>
      <c r="AI211" s="96"/>
      <c r="AJ211" s="97"/>
      <c r="AK211" s="97"/>
      <c r="AL211" s="97"/>
      <c r="AM211" s="97"/>
      <c r="AN211" s="97" t="s">
        <v>365</v>
      </c>
      <c r="AO211" s="97"/>
      <c r="AP211" s="97"/>
      <c r="AQ211" s="97"/>
      <c r="AR211" s="97"/>
      <c r="AS211" s="97"/>
      <c r="AT211" s="97"/>
      <c r="AU211" s="97"/>
      <c r="AV211" s="97"/>
      <c r="AW211" s="97"/>
      <c r="AX211" s="97"/>
      <c r="AY211" s="97"/>
      <c r="AZ211" s="97"/>
      <c r="BA211" s="97"/>
      <c r="BB211" s="97"/>
      <c r="BC211" s="97"/>
      <c r="BD211" s="97"/>
      <c r="BE211" s="97"/>
      <c r="BF211" s="97"/>
      <c r="BG211" s="97"/>
      <c r="BH211" s="97"/>
      <c r="BI211" s="97"/>
      <c r="BJ211" s="98"/>
      <c r="BK211" s="99"/>
      <c r="BL211" s="99"/>
      <c r="BM211" s="99"/>
      <c r="BN211" s="99"/>
      <c r="BO211" s="99"/>
      <c r="BP211" s="99"/>
      <c r="BQ211" s="99"/>
      <c r="BR211" s="99"/>
      <c r="BS211" s="99"/>
      <c r="BT211" s="99"/>
      <c r="BU211" s="99"/>
      <c r="BV211" s="99"/>
      <c r="BW211" s="99"/>
      <c r="BX211" s="99"/>
      <c r="BY211" s="99"/>
      <c r="BZ211" s="99"/>
      <c r="CA211" s="99"/>
      <c r="CB211" s="99"/>
      <c r="CC211" s="99"/>
      <c r="CD211" s="99"/>
      <c r="CE211" s="99"/>
      <c r="CF211" s="99"/>
      <c r="CG211" s="99"/>
      <c r="CH211" s="99"/>
      <c r="CI211" s="99"/>
      <c r="CJ211" s="99"/>
      <c r="CK211" s="99"/>
      <c r="CL211" s="100">
        <f t="shared" si="134"/>
        <v>0</v>
      </c>
      <c r="CM211" s="101" t="e">
        <f t="shared" si="135"/>
        <v>#DIV/0!</v>
      </c>
      <c r="CN211" s="100">
        <f t="shared" si="136"/>
        <v>0</v>
      </c>
      <c r="CO211" s="101" t="e">
        <f t="shared" si="137"/>
        <v>#DIV/0!</v>
      </c>
      <c r="CP211" s="100">
        <f t="shared" si="138"/>
        <v>0</v>
      </c>
      <c r="CQ211" s="101" t="e">
        <f t="shared" si="147"/>
        <v>#DIV/0!</v>
      </c>
      <c r="CR211" s="100">
        <f t="shared" si="140"/>
        <v>0</v>
      </c>
      <c r="CS211" s="101" t="e">
        <f t="shared" si="141"/>
        <v>#DIV/0!</v>
      </c>
      <c r="CT211" s="113" t="e">
        <f t="shared" si="148"/>
        <v>#DIV/0!</v>
      </c>
      <c r="CU211" s="103" t="e">
        <f t="shared" si="149"/>
        <v>#DIV/0!</v>
      </c>
      <c r="CV211" s="2"/>
    </row>
    <row r="212" spans="1:100" ht="27" hidden="1" customHeight="1">
      <c r="A212" s="59"/>
      <c r="B212" s="60">
        <v>244</v>
      </c>
      <c r="C212" s="156" t="s">
        <v>580</v>
      </c>
      <c r="D212" s="214"/>
      <c r="E212" s="156"/>
      <c r="F212" s="65" t="s">
        <v>117</v>
      </c>
      <c r="G212" s="66"/>
      <c r="H212" s="66"/>
      <c r="I212" s="66"/>
      <c r="J212" s="66"/>
      <c r="K212" s="66"/>
      <c r="L212" s="66"/>
      <c r="M212" s="187"/>
      <c r="N212" s="66"/>
      <c r="O212" s="66"/>
      <c r="P212" s="66"/>
      <c r="Q212" s="66"/>
      <c r="R212" s="66"/>
      <c r="S212" s="66"/>
      <c r="T212" s="66"/>
      <c r="U212" s="66"/>
      <c r="V212" s="66"/>
      <c r="W212" s="66"/>
      <c r="X212" s="66"/>
      <c r="Y212" s="67">
        <f>SUM(Y213:Y215)</f>
        <v>3</v>
      </c>
      <c r="Z212" s="137"/>
      <c r="AA212" s="66"/>
      <c r="AB212" s="66"/>
      <c r="AC212" s="66"/>
      <c r="AD212" s="66"/>
      <c r="AE212" s="66"/>
      <c r="AF212" s="66"/>
      <c r="AG212" s="66"/>
      <c r="AH212" s="66"/>
      <c r="AI212" s="66"/>
      <c r="AJ212" s="138"/>
      <c r="AK212" s="138"/>
      <c r="AL212" s="138"/>
      <c r="AM212" s="138"/>
      <c r="AN212" s="138"/>
      <c r="AO212" s="138"/>
      <c r="AP212" s="138"/>
      <c r="AQ212" s="138"/>
      <c r="AR212" s="138"/>
      <c r="AS212" s="138"/>
      <c r="AT212" s="138"/>
      <c r="AU212" s="138"/>
      <c r="AV212" s="138"/>
      <c r="AW212" s="138"/>
      <c r="AX212" s="138"/>
      <c r="AY212" s="138"/>
      <c r="AZ212" s="138"/>
      <c r="BA212" s="138"/>
      <c r="BB212" s="138"/>
      <c r="BC212" s="138"/>
      <c r="BD212" s="138"/>
      <c r="BE212" s="138"/>
      <c r="BF212" s="138"/>
      <c r="BG212" s="138"/>
      <c r="BH212" s="138"/>
      <c r="BI212" s="138"/>
      <c r="BJ212" s="256"/>
      <c r="BK212" s="257"/>
      <c r="BL212" s="257"/>
      <c r="BM212" s="257"/>
      <c r="BN212" s="257"/>
      <c r="BO212" s="257"/>
      <c r="BP212" s="257"/>
      <c r="BQ212" s="257"/>
      <c r="BR212" s="99"/>
      <c r="BS212" s="99"/>
      <c r="BT212" s="99"/>
      <c r="BU212" s="99"/>
      <c r="BV212" s="99"/>
      <c r="BW212" s="99"/>
      <c r="BX212" s="99"/>
      <c r="BY212" s="99"/>
      <c r="BZ212" s="99"/>
      <c r="CA212" s="99"/>
      <c r="CB212" s="99"/>
      <c r="CC212" s="99"/>
      <c r="CD212" s="99"/>
      <c r="CE212" s="99"/>
      <c r="CF212" s="99"/>
      <c r="CG212" s="99"/>
      <c r="CH212" s="99"/>
      <c r="CI212" s="99"/>
      <c r="CJ212" s="99"/>
      <c r="CK212" s="99"/>
      <c r="CL212" s="258"/>
      <c r="CM212" s="258"/>
      <c r="CN212" s="258"/>
      <c r="CO212" s="258"/>
      <c r="CP212" s="258"/>
      <c r="CQ212" s="258"/>
      <c r="CR212" s="258"/>
      <c r="CS212" s="258"/>
      <c r="CT212" s="259"/>
      <c r="CU212" s="258"/>
      <c r="CV212" s="2"/>
    </row>
    <row r="213" spans="1:100" ht="108.75" hidden="1" customHeight="1">
      <c r="A213" s="80" t="s">
        <v>185</v>
      </c>
      <c r="B213" s="60">
        <v>247</v>
      </c>
      <c r="C213" s="83" t="s">
        <v>581</v>
      </c>
      <c r="D213" s="104" t="s">
        <v>224</v>
      </c>
      <c r="E213" s="81" t="s">
        <v>582</v>
      </c>
      <c r="F213" s="84" t="s">
        <v>224</v>
      </c>
      <c r="G213" s="195" t="s">
        <v>583</v>
      </c>
      <c r="H213" s="196"/>
      <c r="I213" s="105" t="s">
        <v>212</v>
      </c>
      <c r="J213" s="139" t="s">
        <v>545</v>
      </c>
      <c r="K213" s="140" t="s">
        <v>165</v>
      </c>
      <c r="L213" s="141" t="s">
        <v>177</v>
      </c>
      <c r="M213" s="106">
        <v>1</v>
      </c>
      <c r="N213" s="107"/>
      <c r="O213" s="108"/>
      <c r="P213" s="107"/>
      <c r="Q213" s="108"/>
      <c r="R213" s="108"/>
      <c r="S213" s="108"/>
      <c r="T213" s="108"/>
      <c r="U213" s="107" t="s">
        <v>177</v>
      </c>
      <c r="V213" s="149"/>
      <c r="W213" s="108"/>
      <c r="X213" s="108"/>
      <c r="Y213" s="38">
        <f t="shared" ref="Y213:Y215" si="150">COUNTIF($N213:$X213,"x")</f>
        <v>1</v>
      </c>
      <c r="Z213" s="129"/>
      <c r="AA213" s="109"/>
      <c r="AB213" s="109"/>
      <c r="AC213" s="109"/>
      <c r="AD213" s="109"/>
      <c r="AE213" s="109"/>
      <c r="AF213" s="109"/>
      <c r="AG213" s="96"/>
      <c r="AH213" s="96"/>
      <c r="AI213" s="96"/>
      <c r="AJ213" s="97"/>
      <c r="AK213" s="97"/>
      <c r="AL213" s="97"/>
      <c r="AM213" s="97"/>
      <c r="AN213" s="97"/>
      <c r="AO213" s="97"/>
      <c r="AP213" s="97"/>
      <c r="AQ213" s="97"/>
      <c r="AR213" s="97"/>
      <c r="AS213" s="97"/>
      <c r="AT213" s="97"/>
      <c r="AU213" s="97"/>
      <c r="AV213" s="97"/>
      <c r="AW213" s="97"/>
      <c r="AX213" s="97" t="s">
        <v>365</v>
      </c>
      <c r="AY213" s="97" t="s">
        <v>365</v>
      </c>
      <c r="AZ213" s="97" t="s">
        <v>365</v>
      </c>
      <c r="BA213" s="97"/>
      <c r="BB213" s="97"/>
      <c r="BC213" s="97"/>
      <c r="BD213" s="97"/>
      <c r="BE213" s="97"/>
      <c r="BF213" s="97"/>
      <c r="BG213" s="97"/>
      <c r="BH213" s="97"/>
      <c r="BI213" s="97"/>
      <c r="BJ213" s="98"/>
      <c r="BK213" s="99"/>
      <c r="BL213" s="99"/>
      <c r="BM213" s="99"/>
      <c r="BN213" s="99"/>
      <c r="BO213" s="99"/>
      <c r="BP213" s="99"/>
      <c r="BQ213" s="99"/>
      <c r="BR213" s="99"/>
      <c r="BS213" s="99"/>
      <c r="BT213" s="99"/>
      <c r="BU213" s="99"/>
      <c r="BV213" s="99"/>
      <c r="BW213" s="99"/>
      <c r="BX213" s="99"/>
      <c r="BY213" s="99"/>
      <c r="BZ213" s="99"/>
      <c r="CA213" s="99"/>
      <c r="CB213" s="99"/>
      <c r="CC213" s="99"/>
      <c r="CD213" s="99"/>
      <c r="CE213" s="99"/>
      <c r="CF213" s="99"/>
      <c r="CG213" s="99"/>
      <c r="CH213" s="99"/>
      <c r="CI213" s="99"/>
      <c r="CJ213" s="99"/>
      <c r="CK213" s="99"/>
      <c r="CL213" s="100">
        <f>COUNTIF(BJ213:CK213,"2")</f>
        <v>0</v>
      </c>
      <c r="CM213" s="101" t="e">
        <f t="shared" ref="CM213:CM215" si="151">CL213/(CL213+CN213+CP213+CR213)</f>
        <v>#DIV/0!</v>
      </c>
      <c r="CN213" s="100">
        <f>COUNTIF(BJ213:CK213,"1")</f>
        <v>0</v>
      </c>
      <c r="CO213" s="101" t="e">
        <f t="shared" ref="CO213:CO215" si="152">CN213/(CL213+CN213+CP213+CR213)</f>
        <v>#DIV/0!</v>
      </c>
      <c r="CP213" s="100">
        <f>COUNTIF(BJ213:CK213,"0")</f>
        <v>0</v>
      </c>
      <c r="CQ213" s="101" t="e">
        <f t="shared" ref="CQ213:CQ215" si="153">CP213/(CL213+CN213+CP213+CR213)</f>
        <v>#DIV/0!</v>
      </c>
      <c r="CR213" s="100">
        <f>COUNTIF(BJ213:CK213,"KĐG")</f>
        <v>0</v>
      </c>
      <c r="CS213" s="101" t="e">
        <f t="shared" ref="CS213:CS215" si="154">CR213/(CL213+CN213+CP213+CR213)</f>
        <v>#DIV/0!</v>
      </c>
      <c r="CT213" s="117" t="e">
        <f t="shared" ref="CT213:CT215" si="155">(((CL213*2)+(CN213*1)+(CP213*0)))/(CL213+CN213+CP213)</f>
        <v>#DIV/0!</v>
      </c>
      <c r="CU213" s="103" t="e">
        <f t="shared" ref="CU213:CU215" si="156">IF(CS213&gt;=50%,"KĐG",IF(CT213&gt;=1.6,"Đạt mục tiêu",IF(CT213&gt;=1,"Cần cố gắng","Chưa đạt")))</f>
        <v>#DIV/0!</v>
      </c>
      <c r="CV213" s="2"/>
    </row>
    <row r="214" spans="1:100" ht="171.75" hidden="1" customHeight="1">
      <c r="A214" s="80" t="s">
        <v>185</v>
      </c>
      <c r="B214" s="60">
        <v>248</v>
      </c>
      <c r="C214" s="152" t="s">
        <v>584</v>
      </c>
      <c r="D214" s="260" t="s">
        <v>585</v>
      </c>
      <c r="E214" s="261" t="s">
        <v>586</v>
      </c>
      <c r="F214" s="121" t="s">
        <v>585</v>
      </c>
      <c r="G214" s="171" t="s">
        <v>587</v>
      </c>
      <c r="H214" s="172"/>
      <c r="I214" s="123" t="s">
        <v>212</v>
      </c>
      <c r="J214" s="139" t="s">
        <v>545</v>
      </c>
      <c r="K214" s="140"/>
      <c r="L214" s="141" t="s">
        <v>177</v>
      </c>
      <c r="M214" s="106">
        <v>1</v>
      </c>
      <c r="N214" s="107"/>
      <c r="O214" s="108"/>
      <c r="P214" s="107"/>
      <c r="Q214" s="108"/>
      <c r="R214" s="108"/>
      <c r="S214" s="108"/>
      <c r="T214" s="108"/>
      <c r="U214" s="107" t="s">
        <v>177</v>
      </c>
      <c r="V214" s="149"/>
      <c r="W214" s="108"/>
      <c r="X214" s="108"/>
      <c r="Y214" s="38">
        <f t="shared" si="150"/>
        <v>1</v>
      </c>
      <c r="Z214" s="129"/>
      <c r="AA214" s="109"/>
      <c r="AB214" s="109"/>
      <c r="AC214" s="109"/>
      <c r="AD214" s="109"/>
      <c r="AE214" s="109"/>
      <c r="AF214" s="109"/>
      <c r="AG214" s="96"/>
      <c r="AH214" s="96"/>
      <c r="AI214" s="96"/>
      <c r="AJ214" s="97"/>
      <c r="AK214" s="97"/>
      <c r="AL214" s="97"/>
      <c r="AM214" s="97"/>
      <c r="AN214" s="97"/>
      <c r="AO214" s="97"/>
      <c r="AP214" s="97"/>
      <c r="AQ214" s="97"/>
      <c r="AR214" s="97"/>
      <c r="AS214" s="97"/>
      <c r="AT214" s="97"/>
      <c r="AU214" s="97"/>
      <c r="AV214" s="97"/>
      <c r="AW214" s="97"/>
      <c r="AX214" s="97"/>
      <c r="AY214" s="97" t="s">
        <v>447</v>
      </c>
      <c r="AZ214" s="97" t="s">
        <v>227</v>
      </c>
      <c r="BA214" s="97"/>
      <c r="BB214" s="97"/>
      <c r="BC214" s="97"/>
      <c r="BD214" s="97"/>
      <c r="BE214" s="97"/>
      <c r="BF214" s="97"/>
      <c r="BG214" s="97"/>
      <c r="BH214" s="97"/>
      <c r="BI214" s="97"/>
      <c r="BJ214" s="98"/>
      <c r="BK214" s="99"/>
      <c r="BL214" s="99"/>
      <c r="BM214" s="99"/>
      <c r="BN214" s="99"/>
      <c r="BO214" s="99"/>
      <c r="BP214" s="99"/>
      <c r="BQ214" s="99"/>
      <c r="BR214" s="99"/>
      <c r="BS214" s="99"/>
      <c r="BT214" s="99"/>
      <c r="BU214" s="99"/>
      <c r="BV214" s="99"/>
      <c r="BW214" s="99"/>
      <c r="BX214" s="99"/>
      <c r="BY214" s="99"/>
      <c r="BZ214" s="99"/>
      <c r="CA214" s="99"/>
      <c r="CB214" s="99"/>
      <c r="CC214" s="99"/>
      <c r="CD214" s="99"/>
      <c r="CE214" s="99"/>
      <c r="CF214" s="99"/>
      <c r="CG214" s="99"/>
      <c r="CH214" s="99"/>
      <c r="CI214" s="99"/>
      <c r="CJ214" s="99"/>
      <c r="CK214" s="99"/>
      <c r="CL214" s="100">
        <f>COUNTIF(BJ214:CK214,"2")</f>
        <v>0</v>
      </c>
      <c r="CM214" s="101" t="e">
        <f t="shared" si="151"/>
        <v>#DIV/0!</v>
      </c>
      <c r="CN214" s="100">
        <f>COUNTIF(BJ214:CK214,"1")</f>
        <v>0</v>
      </c>
      <c r="CO214" s="101" t="e">
        <f t="shared" si="152"/>
        <v>#DIV/0!</v>
      </c>
      <c r="CP214" s="100">
        <f>COUNTIF(BJ214:CK214,"0")</f>
        <v>0</v>
      </c>
      <c r="CQ214" s="101" t="e">
        <f t="shared" si="153"/>
        <v>#DIV/0!</v>
      </c>
      <c r="CR214" s="100">
        <f>COUNTIF(BJ214:CK214,"KĐG")</f>
        <v>0</v>
      </c>
      <c r="CS214" s="101" t="e">
        <f t="shared" si="154"/>
        <v>#DIV/0!</v>
      </c>
      <c r="CT214" s="117" t="e">
        <f t="shared" si="155"/>
        <v>#DIV/0!</v>
      </c>
      <c r="CU214" s="103" t="e">
        <f t="shared" si="156"/>
        <v>#DIV/0!</v>
      </c>
      <c r="CV214" s="2"/>
    </row>
    <row r="215" spans="1:100" ht="98.25" hidden="1" customHeight="1">
      <c r="A215" s="80" t="s">
        <v>185</v>
      </c>
      <c r="B215" s="60">
        <v>249</v>
      </c>
      <c r="C215" s="262" t="s">
        <v>588</v>
      </c>
      <c r="D215" s="120" t="s">
        <v>585</v>
      </c>
      <c r="E215" s="261" t="s">
        <v>589</v>
      </c>
      <c r="F215" s="121" t="s">
        <v>585</v>
      </c>
      <c r="G215" s="195" t="s">
        <v>590</v>
      </c>
      <c r="H215" s="196"/>
      <c r="I215" s="123" t="s">
        <v>212</v>
      </c>
      <c r="J215" s="139" t="s">
        <v>545</v>
      </c>
      <c r="K215" s="140"/>
      <c r="L215" s="141" t="s">
        <v>177</v>
      </c>
      <c r="M215" s="106"/>
      <c r="N215" s="107"/>
      <c r="O215" s="108"/>
      <c r="P215" s="107"/>
      <c r="Q215" s="108"/>
      <c r="R215" s="108"/>
      <c r="S215" s="108"/>
      <c r="T215" s="108"/>
      <c r="U215" s="107" t="s">
        <v>177</v>
      </c>
      <c r="V215" s="149"/>
      <c r="W215" s="108"/>
      <c r="X215" s="108"/>
      <c r="Y215" s="38">
        <f t="shared" si="150"/>
        <v>1</v>
      </c>
      <c r="Z215" s="129"/>
      <c r="AA215" s="109"/>
      <c r="AB215" s="109"/>
      <c r="AC215" s="109"/>
      <c r="AD215" s="109"/>
      <c r="AE215" s="109"/>
      <c r="AF215" s="109"/>
      <c r="AG215" s="96"/>
      <c r="AH215" s="96"/>
      <c r="AI215" s="96"/>
      <c r="AJ215" s="97"/>
      <c r="AK215" s="97"/>
      <c r="AL215" s="97"/>
      <c r="AM215" s="97"/>
      <c r="AN215" s="97"/>
      <c r="AO215" s="97"/>
      <c r="AP215" s="97"/>
      <c r="AQ215" s="97"/>
      <c r="AR215" s="97"/>
      <c r="AS215" s="97"/>
      <c r="AT215" s="97"/>
      <c r="AU215" s="97"/>
      <c r="AV215" s="97"/>
      <c r="AW215" s="97"/>
      <c r="AX215" s="97"/>
      <c r="AY215" s="97" t="s">
        <v>393</v>
      </c>
      <c r="AZ215" s="97"/>
      <c r="BA215" s="97"/>
      <c r="BB215" s="97"/>
      <c r="BC215" s="97"/>
      <c r="BD215" s="97"/>
      <c r="BE215" s="97"/>
      <c r="BF215" s="97"/>
      <c r="BG215" s="97"/>
      <c r="BH215" s="97"/>
      <c r="BI215" s="97"/>
      <c r="BJ215" s="98"/>
      <c r="BK215" s="99"/>
      <c r="BL215" s="99"/>
      <c r="BM215" s="99"/>
      <c r="BN215" s="99"/>
      <c r="BO215" s="99"/>
      <c r="BP215" s="99"/>
      <c r="BQ215" s="99"/>
      <c r="BR215" s="99"/>
      <c r="BS215" s="99"/>
      <c r="BT215" s="99"/>
      <c r="BU215" s="99"/>
      <c r="BV215" s="99"/>
      <c r="BW215" s="99"/>
      <c r="BX215" s="99"/>
      <c r="BY215" s="99"/>
      <c r="BZ215" s="99"/>
      <c r="CA215" s="99"/>
      <c r="CB215" s="99"/>
      <c r="CC215" s="99"/>
      <c r="CD215" s="99"/>
      <c r="CE215" s="99"/>
      <c r="CF215" s="99"/>
      <c r="CG215" s="99"/>
      <c r="CH215" s="99"/>
      <c r="CI215" s="99"/>
      <c r="CJ215" s="99"/>
      <c r="CK215" s="99"/>
      <c r="CL215" s="100">
        <f>COUNTIF(BJ215:CK215,"2")</f>
        <v>0</v>
      </c>
      <c r="CM215" s="101" t="e">
        <f t="shared" si="151"/>
        <v>#DIV/0!</v>
      </c>
      <c r="CN215" s="100">
        <f>COUNTIF(BJ215:CK215,"1")</f>
        <v>0</v>
      </c>
      <c r="CO215" s="101" t="e">
        <f t="shared" si="152"/>
        <v>#DIV/0!</v>
      </c>
      <c r="CP215" s="100">
        <f>COUNTIF(BJ215:CK215,"0")</f>
        <v>0</v>
      </c>
      <c r="CQ215" s="101" t="e">
        <f t="shared" si="153"/>
        <v>#DIV/0!</v>
      </c>
      <c r="CR215" s="100">
        <f>COUNTIF(BJ215:CK215,"KĐG")</f>
        <v>0</v>
      </c>
      <c r="CS215" s="101" t="e">
        <f t="shared" si="154"/>
        <v>#DIV/0!</v>
      </c>
      <c r="CT215" s="117" t="e">
        <f t="shared" si="155"/>
        <v>#DIV/0!</v>
      </c>
      <c r="CU215" s="103" t="e">
        <f t="shared" si="156"/>
        <v>#DIV/0!</v>
      </c>
      <c r="CV215" s="2"/>
    </row>
    <row r="216" spans="1:100" ht="21" hidden="1" customHeight="1">
      <c r="A216" s="59"/>
      <c r="B216" s="60">
        <v>250</v>
      </c>
      <c r="C216" s="156" t="s">
        <v>591</v>
      </c>
      <c r="D216" s="186"/>
      <c r="E216" s="156"/>
      <c r="F216" s="65" t="s">
        <v>117</v>
      </c>
      <c r="G216" s="66"/>
      <c r="H216" s="66"/>
      <c r="I216" s="66"/>
      <c r="J216" s="66"/>
      <c r="K216" s="66"/>
      <c r="L216" s="66"/>
      <c r="M216" s="187"/>
      <c r="N216" s="66"/>
      <c r="O216" s="66"/>
      <c r="P216" s="66"/>
      <c r="Q216" s="66"/>
      <c r="R216" s="66"/>
      <c r="S216" s="66"/>
      <c r="T216" s="66"/>
      <c r="U216" s="66"/>
      <c r="V216" s="66"/>
      <c r="W216" s="66"/>
      <c r="X216" s="66"/>
      <c r="Y216" s="67">
        <f>SUM(Y217:Y225)</f>
        <v>9</v>
      </c>
      <c r="Z216" s="137"/>
      <c r="AA216" s="66"/>
      <c r="AB216" s="66"/>
      <c r="AC216" s="66"/>
      <c r="AD216" s="66"/>
      <c r="AE216" s="66"/>
      <c r="AF216" s="66"/>
      <c r="AG216" s="66"/>
      <c r="AH216" s="66"/>
      <c r="AI216" s="66"/>
      <c r="AJ216" s="138"/>
      <c r="AK216" s="138"/>
      <c r="AL216" s="138"/>
      <c r="AM216" s="138"/>
      <c r="AN216" s="138"/>
      <c r="AO216" s="138"/>
      <c r="AP216" s="138"/>
      <c r="AQ216" s="138"/>
      <c r="AR216" s="138"/>
      <c r="AS216" s="138"/>
      <c r="AT216" s="138"/>
      <c r="AU216" s="138"/>
      <c r="AV216" s="138"/>
      <c r="AW216" s="138"/>
      <c r="AX216" s="138"/>
      <c r="AY216" s="138"/>
      <c r="AZ216" s="138"/>
      <c r="BA216" s="138"/>
      <c r="BB216" s="138"/>
      <c r="BC216" s="138"/>
      <c r="BD216" s="138"/>
      <c r="BE216" s="138"/>
      <c r="BF216" s="138"/>
      <c r="BG216" s="138"/>
      <c r="BH216" s="138"/>
      <c r="BI216" s="138"/>
      <c r="BJ216" s="188"/>
      <c r="BK216" s="189"/>
      <c r="BL216" s="189"/>
      <c r="BM216" s="189"/>
      <c r="BN216" s="189"/>
      <c r="BO216" s="189"/>
      <c r="BP216" s="189"/>
      <c r="BQ216" s="189"/>
      <c r="BR216" s="99"/>
      <c r="BS216" s="99"/>
      <c r="BT216" s="99"/>
      <c r="BU216" s="99"/>
      <c r="BV216" s="99"/>
      <c r="BW216" s="99"/>
      <c r="BX216" s="99"/>
      <c r="BY216" s="99"/>
      <c r="BZ216" s="99"/>
      <c r="CA216" s="99"/>
      <c r="CB216" s="99"/>
      <c r="CC216" s="99"/>
      <c r="CD216" s="99"/>
      <c r="CE216" s="99"/>
      <c r="CF216" s="99"/>
      <c r="CG216" s="99"/>
      <c r="CH216" s="99"/>
      <c r="CI216" s="99"/>
      <c r="CJ216" s="99"/>
      <c r="CK216" s="99"/>
      <c r="CL216" s="68" t="s">
        <v>117</v>
      </c>
      <c r="CM216" s="68" t="s">
        <v>117</v>
      </c>
      <c r="CN216" s="68" t="s">
        <v>117</v>
      </c>
      <c r="CO216" s="68" t="s">
        <v>117</v>
      </c>
      <c r="CP216" s="68" t="s">
        <v>117</v>
      </c>
      <c r="CQ216" s="68" t="s">
        <v>117</v>
      </c>
      <c r="CR216" s="68" t="s">
        <v>117</v>
      </c>
      <c r="CS216" s="68" t="s">
        <v>117</v>
      </c>
      <c r="CT216" s="263" t="s">
        <v>117</v>
      </c>
      <c r="CU216" s="68" t="s">
        <v>117</v>
      </c>
      <c r="CV216" s="2"/>
    </row>
    <row r="217" spans="1:100" ht="84.75" hidden="1" customHeight="1">
      <c r="A217" s="80" t="s">
        <v>184</v>
      </c>
      <c r="B217" s="60">
        <v>259</v>
      </c>
      <c r="C217" s="83" t="s">
        <v>592</v>
      </c>
      <c r="D217" s="115" t="s">
        <v>224</v>
      </c>
      <c r="E217" s="81" t="s">
        <v>593</v>
      </c>
      <c r="F217" s="84" t="s">
        <v>224</v>
      </c>
      <c r="G217" s="195" t="s">
        <v>594</v>
      </c>
      <c r="H217" s="196"/>
      <c r="I217" s="105" t="s">
        <v>212</v>
      </c>
      <c r="J217" s="88" t="s">
        <v>545</v>
      </c>
      <c r="K217" s="89" t="s">
        <v>165</v>
      </c>
      <c r="L217" s="90" t="s">
        <v>177</v>
      </c>
      <c r="M217" s="106">
        <v>1</v>
      </c>
      <c r="N217" s="264"/>
      <c r="O217" s="108"/>
      <c r="P217" s="107"/>
      <c r="Q217" s="108"/>
      <c r="R217" s="108"/>
      <c r="S217" s="108"/>
      <c r="T217" s="107" t="s">
        <v>177</v>
      </c>
      <c r="U217" s="107"/>
      <c r="V217" s="108"/>
      <c r="W217" s="108"/>
      <c r="X217" s="108"/>
      <c r="Y217" s="38">
        <f t="shared" ref="Y217:Y225" si="157">COUNTIF($N217:$X217,"x")</f>
        <v>1</v>
      </c>
      <c r="Z217" s="128" t="s">
        <v>415</v>
      </c>
      <c r="AA217" s="109"/>
      <c r="AB217" s="109"/>
      <c r="AC217" s="109"/>
      <c r="AD217" s="109"/>
      <c r="AE217" s="109"/>
      <c r="AF217" s="109"/>
      <c r="AG217" s="96"/>
      <c r="AH217" s="96"/>
      <c r="AI217" s="96"/>
      <c r="AJ217" s="97"/>
      <c r="AK217" s="97"/>
      <c r="AL217" s="97"/>
      <c r="AM217" s="97"/>
      <c r="AN217" s="97"/>
      <c r="AO217" s="97"/>
      <c r="AP217" s="97"/>
      <c r="AQ217" s="97"/>
      <c r="AR217" s="97"/>
      <c r="AS217" s="97"/>
      <c r="AT217" s="97" t="s">
        <v>227</v>
      </c>
      <c r="AU217" s="97" t="s">
        <v>222</v>
      </c>
      <c r="AV217" s="97" t="s">
        <v>222</v>
      </c>
      <c r="AW217" s="97" t="s">
        <v>222</v>
      </c>
      <c r="AX217" s="97"/>
      <c r="AY217" s="97"/>
      <c r="AZ217" s="97"/>
      <c r="BA217" s="97"/>
      <c r="BB217" s="97"/>
      <c r="BC217" s="97"/>
      <c r="BD217" s="97"/>
      <c r="BE217" s="97"/>
      <c r="BF217" s="97"/>
      <c r="BG217" s="97"/>
      <c r="BH217" s="97"/>
      <c r="BI217" s="97"/>
      <c r="BJ217" s="98"/>
      <c r="BK217" s="99"/>
      <c r="BL217" s="99"/>
      <c r="BM217" s="99"/>
      <c r="BN217" s="99"/>
      <c r="BO217" s="99"/>
      <c r="BP217" s="99"/>
      <c r="BQ217" s="99"/>
      <c r="BR217" s="99"/>
      <c r="BS217" s="99"/>
      <c r="BT217" s="99"/>
      <c r="BU217" s="99"/>
      <c r="BV217" s="99"/>
      <c r="BW217" s="99"/>
      <c r="BX217" s="99"/>
      <c r="BY217" s="99"/>
      <c r="BZ217" s="99"/>
      <c r="CA217" s="99"/>
      <c r="CB217" s="99"/>
      <c r="CC217" s="99"/>
      <c r="CD217" s="99"/>
      <c r="CE217" s="99"/>
      <c r="CF217" s="99"/>
      <c r="CG217" s="99"/>
      <c r="CH217" s="99"/>
      <c r="CI217" s="99"/>
      <c r="CJ217" s="99"/>
      <c r="CK217" s="99"/>
      <c r="CL217" s="100">
        <f t="shared" ref="CL217:CL225" si="158">COUNTIF(BJ217:CK217,"2")</f>
        <v>0</v>
      </c>
      <c r="CM217" s="101" t="e">
        <f t="shared" ref="CM217:CM225" si="159">CL217/(CL217+CN217+CP217+CR217)</f>
        <v>#DIV/0!</v>
      </c>
      <c r="CN217" s="100">
        <f t="shared" ref="CN217:CN225" si="160">COUNTIF(BJ217:CK217,"1")</f>
        <v>0</v>
      </c>
      <c r="CO217" s="101" t="e">
        <f t="shared" ref="CO217:CO225" si="161">CN217/(CL217+CN217+CP217+CR217)</f>
        <v>#DIV/0!</v>
      </c>
      <c r="CP217" s="100">
        <f t="shared" ref="CP217:CP225" si="162">COUNTIF(BJ217:CK217,"0")</f>
        <v>0</v>
      </c>
      <c r="CQ217" s="101" t="e">
        <f t="shared" ref="CQ217:CQ225" si="163">CP217/(CL217+CN217+CP217+CR217)</f>
        <v>#DIV/0!</v>
      </c>
      <c r="CR217" s="100">
        <f t="shared" ref="CR217:CR225" si="164">COUNTIF(BJ217:CK217,"KĐG")</f>
        <v>0</v>
      </c>
      <c r="CS217" s="101" t="e">
        <f t="shared" ref="CS217:CS225" si="165">CR217/(CL217+CN217+CP217+CR217)</f>
        <v>#DIV/0!</v>
      </c>
      <c r="CT217" s="116" t="e">
        <f t="shared" ref="CT217:CT225" si="166">(((CL217*2)+(CN217*1)+(CP217*0)))/(CL217+CN217+CP217)</f>
        <v>#DIV/0!</v>
      </c>
      <c r="CU217" s="103" t="e">
        <f t="shared" ref="CU217:CU225" si="167">IF(CS217&gt;=50%,"KĐG",IF(CT217&gt;=1.6,"Đạt mục tiêu",IF(CT217&gt;=1,"Cần cố gắng","Chưa đạt")))</f>
        <v>#DIV/0!</v>
      </c>
      <c r="CV217" s="2"/>
    </row>
    <row r="218" spans="1:100" ht="52.5" hidden="1" customHeight="1">
      <c r="A218" s="80" t="s">
        <v>184</v>
      </c>
      <c r="B218" s="60">
        <v>260</v>
      </c>
      <c r="C218" s="83" t="s">
        <v>595</v>
      </c>
      <c r="D218" s="114" t="s">
        <v>224</v>
      </c>
      <c r="E218" s="81" t="s">
        <v>596</v>
      </c>
      <c r="F218" s="84" t="s">
        <v>224</v>
      </c>
      <c r="G218" s="195" t="s">
        <v>597</v>
      </c>
      <c r="H218" s="196"/>
      <c r="I218" s="105" t="s">
        <v>212</v>
      </c>
      <c r="J218" s="139" t="s">
        <v>545</v>
      </c>
      <c r="K218" s="140" t="s">
        <v>165</v>
      </c>
      <c r="L218" s="141" t="s">
        <v>177</v>
      </c>
      <c r="M218" s="265"/>
      <c r="N218" s="92"/>
      <c r="O218" s="108"/>
      <c r="P218" s="107"/>
      <c r="Q218" s="108"/>
      <c r="R218" s="108"/>
      <c r="S218" s="108"/>
      <c r="T218" s="108" t="s">
        <v>177</v>
      </c>
      <c r="U218" s="107"/>
      <c r="V218" s="108"/>
      <c r="W218" s="108"/>
      <c r="X218" s="108"/>
      <c r="Y218" s="38">
        <f t="shared" si="157"/>
        <v>1</v>
      </c>
      <c r="Z218" s="129"/>
      <c r="AA218" s="109"/>
      <c r="AB218" s="109"/>
      <c r="AC218" s="109"/>
      <c r="AD218" s="109"/>
      <c r="AE218" s="109"/>
      <c r="AF218" s="109"/>
      <c r="AG218" s="96"/>
      <c r="AH218" s="96"/>
      <c r="AI218" s="96"/>
      <c r="AJ218" s="97"/>
      <c r="AK218" s="97"/>
      <c r="AL218" s="97"/>
      <c r="AM218" s="97"/>
      <c r="AN218" s="97"/>
      <c r="AO218" s="97"/>
      <c r="AP218" s="97"/>
      <c r="AQ218" s="97"/>
      <c r="AR218" s="97"/>
      <c r="AS218" s="97"/>
      <c r="AT218" s="97" t="s">
        <v>222</v>
      </c>
      <c r="AU218" s="97" t="s">
        <v>222</v>
      </c>
      <c r="AV218" s="97" t="s">
        <v>222</v>
      </c>
      <c r="AW218" s="97" t="s">
        <v>222</v>
      </c>
      <c r="AX218" s="97"/>
      <c r="AY218" s="97"/>
      <c r="AZ218" s="97"/>
      <c r="BA218" s="97"/>
      <c r="BB218" s="97"/>
      <c r="BC218" s="97"/>
      <c r="BD218" s="97"/>
      <c r="BE218" s="97"/>
      <c r="BF218" s="97"/>
      <c r="BG218" s="97"/>
      <c r="BH218" s="97"/>
      <c r="BI218" s="97"/>
      <c r="BJ218" s="98"/>
      <c r="BK218" s="99"/>
      <c r="BL218" s="99"/>
      <c r="BM218" s="99"/>
      <c r="BN218" s="99"/>
      <c r="BO218" s="99"/>
      <c r="BP218" s="99"/>
      <c r="BQ218" s="99"/>
      <c r="BR218" s="99"/>
      <c r="BS218" s="99"/>
      <c r="BT218" s="99"/>
      <c r="BU218" s="99"/>
      <c r="BV218" s="99"/>
      <c r="BW218" s="99"/>
      <c r="BX218" s="99"/>
      <c r="BY218" s="99"/>
      <c r="BZ218" s="99"/>
      <c r="CA218" s="99"/>
      <c r="CB218" s="99"/>
      <c r="CC218" s="99"/>
      <c r="CD218" s="99"/>
      <c r="CE218" s="99"/>
      <c r="CF218" s="99"/>
      <c r="CG218" s="99"/>
      <c r="CH218" s="99"/>
      <c r="CI218" s="99"/>
      <c r="CJ218" s="99"/>
      <c r="CK218" s="99"/>
      <c r="CL218" s="100">
        <f t="shared" si="158"/>
        <v>0</v>
      </c>
      <c r="CM218" s="101" t="e">
        <f t="shared" si="159"/>
        <v>#DIV/0!</v>
      </c>
      <c r="CN218" s="100">
        <f t="shared" si="160"/>
        <v>0</v>
      </c>
      <c r="CO218" s="101" t="e">
        <f t="shared" si="161"/>
        <v>#DIV/0!</v>
      </c>
      <c r="CP218" s="100">
        <f t="shared" si="162"/>
        <v>0</v>
      </c>
      <c r="CQ218" s="101" t="e">
        <f t="shared" si="163"/>
        <v>#DIV/0!</v>
      </c>
      <c r="CR218" s="100">
        <f t="shared" si="164"/>
        <v>0</v>
      </c>
      <c r="CS218" s="101" t="e">
        <f t="shared" si="165"/>
        <v>#DIV/0!</v>
      </c>
      <c r="CT218" s="116" t="e">
        <f t="shared" si="166"/>
        <v>#DIV/0!</v>
      </c>
      <c r="CU218" s="103" t="e">
        <f t="shared" si="167"/>
        <v>#DIV/0!</v>
      </c>
      <c r="CV218" s="2"/>
    </row>
    <row r="219" spans="1:100" ht="70.5" hidden="1" customHeight="1">
      <c r="A219" s="38" t="s">
        <v>183</v>
      </c>
      <c r="B219" s="60">
        <v>261</v>
      </c>
      <c r="C219" s="83" t="s">
        <v>598</v>
      </c>
      <c r="D219" s="104" t="s">
        <v>224</v>
      </c>
      <c r="E219" s="81" t="s">
        <v>599</v>
      </c>
      <c r="F219" s="84" t="s">
        <v>224</v>
      </c>
      <c r="G219" s="195" t="s">
        <v>600</v>
      </c>
      <c r="H219" s="196"/>
      <c r="I219" s="105" t="s">
        <v>212</v>
      </c>
      <c r="J219" s="139" t="s">
        <v>545</v>
      </c>
      <c r="K219" s="140" t="s">
        <v>165</v>
      </c>
      <c r="L219" s="141" t="s">
        <v>177</v>
      </c>
      <c r="M219" s="266">
        <v>1</v>
      </c>
      <c r="N219" s="264"/>
      <c r="O219" s="108"/>
      <c r="P219" s="107"/>
      <c r="Q219" s="108"/>
      <c r="R219" s="108"/>
      <c r="S219" s="107" t="s">
        <v>177</v>
      </c>
      <c r="T219" s="108"/>
      <c r="U219" s="107"/>
      <c r="V219" s="108"/>
      <c r="W219" s="108"/>
      <c r="X219" s="108"/>
      <c r="Y219" s="38">
        <f t="shared" si="157"/>
        <v>1</v>
      </c>
      <c r="Z219" s="129" t="s">
        <v>601</v>
      </c>
      <c r="AA219" s="109"/>
      <c r="AB219" s="109"/>
      <c r="AC219" s="109"/>
      <c r="AD219" s="109"/>
      <c r="AE219" s="109"/>
      <c r="AF219" s="109"/>
      <c r="AG219" s="96"/>
      <c r="AH219" s="96"/>
      <c r="AI219" s="96"/>
      <c r="AJ219" s="97"/>
      <c r="AK219" s="97"/>
      <c r="AL219" s="97"/>
      <c r="AM219" s="97"/>
      <c r="AN219" s="97"/>
      <c r="AO219" s="97"/>
      <c r="AP219" s="97"/>
      <c r="AQ219" s="97" t="s">
        <v>365</v>
      </c>
      <c r="AR219" s="97" t="s">
        <v>447</v>
      </c>
      <c r="AS219" s="97" t="s">
        <v>227</v>
      </c>
      <c r="AT219" s="97"/>
      <c r="AU219" s="97"/>
      <c r="AV219" s="97"/>
      <c r="AW219" s="97"/>
      <c r="AX219" s="97"/>
      <c r="AY219" s="97"/>
      <c r="AZ219" s="97"/>
      <c r="BA219" s="97"/>
      <c r="BB219" s="97"/>
      <c r="BC219" s="97"/>
      <c r="BD219" s="97"/>
      <c r="BE219" s="97"/>
      <c r="BF219" s="97"/>
      <c r="BG219" s="97"/>
      <c r="BH219" s="97"/>
      <c r="BI219" s="97"/>
      <c r="BJ219" s="98"/>
      <c r="BK219" s="99"/>
      <c r="BL219" s="99"/>
      <c r="BM219" s="99"/>
      <c r="BN219" s="99"/>
      <c r="BO219" s="99"/>
      <c r="BP219" s="99"/>
      <c r="BQ219" s="99"/>
      <c r="BR219" s="99"/>
      <c r="BS219" s="99"/>
      <c r="BT219" s="99"/>
      <c r="BU219" s="99"/>
      <c r="BV219" s="99"/>
      <c r="BW219" s="99"/>
      <c r="BX219" s="99"/>
      <c r="BY219" s="99"/>
      <c r="BZ219" s="99"/>
      <c r="CA219" s="99"/>
      <c r="CB219" s="99"/>
      <c r="CC219" s="99"/>
      <c r="CD219" s="99"/>
      <c r="CE219" s="99"/>
      <c r="CF219" s="99"/>
      <c r="CG219" s="99"/>
      <c r="CH219" s="99"/>
      <c r="CI219" s="99"/>
      <c r="CJ219" s="99"/>
      <c r="CK219" s="99"/>
      <c r="CL219" s="100">
        <f t="shared" si="158"/>
        <v>0</v>
      </c>
      <c r="CM219" s="112" t="e">
        <f t="shared" si="159"/>
        <v>#DIV/0!</v>
      </c>
      <c r="CN219" s="100">
        <f t="shared" si="160"/>
        <v>0</v>
      </c>
      <c r="CO219" s="112" t="e">
        <f t="shared" si="161"/>
        <v>#DIV/0!</v>
      </c>
      <c r="CP219" s="100">
        <f t="shared" si="162"/>
        <v>0</v>
      </c>
      <c r="CQ219" s="112" t="e">
        <f t="shared" si="163"/>
        <v>#DIV/0!</v>
      </c>
      <c r="CR219" s="100">
        <f t="shared" si="164"/>
        <v>0</v>
      </c>
      <c r="CS219" s="112" t="e">
        <f t="shared" si="165"/>
        <v>#DIV/0!</v>
      </c>
      <c r="CT219" s="113" t="e">
        <f t="shared" si="166"/>
        <v>#DIV/0!</v>
      </c>
      <c r="CU219" s="103" t="e">
        <f t="shared" si="167"/>
        <v>#DIV/0!</v>
      </c>
      <c r="CV219" s="2"/>
    </row>
    <row r="220" spans="1:100" ht="33.75" hidden="1" customHeight="1">
      <c r="A220" s="38" t="s">
        <v>183</v>
      </c>
      <c r="B220" s="60">
        <v>262</v>
      </c>
      <c r="C220" s="83" t="s">
        <v>602</v>
      </c>
      <c r="D220" s="114" t="s">
        <v>224</v>
      </c>
      <c r="E220" s="81" t="s">
        <v>603</v>
      </c>
      <c r="F220" s="84" t="s">
        <v>224</v>
      </c>
      <c r="G220" s="85" t="s">
        <v>604</v>
      </c>
      <c r="H220" s="86"/>
      <c r="I220" s="105" t="s">
        <v>212</v>
      </c>
      <c r="J220" s="139" t="s">
        <v>545</v>
      </c>
      <c r="K220" s="140" t="s">
        <v>165</v>
      </c>
      <c r="L220" s="141" t="s">
        <v>177</v>
      </c>
      <c r="M220" s="91"/>
      <c r="N220" s="92"/>
      <c r="O220" s="108"/>
      <c r="P220" s="107"/>
      <c r="Q220" s="108"/>
      <c r="R220" s="108"/>
      <c r="S220" s="108" t="s">
        <v>177</v>
      </c>
      <c r="T220" s="108"/>
      <c r="U220" s="107"/>
      <c r="V220" s="108"/>
      <c r="W220" s="108"/>
      <c r="X220" s="108"/>
      <c r="Y220" s="38">
        <f t="shared" si="157"/>
        <v>1</v>
      </c>
      <c r="Z220" s="129"/>
      <c r="AA220" s="109"/>
      <c r="AB220" s="109"/>
      <c r="AC220" s="109"/>
      <c r="AD220" s="109"/>
      <c r="AE220" s="109"/>
      <c r="AF220" s="109"/>
      <c r="AG220" s="96"/>
      <c r="AH220" s="96"/>
      <c r="AI220" s="96"/>
      <c r="AJ220" s="97"/>
      <c r="AK220" s="97"/>
      <c r="AL220" s="97"/>
      <c r="AM220" s="97"/>
      <c r="AN220" s="97"/>
      <c r="AO220" s="97"/>
      <c r="AP220" s="97"/>
      <c r="AQ220" s="97" t="s">
        <v>365</v>
      </c>
      <c r="AR220" s="97" t="s">
        <v>365</v>
      </c>
      <c r="AS220" s="97" t="s">
        <v>365</v>
      </c>
      <c r="AT220" s="97"/>
      <c r="AU220" s="97"/>
      <c r="AV220" s="97"/>
      <c r="AW220" s="97"/>
      <c r="AX220" s="97"/>
      <c r="AY220" s="97"/>
      <c r="AZ220" s="97"/>
      <c r="BA220" s="97"/>
      <c r="BB220" s="97"/>
      <c r="BC220" s="97"/>
      <c r="BD220" s="97"/>
      <c r="BE220" s="97"/>
      <c r="BF220" s="97"/>
      <c r="BG220" s="97"/>
      <c r="BH220" s="97"/>
      <c r="BI220" s="97"/>
      <c r="BJ220" s="98"/>
      <c r="BK220" s="99"/>
      <c r="BL220" s="99"/>
      <c r="BM220" s="99"/>
      <c r="BN220" s="99"/>
      <c r="BO220" s="99"/>
      <c r="BP220" s="99"/>
      <c r="BQ220" s="99"/>
      <c r="BR220" s="99"/>
      <c r="BS220" s="99"/>
      <c r="BT220" s="99"/>
      <c r="BU220" s="99"/>
      <c r="BV220" s="99"/>
      <c r="BW220" s="99"/>
      <c r="BX220" s="99"/>
      <c r="BY220" s="99"/>
      <c r="BZ220" s="99"/>
      <c r="CA220" s="99"/>
      <c r="CB220" s="99"/>
      <c r="CC220" s="99"/>
      <c r="CD220" s="99"/>
      <c r="CE220" s="99"/>
      <c r="CF220" s="99"/>
      <c r="CG220" s="99"/>
      <c r="CH220" s="99"/>
      <c r="CI220" s="99"/>
      <c r="CJ220" s="99"/>
      <c r="CK220" s="99"/>
      <c r="CL220" s="100">
        <f t="shared" si="158"/>
        <v>0</v>
      </c>
      <c r="CM220" s="112" t="e">
        <f t="shared" si="159"/>
        <v>#DIV/0!</v>
      </c>
      <c r="CN220" s="100">
        <f t="shared" si="160"/>
        <v>0</v>
      </c>
      <c r="CO220" s="112" t="e">
        <f t="shared" si="161"/>
        <v>#DIV/0!</v>
      </c>
      <c r="CP220" s="100">
        <f t="shared" si="162"/>
        <v>0</v>
      </c>
      <c r="CQ220" s="112" t="e">
        <f t="shared" si="163"/>
        <v>#DIV/0!</v>
      </c>
      <c r="CR220" s="100">
        <f t="shared" si="164"/>
        <v>0</v>
      </c>
      <c r="CS220" s="112" t="e">
        <f t="shared" si="165"/>
        <v>#DIV/0!</v>
      </c>
      <c r="CT220" s="113" t="e">
        <f t="shared" si="166"/>
        <v>#DIV/0!</v>
      </c>
      <c r="CU220" s="103" t="e">
        <f t="shared" si="167"/>
        <v>#DIV/0!</v>
      </c>
      <c r="CV220" s="2"/>
    </row>
    <row r="221" spans="1:100" ht="81.75" hidden="1" customHeight="1">
      <c r="A221" s="80" t="s">
        <v>183</v>
      </c>
      <c r="B221" s="60">
        <v>264</v>
      </c>
      <c r="C221" s="83" t="s">
        <v>605</v>
      </c>
      <c r="D221" s="104" t="s">
        <v>224</v>
      </c>
      <c r="E221" s="81" t="s">
        <v>606</v>
      </c>
      <c r="F221" s="84" t="s">
        <v>224</v>
      </c>
      <c r="G221" s="195" t="s">
        <v>607</v>
      </c>
      <c r="H221" s="196"/>
      <c r="I221" s="105" t="s">
        <v>212</v>
      </c>
      <c r="J221" s="668" t="s">
        <v>545</v>
      </c>
      <c r="K221" s="649" t="s">
        <v>165</v>
      </c>
      <c r="L221" s="650" t="s">
        <v>177</v>
      </c>
      <c r="M221" s="106">
        <v>1</v>
      </c>
      <c r="N221" s="107"/>
      <c r="O221" s="108"/>
      <c r="P221" s="107"/>
      <c r="Q221" s="108"/>
      <c r="R221" s="108"/>
      <c r="S221" s="108" t="s">
        <v>177</v>
      </c>
      <c r="T221" s="108"/>
      <c r="U221" s="107"/>
      <c r="V221" s="108"/>
      <c r="W221" s="108"/>
      <c r="X221" s="108"/>
      <c r="Y221" s="38">
        <f t="shared" si="157"/>
        <v>1</v>
      </c>
      <c r="Z221" s="129" t="s">
        <v>601</v>
      </c>
      <c r="AA221" s="109"/>
      <c r="AB221" s="109"/>
      <c r="AC221" s="109"/>
      <c r="AD221" s="109"/>
      <c r="AE221" s="109"/>
      <c r="AF221" s="109"/>
      <c r="AG221" s="96"/>
      <c r="AH221" s="96"/>
      <c r="AI221" s="96"/>
      <c r="AJ221" s="97"/>
      <c r="AK221" s="97"/>
      <c r="AL221" s="97"/>
      <c r="AM221" s="97"/>
      <c r="AN221" s="97"/>
      <c r="AO221" s="97"/>
      <c r="AP221" s="97"/>
      <c r="AQ221" s="97" t="s">
        <v>222</v>
      </c>
      <c r="AR221" s="97" t="s">
        <v>222</v>
      </c>
      <c r="AS221" s="97" t="s">
        <v>222</v>
      </c>
      <c r="AT221" s="97"/>
      <c r="AU221" s="97"/>
      <c r="AV221" s="97"/>
      <c r="AW221" s="97"/>
      <c r="AX221" s="97"/>
      <c r="AY221" s="97"/>
      <c r="AZ221" s="97"/>
      <c r="BA221" s="97"/>
      <c r="BB221" s="97"/>
      <c r="BC221" s="97"/>
      <c r="BD221" s="97"/>
      <c r="BE221" s="97"/>
      <c r="BF221" s="97"/>
      <c r="BG221" s="97"/>
      <c r="BH221" s="97"/>
      <c r="BI221" s="97"/>
      <c r="BJ221" s="98"/>
      <c r="BK221" s="99"/>
      <c r="BL221" s="99"/>
      <c r="BM221" s="99"/>
      <c r="BN221" s="99"/>
      <c r="BO221" s="99"/>
      <c r="BP221" s="99"/>
      <c r="BQ221" s="99"/>
      <c r="BR221" s="99"/>
      <c r="BS221" s="99"/>
      <c r="BT221" s="99"/>
      <c r="BU221" s="99"/>
      <c r="BV221" s="99"/>
      <c r="BW221" s="99"/>
      <c r="BX221" s="99"/>
      <c r="BY221" s="99"/>
      <c r="BZ221" s="99"/>
      <c r="CA221" s="99"/>
      <c r="CB221" s="99"/>
      <c r="CC221" s="99"/>
      <c r="CD221" s="99"/>
      <c r="CE221" s="99"/>
      <c r="CF221" s="99"/>
      <c r="CG221" s="99"/>
      <c r="CH221" s="99"/>
      <c r="CI221" s="99"/>
      <c r="CJ221" s="99"/>
      <c r="CK221" s="99"/>
      <c r="CL221" s="100">
        <f t="shared" si="158"/>
        <v>0</v>
      </c>
      <c r="CM221" s="112" t="e">
        <f t="shared" si="159"/>
        <v>#DIV/0!</v>
      </c>
      <c r="CN221" s="100">
        <f t="shared" si="160"/>
        <v>0</v>
      </c>
      <c r="CO221" s="112" t="e">
        <f t="shared" si="161"/>
        <v>#DIV/0!</v>
      </c>
      <c r="CP221" s="100">
        <f t="shared" si="162"/>
        <v>0</v>
      </c>
      <c r="CQ221" s="112" t="e">
        <f t="shared" si="163"/>
        <v>#DIV/0!</v>
      </c>
      <c r="CR221" s="100">
        <f t="shared" si="164"/>
        <v>0</v>
      </c>
      <c r="CS221" s="112" t="e">
        <f t="shared" si="165"/>
        <v>#DIV/0!</v>
      </c>
      <c r="CT221" s="113" t="e">
        <f t="shared" si="166"/>
        <v>#DIV/0!</v>
      </c>
      <c r="CU221" s="103" t="e">
        <f t="shared" si="167"/>
        <v>#DIV/0!</v>
      </c>
      <c r="CV221" s="2"/>
    </row>
    <row r="222" spans="1:100" ht="81.75" hidden="1" customHeight="1">
      <c r="A222" s="80" t="s">
        <v>184</v>
      </c>
      <c r="B222" s="60">
        <v>264</v>
      </c>
      <c r="C222" s="83" t="s">
        <v>605</v>
      </c>
      <c r="D222" s="104" t="s">
        <v>224</v>
      </c>
      <c r="E222" s="81" t="s">
        <v>606</v>
      </c>
      <c r="F222" s="84" t="s">
        <v>224</v>
      </c>
      <c r="G222" s="195" t="s">
        <v>608</v>
      </c>
      <c r="H222" s="196"/>
      <c r="I222" s="105" t="s">
        <v>212</v>
      </c>
      <c r="J222" s="639"/>
      <c r="K222" s="624"/>
      <c r="L222" s="639"/>
      <c r="M222" s="106"/>
      <c r="N222" s="107"/>
      <c r="O222" s="108"/>
      <c r="P222" s="107"/>
      <c r="Q222" s="108"/>
      <c r="R222" s="108"/>
      <c r="S222" s="108"/>
      <c r="T222" s="108" t="s">
        <v>177</v>
      </c>
      <c r="U222" s="107"/>
      <c r="V222" s="108"/>
      <c r="W222" s="108"/>
      <c r="X222" s="108"/>
      <c r="Y222" s="38">
        <f t="shared" si="157"/>
        <v>1</v>
      </c>
      <c r="Z222" s="129"/>
      <c r="AA222" s="109"/>
      <c r="AB222" s="109"/>
      <c r="AC222" s="109"/>
      <c r="AD222" s="109"/>
      <c r="AE222" s="109"/>
      <c r="AF222" s="109"/>
      <c r="AG222" s="96"/>
      <c r="AH222" s="96"/>
      <c r="AI222" s="96"/>
      <c r="AJ222" s="97"/>
      <c r="AK222" s="97"/>
      <c r="AL222" s="97"/>
      <c r="AM222" s="97"/>
      <c r="AN222" s="97"/>
      <c r="AO222" s="97"/>
      <c r="AP222" s="97"/>
      <c r="AQ222" s="97"/>
      <c r="AR222" s="97"/>
      <c r="AS222" s="97"/>
      <c r="AT222" s="97" t="s">
        <v>222</v>
      </c>
      <c r="AU222" s="97" t="s">
        <v>222</v>
      </c>
      <c r="AV222" s="97" t="s">
        <v>222</v>
      </c>
      <c r="AW222" s="97" t="s">
        <v>222</v>
      </c>
      <c r="AX222" s="97"/>
      <c r="AY222" s="97"/>
      <c r="AZ222" s="97"/>
      <c r="BA222" s="97"/>
      <c r="BB222" s="97"/>
      <c r="BC222" s="97"/>
      <c r="BD222" s="97"/>
      <c r="BE222" s="97"/>
      <c r="BF222" s="97"/>
      <c r="BG222" s="97"/>
      <c r="BH222" s="97"/>
      <c r="BI222" s="97"/>
      <c r="BJ222" s="98"/>
      <c r="BK222" s="99"/>
      <c r="BL222" s="99"/>
      <c r="BM222" s="99"/>
      <c r="BN222" s="99"/>
      <c r="BO222" s="99"/>
      <c r="BP222" s="99"/>
      <c r="BQ222" s="99"/>
      <c r="BR222" s="99"/>
      <c r="BS222" s="99"/>
      <c r="BT222" s="99"/>
      <c r="BU222" s="99"/>
      <c r="BV222" s="99"/>
      <c r="BW222" s="99"/>
      <c r="BX222" s="99"/>
      <c r="BY222" s="99"/>
      <c r="BZ222" s="99"/>
      <c r="CA222" s="99"/>
      <c r="CB222" s="99"/>
      <c r="CC222" s="99"/>
      <c r="CD222" s="99"/>
      <c r="CE222" s="99"/>
      <c r="CF222" s="99"/>
      <c r="CG222" s="99"/>
      <c r="CH222" s="99"/>
      <c r="CI222" s="99"/>
      <c r="CJ222" s="99"/>
      <c r="CK222" s="99"/>
      <c r="CL222" s="100">
        <f t="shared" si="158"/>
        <v>0</v>
      </c>
      <c r="CM222" s="101" t="e">
        <f t="shared" si="159"/>
        <v>#DIV/0!</v>
      </c>
      <c r="CN222" s="100">
        <f t="shared" si="160"/>
        <v>0</v>
      </c>
      <c r="CO222" s="101" t="e">
        <f t="shared" si="161"/>
        <v>#DIV/0!</v>
      </c>
      <c r="CP222" s="100">
        <f t="shared" si="162"/>
        <v>0</v>
      </c>
      <c r="CQ222" s="101" t="e">
        <f t="shared" si="163"/>
        <v>#DIV/0!</v>
      </c>
      <c r="CR222" s="100">
        <f t="shared" si="164"/>
        <v>0</v>
      </c>
      <c r="CS222" s="101" t="e">
        <f t="shared" si="165"/>
        <v>#DIV/0!</v>
      </c>
      <c r="CT222" s="116" t="e">
        <f t="shared" si="166"/>
        <v>#DIV/0!</v>
      </c>
      <c r="CU222" s="103" t="e">
        <f t="shared" si="167"/>
        <v>#DIV/0!</v>
      </c>
      <c r="CV222" s="2"/>
    </row>
    <row r="223" spans="1:100" ht="81.75" hidden="1" customHeight="1">
      <c r="A223" s="80" t="s">
        <v>184</v>
      </c>
      <c r="B223" s="60">
        <v>265</v>
      </c>
      <c r="C223" s="152" t="s">
        <v>609</v>
      </c>
      <c r="D223" s="679" t="s">
        <v>171</v>
      </c>
      <c r="E223" s="261" t="s">
        <v>610</v>
      </c>
      <c r="F223" s="84" t="s">
        <v>171</v>
      </c>
      <c r="G223" s="195" t="s">
        <v>611</v>
      </c>
      <c r="H223" s="196"/>
      <c r="I223" s="105" t="s">
        <v>612</v>
      </c>
      <c r="J223" s="139" t="s">
        <v>545</v>
      </c>
      <c r="K223" s="140" t="s">
        <v>165</v>
      </c>
      <c r="L223" s="141" t="s">
        <v>177</v>
      </c>
      <c r="M223" s="106"/>
      <c r="N223" s="107"/>
      <c r="O223" s="108"/>
      <c r="P223" s="107"/>
      <c r="Q223" s="108"/>
      <c r="R223" s="108"/>
      <c r="S223" s="108"/>
      <c r="T223" s="108" t="s">
        <v>177</v>
      </c>
      <c r="U223" s="107"/>
      <c r="V223" s="108"/>
      <c r="W223" s="108"/>
      <c r="X223" s="108"/>
      <c r="Y223" s="38">
        <f t="shared" si="157"/>
        <v>1</v>
      </c>
      <c r="Z223" s="129"/>
      <c r="AA223" s="109"/>
      <c r="AB223" s="109"/>
      <c r="AC223" s="109"/>
      <c r="AD223" s="109"/>
      <c r="AE223" s="109"/>
      <c r="AF223" s="109"/>
      <c r="AG223" s="96"/>
      <c r="AH223" s="96"/>
      <c r="AI223" s="96"/>
      <c r="AJ223" s="97"/>
      <c r="AK223" s="97"/>
      <c r="AL223" s="97"/>
      <c r="AM223" s="97"/>
      <c r="AN223" s="97"/>
      <c r="AO223" s="97"/>
      <c r="AP223" s="97"/>
      <c r="AQ223" s="97"/>
      <c r="AR223" s="97"/>
      <c r="AS223" s="97"/>
      <c r="AT223" s="97" t="s">
        <v>222</v>
      </c>
      <c r="AU223" s="97" t="s">
        <v>222</v>
      </c>
      <c r="AV223" s="97"/>
      <c r="AW223" s="97" t="s">
        <v>222</v>
      </c>
      <c r="AX223" s="97"/>
      <c r="AY223" s="97"/>
      <c r="AZ223" s="97"/>
      <c r="BA223" s="97"/>
      <c r="BB223" s="97"/>
      <c r="BC223" s="97"/>
      <c r="BD223" s="97"/>
      <c r="BE223" s="97"/>
      <c r="BF223" s="97"/>
      <c r="BG223" s="97"/>
      <c r="BH223" s="97"/>
      <c r="BI223" s="97"/>
      <c r="BJ223" s="98"/>
      <c r="BK223" s="99"/>
      <c r="BL223" s="99"/>
      <c r="BM223" s="99"/>
      <c r="BN223" s="99"/>
      <c r="BO223" s="99"/>
      <c r="BP223" s="99"/>
      <c r="BQ223" s="99"/>
      <c r="BR223" s="99"/>
      <c r="BS223" s="99"/>
      <c r="BT223" s="99"/>
      <c r="BU223" s="99"/>
      <c r="BV223" s="99"/>
      <c r="BW223" s="99"/>
      <c r="BX223" s="99"/>
      <c r="BY223" s="99"/>
      <c r="BZ223" s="99"/>
      <c r="CA223" s="99"/>
      <c r="CB223" s="99"/>
      <c r="CC223" s="99"/>
      <c r="CD223" s="99"/>
      <c r="CE223" s="99"/>
      <c r="CF223" s="99"/>
      <c r="CG223" s="99"/>
      <c r="CH223" s="99"/>
      <c r="CI223" s="99"/>
      <c r="CJ223" s="99"/>
      <c r="CK223" s="99"/>
      <c r="CL223" s="100">
        <f t="shared" si="158"/>
        <v>0</v>
      </c>
      <c r="CM223" s="101" t="e">
        <f t="shared" si="159"/>
        <v>#DIV/0!</v>
      </c>
      <c r="CN223" s="100">
        <f t="shared" si="160"/>
        <v>0</v>
      </c>
      <c r="CO223" s="101" t="e">
        <f t="shared" si="161"/>
        <v>#DIV/0!</v>
      </c>
      <c r="CP223" s="100">
        <f t="shared" si="162"/>
        <v>0</v>
      </c>
      <c r="CQ223" s="101" t="e">
        <f t="shared" si="163"/>
        <v>#DIV/0!</v>
      </c>
      <c r="CR223" s="100">
        <f t="shared" si="164"/>
        <v>0</v>
      </c>
      <c r="CS223" s="101" t="e">
        <f t="shared" si="165"/>
        <v>#DIV/0!</v>
      </c>
      <c r="CT223" s="116" t="e">
        <f t="shared" si="166"/>
        <v>#DIV/0!</v>
      </c>
      <c r="CU223" s="103" t="e">
        <f t="shared" si="167"/>
        <v>#DIV/0!</v>
      </c>
      <c r="CV223" s="2"/>
    </row>
    <row r="224" spans="1:100" ht="81.75" hidden="1" customHeight="1">
      <c r="A224" s="80" t="s">
        <v>188</v>
      </c>
      <c r="B224" s="60">
        <v>265</v>
      </c>
      <c r="C224" s="261" t="s">
        <v>609</v>
      </c>
      <c r="D224" s="629"/>
      <c r="E224" s="261" t="s">
        <v>613</v>
      </c>
      <c r="F224" s="84" t="s">
        <v>171</v>
      </c>
      <c r="G224" s="195" t="s">
        <v>614</v>
      </c>
      <c r="H224" s="196"/>
      <c r="I224" s="105" t="s">
        <v>212</v>
      </c>
      <c r="J224" s="139" t="s">
        <v>545</v>
      </c>
      <c r="K224" s="140" t="s">
        <v>165</v>
      </c>
      <c r="L224" s="141" t="s">
        <v>177</v>
      </c>
      <c r="M224" s="106"/>
      <c r="N224" s="107"/>
      <c r="O224" s="108"/>
      <c r="P224" s="107"/>
      <c r="Q224" s="108"/>
      <c r="R224" s="108"/>
      <c r="S224" s="108"/>
      <c r="T224" s="108"/>
      <c r="U224" s="107"/>
      <c r="V224" s="108"/>
      <c r="W224" s="108"/>
      <c r="X224" s="108" t="s">
        <v>177</v>
      </c>
      <c r="Y224" s="38">
        <f t="shared" si="157"/>
        <v>1</v>
      </c>
      <c r="Z224" s="129"/>
      <c r="AA224" s="109"/>
      <c r="AB224" s="109"/>
      <c r="AC224" s="109"/>
      <c r="AD224" s="109"/>
      <c r="AE224" s="109"/>
      <c r="AF224" s="109"/>
      <c r="AG224" s="96"/>
      <c r="AH224" s="96"/>
      <c r="AI224" s="96"/>
      <c r="AJ224" s="97"/>
      <c r="AK224" s="97"/>
      <c r="AL224" s="97"/>
      <c r="AM224" s="97"/>
      <c r="AN224" s="97"/>
      <c r="AO224" s="97"/>
      <c r="AP224" s="97"/>
      <c r="AQ224" s="97"/>
      <c r="AR224" s="97"/>
      <c r="AS224" s="97"/>
      <c r="AT224" s="97"/>
      <c r="AU224" s="97"/>
      <c r="AV224" s="97"/>
      <c r="AW224" s="97"/>
      <c r="AX224" s="97"/>
      <c r="AY224" s="97"/>
      <c r="AZ224" s="97"/>
      <c r="BA224" s="97"/>
      <c r="BB224" s="97"/>
      <c r="BC224" s="97"/>
      <c r="BD224" s="97"/>
      <c r="BE224" s="97"/>
      <c r="BF224" s="97"/>
      <c r="BG224" s="97" t="s">
        <v>365</v>
      </c>
      <c r="BH224" s="97" t="s">
        <v>365</v>
      </c>
      <c r="BI224" s="97" t="s">
        <v>365</v>
      </c>
      <c r="BJ224" s="98"/>
      <c r="BK224" s="99"/>
      <c r="BL224" s="99"/>
      <c r="BM224" s="99"/>
      <c r="BN224" s="99"/>
      <c r="BO224" s="99"/>
      <c r="BP224" s="99"/>
      <c r="BQ224" s="99"/>
      <c r="BR224" s="99"/>
      <c r="BS224" s="99"/>
      <c r="BT224" s="99"/>
      <c r="BU224" s="99"/>
      <c r="BV224" s="99"/>
      <c r="BW224" s="99"/>
      <c r="BX224" s="99"/>
      <c r="BY224" s="99"/>
      <c r="BZ224" s="99"/>
      <c r="CA224" s="99"/>
      <c r="CB224" s="99"/>
      <c r="CC224" s="99"/>
      <c r="CD224" s="99"/>
      <c r="CE224" s="99"/>
      <c r="CF224" s="99"/>
      <c r="CG224" s="99"/>
      <c r="CH224" s="99"/>
      <c r="CI224" s="99"/>
      <c r="CJ224" s="99"/>
      <c r="CK224" s="99"/>
      <c r="CL224" s="100">
        <f t="shared" si="158"/>
        <v>0</v>
      </c>
      <c r="CM224" s="101" t="e">
        <f t="shared" si="159"/>
        <v>#DIV/0!</v>
      </c>
      <c r="CN224" s="100">
        <f t="shared" si="160"/>
        <v>0</v>
      </c>
      <c r="CO224" s="101" t="e">
        <f t="shared" si="161"/>
        <v>#DIV/0!</v>
      </c>
      <c r="CP224" s="100">
        <f t="shared" si="162"/>
        <v>0</v>
      </c>
      <c r="CQ224" s="101" t="e">
        <f t="shared" si="163"/>
        <v>#DIV/0!</v>
      </c>
      <c r="CR224" s="100">
        <f t="shared" si="164"/>
        <v>0</v>
      </c>
      <c r="CS224" s="101" t="e">
        <f t="shared" si="165"/>
        <v>#DIV/0!</v>
      </c>
      <c r="CT224" s="117" t="e">
        <f t="shared" si="166"/>
        <v>#DIV/0!</v>
      </c>
      <c r="CU224" s="103" t="e">
        <f t="shared" si="167"/>
        <v>#DIV/0!</v>
      </c>
      <c r="CV224" s="2"/>
    </row>
    <row r="225" spans="1:100" ht="36.75" hidden="1" customHeight="1">
      <c r="A225" s="38" t="s">
        <v>183</v>
      </c>
      <c r="B225" s="60">
        <v>266</v>
      </c>
      <c r="C225" s="83" t="s">
        <v>615</v>
      </c>
      <c r="D225" s="115" t="s">
        <v>190</v>
      </c>
      <c r="E225" s="81" t="s">
        <v>616</v>
      </c>
      <c r="F225" s="84" t="s">
        <v>190</v>
      </c>
      <c r="G225" s="195" t="s">
        <v>617</v>
      </c>
      <c r="H225" s="196"/>
      <c r="I225" s="105" t="s">
        <v>212</v>
      </c>
      <c r="J225" s="139" t="s">
        <v>545</v>
      </c>
      <c r="K225" s="140" t="s">
        <v>206</v>
      </c>
      <c r="L225" s="141" t="s">
        <v>177</v>
      </c>
      <c r="M225" s="106"/>
      <c r="N225" s="107"/>
      <c r="O225" s="108"/>
      <c r="P225" s="107"/>
      <c r="Q225" s="108"/>
      <c r="R225" s="108"/>
      <c r="S225" s="108" t="s">
        <v>177</v>
      </c>
      <c r="T225" s="108"/>
      <c r="U225" s="107"/>
      <c r="V225" s="108"/>
      <c r="W225" s="108"/>
      <c r="X225" s="108"/>
      <c r="Y225" s="38">
        <f t="shared" si="157"/>
        <v>1</v>
      </c>
      <c r="Z225" s="129"/>
      <c r="AA225" s="109"/>
      <c r="AB225" s="109"/>
      <c r="AC225" s="109"/>
      <c r="AD225" s="109"/>
      <c r="AE225" s="109"/>
      <c r="AF225" s="109"/>
      <c r="AG225" s="96"/>
      <c r="AH225" s="96"/>
      <c r="AI225" s="96"/>
      <c r="AJ225" s="97"/>
      <c r="AK225" s="97"/>
      <c r="AL225" s="97"/>
      <c r="AM225" s="97"/>
      <c r="AN225" s="97"/>
      <c r="AO225" s="97"/>
      <c r="AP225" s="97"/>
      <c r="AQ225" s="97"/>
      <c r="AR225" s="97"/>
      <c r="AS225" s="97" t="s">
        <v>447</v>
      </c>
      <c r="AT225" s="97"/>
      <c r="AU225" s="97"/>
      <c r="AV225" s="97"/>
      <c r="AW225" s="97"/>
      <c r="AX225" s="97"/>
      <c r="AY225" s="97"/>
      <c r="AZ225" s="97"/>
      <c r="BA225" s="97"/>
      <c r="BB225" s="97"/>
      <c r="BC225" s="97"/>
      <c r="BD225" s="97"/>
      <c r="BE225" s="97"/>
      <c r="BF225" s="97"/>
      <c r="BG225" s="97"/>
      <c r="BH225" s="97"/>
      <c r="BI225" s="97"/>
      <c r="BJ225" s="98"/>
      <c r="BK225" s="99"/>
      <c r="BL225" s="99"/>
      <c r="BM225" s="99"/>
      <c r="BN225" s="99"/>
      <c r="BO225" s="99"/>
      <c r="BP225" s="99"/>
      <c r="BQ225" s="99"/>
      <c r="BR225" s="99"/>
      <c r="BS225" s="99"/>
      <c r="BT225" s="99"/>
      <c r="BU225" s="99"/>
      <c r="BV225" s="99"/>
      <c r="BW225" s="99"/>
      <c r="BX225" s="99"/>
      <c r="BY225" s="99"/>
      <c r="BZ225" s="99"/>
      <c r="CA225" s="99"/>
      <c r="CB225" s="99"/>
      <c r="CC225" s="99"/>
      <c r="CD225" s="99"/>
      <c r="CE225" s="99"/>
      <c r="CF225" s="99"/>
      <c r="CG225" s="99"/>
      <c r="CH225" s="99"/>
      <c r="CI225" s="99"/>
      <c r="CJ225" s="99"/>
      <c r="CK225" s="99"/>
      <c r="CL225" s="100">
        <f t="shared" si="158"/>
        <v>0</v>
      </c>
      <c r="CM225" s="112" t="e">
        <f t="shared" si="159"/>
        <v>#DIV/0!</v>
      </c>
      <c r="CN225" s="100">
        <f t="shared" si="160"/>
        <v>0</v>
      </c>
      <c r="CO225" s="112" t="e">
        <f t="shared" si="161"/>
        <v>#DIV/0!</v>
      </c>
      <c r="CP225" s="100">
        <f t="shared" si="162"/>
        <v>0</v>
      </c>
      <c r="CQ225" s="112" t="e">
        <f t="shared" si="163"/>
        <v>#DIV/0!</v>
      </c>
      <c r="CR225" s="100">
        <f t="shared" si="164"/>
        <v>0</v>
      </c>
      <c r="CS225" s="112" t="e">
        <f t="shared" si="165"/>
        <v>#DIV/0!</v>
      </c>
      <c r="CT225" s="113" t="e">
        <f t="shared" si="166"/>
        <v>#DIV/0!</v>
      </c>
      <c r="CU225" s="103" t="e">
        <f t="shared" si="167"/>
        <v>#DIV/0!</v>
      </c>
      <c r="CV225" s="2"/>
    </row>
    <row r="226" spans="1:100" ht="32.25" hidden="1" customHeight="1">
      <c r="A226" s="59"/>
      <c r="B226" s="60">
        <v>267</v>
      </c>
      <c r="C226" s="156" t="s">
        <v>618</v>
      </c>
      <c r="D226" s="157"/>
      <c r="E226" s="156"/>
      <c r="F226" s="65" t="s">
        <v>117</v>
      </c>
      <c r="G226" s="66"/>
      <c r="H226" s="66"/>
      <c r="I226" s="66"/>
      <c r="J226" s="66"/>
      <c r="K226" s="66"/>
      <c r="L226" s="66"/>
      <c r="M226" s="187"/>
      <c r="N226" s="66"/>
      <c r="O226" s="66"/>
      <c r="P226" s="66"/>
      <c r="Q226" s="66"/>
      <c r="R226" s="66"/>
      <c r="S226" s="66"/>
      <c r="T226" s="66"/>
      <c r="U226" s="66"/>
      <c r="V226" s="66"/>
      <c r="W226" s="66"/>
      <c r="X226" s="66"/>
      <c r="Y226" s="67">
        <f>SUM(Y227+Y233+Y235+Y242+Y245)</f>
        <v>16</v>
      </c>
      <c r="Z226" s="137"/>
      <c r="AA226" s="66"/>
      <c r="AB226" s="66"/>
      <c r="AC226" s="66"/>
      <c r="AD226" s="66"/>
      <c r="AE226" s="66"/>
      <c r="AF226" s="66"/>
      <c r="AG226" s="66"/>
      <c r="AH226" s="66"/>
      <c r="AI226" s="66"/>
      <c r="AJ226" s="138"/>
      <c r="AK226" s="138"/>
      <c r="AL226" s="138"/>
      <c r="AM226" s="138"/>
      <c r="AN226" s="138"/>
      <c r="AO226" s="138"/>
      <c r="AP226" s="138"/>
      <c r="AQ226" s="138"/>
      <c r="AR226" s="138"/>
      <c r="AS226" s="138"/>
      <c r="AT226" s="138"/>
      <c r="AU226" s="138"/>
      <c r="AV226" s="138"/>
      <c r="AW226" s="138"/>
      <c r="AX226" s="138"/>
      <c r="AY226" s="138"/>
      <c r="AZ226" s="138"/>
      <c r="BA226" s="138"/>
      <c r="BB226" s="138"/>
      <c r="BC226" s="138"/>
      <c r="BD226" s="138"/>
      <c r="BE226" s="138"/>
      <c r="BF226" s="138"/>
      <c r="BG226" s="138"/>
      <c r="BH226" s="138"/>
      <c r="BI226" s="138"/>
      <c r="BJ226" s="215"/>
      <c r="BK226" s="216"/>
      <c r="BL226" s="216"/>
      <c r="BM226" s="216"/>
      <c r="BN226" s="216"/>
      <c r="BO226" s="216"/>
      <c r="BP226" s="216"/>
      <c r="BQ226" s="216"/>
      <c r="BR226" s="216"/>
      <c r="BS226" s="216"/>
      <c r="BT226" s="216"/>
      <c r="BU226" s="216"/>
      <c r="BV226" s="216"/>
      <c r="BW226" s="216"/>
      <c r="BX226" s="216"/>
      <c r="BY226" s="216"/>
      <c r="BZ226" s="216"/>
      <c r="CA226" s="216"/>
      <c r="CB226" s="216"/>
      <c r="CC226" s="216"/>
      <c r="CD226" s="216"/>
      <c r="CE226" s="216"/>
      <c r="CF226" s="216"/>
      <c r="CG226" s="216"/>
      <c r="CH226" s="216"/>
      <c r="CI226" s="216"/>
      <c r="CJ226" s="216"/>
      <c r="CK226" s="216"/>
      <c r="CL226" s="216"/>
      <c r="CM226" s="216"/>
      <c r="CN226" s="216"/>
      <c r="CO226" s="216"/>
      <c r="CP226" s="216"/>
      <c r="CQ226" s="216"/>
      <c r="CR226" s="216"/>
      <c r="CS226" s="216"/>
      <c r="CT226" s="217"/>
      <c r="CU226" s="216"/>
      <c r="CV226" s="2"/>
    </row>
    <row r="227" spans="1:100" ht="23.25" hidden="1" customHeight="1">
      <c r="A227" s="59"/>
      <c r="B227" s="60">
        <v>268</v>
      </c>
      <c r="C227" s="156" t="s">
        <v>619</v>
      </c>
      <c r="D227" s="157"/>
      <c r="E227" s="156"/>
      <c r="F227" s="65" t="s">
        <v>117</v>
      </c>
      <c r="G227" s="66"/>
      <c r="H227" s="66"/>
      <c r="I227" s="66"/>
      <c r="J227" s="66"/>
      <c r="K227" s="66"/>
      <c r="L227" s="66"/>
      <c r="M227" s="187"/>
      <c r="N227" s="66"/>
      <c r="O227" s="66"/>
      <c r="P227" s="66"/>
      <c r="Q227" s="66"/>
      <c r="R227" s="66"/>
      <c r="S227" s="66"/>
      <c r="T227" s="66"/>
      <c r="U227" s="66"/>
      <c r="V227" s="66"/>
      <c r="W227" s="66"/>
      <c r="X227" s="66"/>
      <c r="Y227" s="67">
        <f>SUM(Y228:Y232)</f>
        <v>5</v>
      </c>
      <c r="Z227" s="137"/>
      <c r="AA227" s="66"/>
      <c r="AB227" s="66"/>
      <c r="AC227" s="66"/>
      <c r="AD227" s="66"/>
      <c r="AE227" s="66"/>
      <c r="AF227" s="66"/>
      <c r="AG227" s="66"/>
      <c r="AH227" s="66"/>
      <c r="AI227" s="66"/>
      <c r="AJ227" s="138"/>
      <c r="AK227" s="138"/>
      <c r="AL227" s="138"/>
      <c r="AM227" s="138"/>
      <c r="AN227" s="138"/>
      <c r="AO227" s="138"/>
      <c r="AP227" s="138"/>
      <c r="AQ227" s="138"/>
      <c r="AR227" s="138"/>
      <c r="AS227" s="138"/>
      <c r="AT227" s="138"/>
      <c r="AU227" s="138"/>
      <c r="AV227" s="138"/>
      <c r="AW227" s="138"/>
      <c r="AX227" s="138"/>
      <c r="AY227" s="138"/>
      <c r="AZ227" s="138"/>
      <c r="BA227" s="138"/>
      <c r="BB227" s="138"/>
      <c r="BC227" s="138"/>
      <c r="BD227" s="138"/>
      <c r="BE227" s="138"/>
      <c r="BF227" s="138"/>
      <c r="BG227" s="138"/>
      <c r="BH227" s="138"/>
      <c r="BI227" s="138"/>
      <c r="BJ227" s="215"/>
      <c r="BK227" s="216"/>
      <c r="BL227" s="216"/>
      <c r="BM227" s="216"/>
      <c r="BN227" s="216"/>
      <c r="BO227" s="216"/>
      <c r="BP227" s="216"/>
      <c r="BQ227" s="216"/>
      <c r="BR227" s="216"/>
      <c r="BS227" s="216"/>
      <c r="BT227" s="216"/>
      <c r="BU227" s="216"/>
      <c r="BV227" s="216"/>
      <c r="BW227" s="216"/>
      <c r="BX227" s="216"/>
      <c r="BY227" s="216"/>
      <c r="BZ227" s="216"/>
      <c r="CA227" s="216"/>
      <c r="CB227" s="216"/>
      <c r="CC227" s="216"/>
      <c r="CD227" s="216"/>
      <c r="CE227" s="216"/>
      <c r="CF227" s="216"/>
      <c r="CG227" s="216"/>
      <c r="CH227" s="216"/>
      <c r="CI227" s="216"/>
      <c r="CJ227" s="216"/>
      <c r="CK227" s="216"/>
      <c r="CL227" s="216"/>
      <c r="CM227" s="216"/>
      <c r="CN227" s="216"/>
      <c r="CO227" s="216"/>
      <c r="CP227" s="216"/>
      <c r="CQ227" s="216"/>
      <c r="CR227" s="216"/>
      <c r="CS227" s="216"/>
      <c r="CT227" s="217"/>
      <c r="CU227" s="216"/>
      <c r="CV227" s="2"/>
    </row>
    <row r="228" spans="1:100" ht="70.5" hidden="1" customHeight="1">
      <c r="A228" s="80" t="s">
        <v>187</v>
      </c>
      <c r="B228" s="60">
        <v>271</v>
      </c>
      <c r="C228" s="83" t="s">
        <v>620</v>
      </c>
      <c r="D228" s="115" t="s">
        <v>248</v>
      </c>
      <c r="E228" s="81" t="s">
        <v>621</v>
      </c>
      <c r="F228" s="84" t="s">
        <v>248</v>
      </c>
      <c r="G228" s="146" t="s">
        <v>622</v>
      </c>
      <c r="H228" s="164"/>
      <c r="I228" s="144" t="s">
        <v>212</v>
      </c>
      <c r="J228" s="139" t="s">
        <v>545</v>
      </c>
      <c r="K228" s="140" t="s">
        <v>165</v>
      </c>
      <c r="L228" s="141" t="s">
        <v>177</v>
      </c>
      <c r="M228" s="106">
        <v>1</v>
      </c>
      <c r="N228" s="107"/>
      <c r="O228" s="108"/>
      <c r="P228" s="107"/>
      <c r="Q228" s="108"/>
      <c r="R228" s="108"/>
      <c r="S228" s="108"/>
      <c r="T228" s="108"/>
      <c r="U228" s="107"/>
      <c r="V228" s="108"/>
      <c r="W228" s="107" t="s">
        <v>177</v>
      </c>
      <c r="X228" s="108"/>
      <c r="Y228" s="38">
        <f t="shared" ref="Y228:Y232" si="168">COUNTIF($N228:$X228,"x")</f>
        <v>1</v>
      </c>
      <c r="Z228" s="129"/>
      <c r="AA228" s="109"/>
      <c r="AB228" s="109"/>
      <c r="AC228" s="109"/>
      <c r="AD228" s="109"/>
      <c r="AE228" s="109"/>
      <c r="AF228" s="109"/>
      <c r="AG228" s="96"/>
      <c r="AH228" s="96"/>
      <c r="AI228" s="96"/>
      <c r="AJ228" s="97"/>
      <c r="AK228" s="97"/>
      <c r="AL228" s="97"/>
      <c r="AM228" s="97"/>
      <c r="AN228" s="97"/>
      <c r="AO228" s="97"/>
      <c r="AP228" s="97"/>
      <c r="AQ228" s="97"/>
      <c r="AR228" s="97"/>
      <c r="AS228" s="97"/>
      <c r="AT228" s="97"/>
      <c r="AU228" s="97"/>
      <c r="AV228" s="97"/>
      <c r="AW228" s="97"/>
      <c r="AX228" s="97"/>
      <c r="AY228" s="97"/>
      <c r="AZ228" s="97"/>
      <c r="BA228" s="97"/>
      <c r="BB228" s="97"/>
      <c r="BC228" s="97"/>
      <c r="BD228" s="97"/>
      <c r="BE228" s="97"/>
      <c r="BF228" s="97" t="s">
        <v>393</v>
      </c>
      <c r="BG228" s="97"/>
      <c r="BH228" s="97"/>
      <c r="BI228" s="97"/>
      <c r="BJ228" s="98"/>
      <c r="BK228" s="99"/>
      <c r="BL228" s="99"/>
      <c r="BM228" s="99"/>
      <c r="BN228" s="99"/>
      <c r="BO228" s="99"/>
      <c r="BP228" s="99"/>
      <c r="BQ228" s="99"/>
      <c r="BR228" s="99"/>
      <c r="BS228" s="99"/>
      <c r="BT228" s="99"/>
      <c r="BU228" s="99"/>
      <c r="BV228" s="99"/>
      <c r="BW228" s="99"/>
      <c r="BX228" s="99"/>
      <c r="BY228" s="99"/>
      <c r="BZ228" s="99"/>
      <c r="CA228" s="99"/>
      <c r="CB228" s="99"/>
      <c r="CC228" s="99"/>
      <c r="CD228" s="99"/>
      <c r="CE228" s="99"/>
      <c r="CF228" s="99"/>
      <c r="CG228" s="99"/>
      <c r="CH228" s="99"/>
      <c r="CI228" s="99"/>
      <c r="CJ228" s="99"/>
      <c r="CK228" s="99"/>
      <c r="CL228" s="103">
        <f>COUNTIF(BJ228:CK228,"2")</f>
        <v>0</v>
      </c>
      <c r="CM228" s="112" t="e">
        <f t="shared" ref="CM228:CM232" si="169">CL228/(CL228+CN228+CP228+CR228)</f>
        <v>#DIV/0!</v>
      </c>
      <c r="CN228" s="100">
        <f>COUNTIF(BJ228:CK228,"1")</f>
        <v>0</v>
      </c>
      <c r="CO228" s="112" t="e">
        <f t="shared" ref="CO228:CO232" si="170">CN228/(CL228+CN228+CP228+CR228)</f>
        <v>#DIV/0!</v>
      </c>
      <c r="CP228" s="100">
        <f>COUNTIF(BJ228:CK228,"0")</f>
        <v>0</v>
      </c>
      <c r="CQ228" s="112" t="e">
        <f>CP228/(CL228+CN228+CP271+CR228)</f>
        <v>#DIV/0!</v>
      </c>
      <c r="CR228" s="100">
        <f>COUNTIF(BJ228:CK228,"KĐG")</f>
        <v>0</v>
      </c>
      <c r="CS228" s="112" t="e">
        <f t="shared" ref="CS228:CS232" si="171">CR228/(CL228+CN228+CP228+CR228)</f>
        <v>#DIV/0!</v>
      </c>
      <c r="CT228" s="113" t="e">
        <f t="shared" ref="CT228:CT230" si="172">(((CL228*2)+(CN228*1)+(CP228*0)))/(CL228+CN228+CP228)</f>
        <v>#DIV/0!</v>
      </c>
      <c r="CU228" s="103" t="e">
        <f t="shared" ref="CU228:CU230" si="173">IF(CS228&gt;=50%,"KĐG",IF(CT228&gt;=1.6,"Đạt mục tiêu",IF(CT228&gt;=1,"Cần cố gắng","Chưa đạt")))</f>
        <v>#DIV/0!</v>
      </c>
      <c r="CV228" s="2"/>
    </row>
    <row r="229" spans="1:100" ht="88.5" hidden="1" customHeight="1">
      <c r="A229" s="80" t="s">
        <v>187</v>
      </c>
      <c r="B229" s="60">
        <v>272</v>
      </c>
      <c r="C229" s="83" t="s">
        <v>623</v>
      </c>
      <c r="D229" s="104" t="s">
        <v>224</v>
      </c>
      <c r="E229" s="81" t="s">
        <v>624</v>
      </c>
      <c r="F229" s="84" t="s">
        <v>224</v>
      </c>
      <c r="G229" s="146" t="s">
        <v>625</v>
      </c>
      <c r="H229" s="174"/>
      <c r="I229" s="144" t="s">
        <v>212</v>
      </c>
      <c r="J229" s="139" t="s">
        <v>545</v>
      </c>
      <c r="K229" s="140" t="s">
        <v>165</v>
      </c>
      <c r="L229" s="141" t="s">
        <v>177</v>
      </c>
      <c r="M229" s="106">
        <v>1</v>
      </c>
      <c r="N229" s="92"/>
      <c r="O229" s="108"/>
      <c r="P229" s="107"/>
      <c r="Q229" s="108"/>
      <c r="R229" s="108"/>
      <c r="S229" s="108"/>
      <c r="T229" s="108"/>
      <c r="U229" s="107"/>
      <c r="V229" s="108"/>
      <c r="W229" s="107" t="s">
        <v>177</v>
      </c>
      <c r="X229" s="108"/>
      <c r="Y229" s="38">
        <f t="shared" si="168"/>
        <v>1</v>
      </c>
      <c r="Z229" s="129"/>
      <c r="AA229" s="109"/>
      <c r="AB229" s="109"/>
      <c r="AC229" s="109"/>
      <c r="AD229" s="109"/>
      <c r="AE229" s="109"/>
      <c r="AF229" s="109"/>
      <c r="AG229" s="96"/>
      <c r="AH229" s="96"/>
      <c r="AI229" s="96"/>
      <c r="AJ229" s="97"/>
      <c r="AK229" s="97"/>
      <c r="AL229" s="97"/>
      <c r="AM229" s="97"/>
      <c r="AN229" s="97"/>
      <c r="AO229" s="97"/>
      <c r="AP229" s="97"/>
      <c r="AQ229" s="97"/>
      <c r="AR229" s="97"/>
      <c r="AS229" s="97"/>
      <c r="AT229" s="97"/>
      <c r="AU229" s="97"/>
      <c r="AV229" s="97"/>
      <c r="AW229" s="97"/>
      <c r="AX229" s="97"/>
      <c r="AY229" s="97"/>
      <c r="AZ229" s="97"/>
      <c r="BA229" s="97"/>
      <c r="BB229" s="97"/>
      <c r="BC229" s="97"/>
      <c r="BD229" s="97" t="s">
        <v>222</v>
      </c>
      <c r="BE229" s="97"/>
      <c r="BF229" s="97"/>
      <c r="BG229" s="97"/>
      <c r="BH229" s="97"/>
      <c r="BI229" s="97"/>
      <c r="BJ229" s="98"/>
      <c r="BK229" s="99"/>
      <c r="BL229" s="99"/>
      <c r="BM229" s="99"/>
      <c r="BN229" s="99"/>
      <c r="BO229" s="99"/>
      <c r="BP229" s="99"/>
      <c r="BQ229" s="99"/>
      <c r="BR229" s="99"/>
      <c r="BS229" s="99"/>
      <c r="BT229" s="99"/>
      <c r="BU229" s="99"/>
      <c r="BV229" s="99"/>
      <c r="BW229" s="99"/>
      <c r="BX229" s="99"/>
      <c r="BY229" s="99"/>
      <c r="BZ229" s="99"/>
      <c r="CA229" s="99"/>
      <c r="CB229" s="99"/>
      <c r="CC229" s="99"/>
      <c r="CD229" s="99"/>
      <c r="CE229" s="99"/>
      <c r="CF229" s="99"/>
      <c r="CG229" s="99"/>
      <c r="CH229" s="99"/>
      <c r="CI229" s="99"/>
      <c r="CJ229" s="99"/>
      <c r="CK229" s="99"/>
      <c r="CL229" s="103">
        <f>COUNTIF(BJ229:CK229,"2")</f>
        <v>0</v>
      </c>
      <c r="CM229" s="112" t="e">
        <f t="shared" si="169"/>
        <v>#DIV/0!</v>
      </c>
      <c r="CN229" s="100">
        <f>COUNTIF(BJ229:CK229,"1")</f>
        <v>0</v>
      </c>
      <c r="CO229" s="112" t="e">
        <f t="shared" si="170"/>
        <v>#DIV/0!</v>
      </c>
      <c r="CP229" s="100">
        <f>COUNTIF(BJ229:CK229,"0")</f>
        <v>0</v>
      </c>
      <c r="CQ229" s="112" t="e">
        <f>CP229/(CL229+CN229+CP272+CR229)</f>
        <v>#DIV/0!</v>
      </c>
      <c r="CR229" s="100">
        <f>COUNTIF(BJ229:CK229,"KĐG")</f>
        <v>0</v>
      </c>
      <c r="CS229" s="112" t="e">
        <f t="shared" si="171"/>
        <v>#DIV/0!</v>
      </c>
      <c r="CT229" s="113" t="e">
        <f t="shared" si="172"/>
        <v>#DIV/0!</v>
      </c>
      <c r="CU229" s="103" t="e">
        <f t="shared" si="173"/>
        <v>#DIV/0!</v>
      </c>
      <c r="CV229" s="2"/>
    </row>
    <row r="230" spans="1:100" ht="66" hidden="1" customHeight="1">
      <c r="A230" s="80" t="s">
        <v>187</v>
      </c>
      <c r="B230" s="60">
        <v>273</v>
      </c>
      <c r="C230" s="83" t="s">
        <v>626</v>
      </c>
      <c r="D230" s="114" t="s">
        <v>224</v>
      </c>
      <c r="E230" s="81" t="s">
        <v>627</v>
      </c>
      <c r="F230" s="84" t="s">
        <v>224</v>
      </c>
      <c r="G230" s="85" t="s">
        <v>628</v>
      </c>
      <c r="H230" s="86"/>
      <c r="I230" s="105" t="s">
        <v>212</v>
      </c>
      <c r="J230" s="139" t="s">
        <v>545</v>
      </c>
      <c r="K230" s="140" t="s">
        <v>165</v>
      </c>
      <c r="L230" s="141" t="s">
        <v>177</v>
      </c>
      <c r="M230" s="106">
        <v>1</v>
      </c>
      <c r="N230" s="107"/>
      <c r="O230" s="108"/>
      <c r="P230" s="107"/>
      <c r="Q230" s="108"/>
      <c r="R230" s="108"/>
      <c r="S230" s="108"/>
      <c r="T230" s="108"/>
      <c r="U230" s="107"/>
      <c r="V230" s="108"/>
      <c r="W230" s="108" t="s">
        <v>177</v>
      </c>
      <c r="X230" s="108"/>
      <c r="Y230" s="38">
        <f t="shared" si="168"/>
        <v>1</v>
      </c>
      <c r="Z230" s="129"/>
      <c r="AA230" s="109"/>
      <c r="AB230" s="109"/>
      <c r="AC230" s="109"/>
      <c r="AD230" s="109"/>
      <c r="AE230" s="109"/>
      <c r="AF230" s="109"/>
      <c r="AG230" s="96"/>
      <c r="AH230" s="96"/>
      <c r="AI230" s="96"/>
      <c r="AJ230" s="97"/>
      <c r="AK230" s="97"/>
      <c r="AL230" s="97"/>
      <c r="AM230" s="97"/>
      <c r="AN230" s="97"/>
      <c r="AO230" s="97"/>
      <c r="AP230" s="97"/>
      <c r="AQ230" s="97"/>
      <c r="AR230" s="97"/>
      <c r="AS230" s="97"/>
      <c r="AT230" s="97"/>
      <c r="AU230" s="97"/>
      <c r="AV230" s="97"/>
      <c r="AW230" s="97"/>
      <c r="AX230" s="97"/>
      <c r="AY230" s="97"/>
      <c r="AZ230" s="97"/>
      <c r="BA230" s="97"/>
      <c r="BB230" s="97"/>
      <c r="BC230" s="97"/>
      <c r="BD230" s="97" t="s">
        <v>222</v>
      </c>
      <c r="BE230" s="97" t="s">
        <v>222</v>
      </c>
      <c r="BF230" s="97"/>
      <c r="BG230" s="97"/>
      <c r="BH230" s="97"/>
      <c r="BI230" s="97"/>
      <c r="BJ230" s="98"/>
      <c r="BK230" s="99"/>
      <c r="BL230" s="99"/>
      <c r="BM230" s="99"/>
      <c r="BN230" s="99"/>
      <c r="BO230" s="99"/>
      <c r="BP230" s="99"/>
      <c r="BQ230" s="99"/>
      <c r="BR230" s="99"/>
      <c r="BS230" s="99"/>
      <c r="BT230" s="99"/>
      <c r="BU230" s="99"/>
      <c r="BV230" s="99"/>
      <c r="BW230" s="99"/>
      <c r="BX230" s="99"/>
      <c r="BY230" s="99"/>
      <c r="BZ230" s="99"/>
      <c r="CA230" s="99"/>
      <c r="CB230" s="99"/>
      <c r="CC230" s="99"/>
      <c r="CD230" s="99"/>
      <c r="CE230" s="99"/>
      <c r="CF230" s="99"/>
      <c r="CG230" s="99"/>
      <c r="CH230" s="99"/>
      <c r="CI230" s="99"/>
      <c r="CJ230" s="99"/>
      <c r="CK230" s="99"/>
      <c r="CL230" s="103">
        <f>COUNTIF(BJ230:CK230,"2")</f>
        <v>0</v>
      </c>
      <c r="CM230" s="112" t="e">
        <f t="shared" si="169"/>
        <v>#DIV/0!</v>
      </c>
      <c r="CN230" s="100">
        <f>COUNTIF(BJ230:CK230,"1")</f>
        <v>0</v>
      </c>
      <c r="CO230" s="112" t="e">
        <f t="shared" si="170"/>
        <v>#DIV/0!</v>
      </c>
      <c r="CP230" s="100">
        <f>COUNTIF(BJ230:CK230,"0")</f>
        <v>0</v>
      </c>
      <c r="CQ230" s="112" t="e">
        <f>CP230/(CL230+CN230+CP273+CR230)</f>
        <v>#DIV/0!</v>
      </c>
      <c r="CR230" s="100">
        <f>COUNTIF(BJ230:CK230,"KĐG")</f>
        <v>0</v>
      </c>
      <c r="CS230" s="112" t="e">
        <f t="shared" si="171"/>
        <v>#DIV/0!</v>
      </c>
      <c r="CT230" s="113" t="e">
        <f t="shared" si="172"/>
        <v>#DIV/0!</v>
      </c>
      <c r="CU230" s="103" t="e">
        <f t="shared" si="173"/>
        <v>#DIV/0!</v>
      </c>
      <c r="CV230" s="2"/>
    </row>
    <row r="231" spans="1:100" ht="61.5" hidden="1" customHeight="1">
      <c r="A231" s="38" t="s">
        <v>184</v>
      </c>
      <c r="B231" s="60">
        <v>274</v>
      </c>
      <c r="C231" s="81" t="s">
        <v>629</v>
      </c>
      <c r="D231" s="114" t="s">
        <v>171</v>
      </c>
      <c r="E231" s="81" t="s">
        <v>630</v>
      </c>
      <c r="F231" s="84" t="s">
        <v>224</v>
      </c>
      <c r="G231" s="85" t="s">
        <v>631</v>
      </c>
      <c r="H231" s="86"/>
      <c r="I231" s="105" t="s">
        <v>212</v>
      </c>
      <c r="J231" s="139" t="s">
        <v>545</v>
      </c>
      <c r="K231" s="140" t="s">
        <v>165</v>
      </c>
      <c r="L231" s="141" t="s">
        <v>177</v>
      </c>
      <c r="M231" s="106"/>
      <c r="N231" s="107"/>
      <c r="O231" s="108"/>
      <c r="P231" s="107"/>
      <c r="Q231" s="108"/>
      <c r="R231" s="108"/>
      <c r="S231" s="108"/>
      <c r="T231" s="108" t="s">
        <v>177</v>
      </c>
      <c r="U231" s="107"/>
      <c r="V231" s="108"/>
      <c r="W231" s="108"/>
      <c r="X231" s="108"/>
      <c r="Y231" s="38">
        <f t="shared" si="168"/>
        <v>1</v>
      </c>
      <c r="Z231" s="129"/>
      <c r="AA231" s="109"/>
      <c r="AB231" s="109"/>
      <c r="AC231" s="109"/>
      <c r="AD231" s="109"/>
      <c r="AE231" s="109"/>
      <c r="AF231" s="109"/>
      <c r="AG231" s="96"/>
      <c r="AH231" s="96"/>
      <c r="AI231" s="96"/>
      <c r="AJ231" s="97"/>
      <c r="AK231" s="97"/>
      <c r="AL231" s="97"/>
      <c r="AM231" s="97"/>
      <c r="AN231" s="97"/>
      <c r="AO231" s="97"/>
      <c r="AP231" s="97"/>
      <c r="AQ231" s="97"/>
      <c r="AR231" s="97"/>
      <c r="AS231" s="97"/>
      <c r="AT231" s="97"/>
      <c r="AU231" s="97" t="s">
        <v>222</v>
      </c>
      <c r="AV231" s="97"/>
      <c r="AW231" s="97"/>
      <c r="AX231" s="97"/>
      <c r="AY231" s="97"/>
      <c r="AZ231" s="97"/>
      <c r="BA231" s="97"/>
      <c r="BB231" s="97"/>
      <c r="BC231" s="97"/>
      <c r="BD231" s="97"/>
      <c r="BE231" s="97"/>
      <c r="BF231" s="97"/>
      <c r="BG231" s="97"/>
      <c r="BH231" s="97"/>
      <c r="BI231" s="97"/>
      <c r="BJ231" s="98"/>
      <c r="BK231" s="99"/>
      <c r="BL231" s="99"/>
      <c r="BM231" s="99"/>
      <c r="BN231" s="99"/>
      <c r="BO231" s="99"/>
      <c r="BP231" s="99"/>
      <c r="BQ231" s="99"/>
      <c r="BR231" s="99"/>
      <c r="BS231" s="99"/>
      <c r="BT231" s="99"/>
      <c r="BU231" s="99"/>
      <c r="BV231" s="99"/>
      <c r="BW231" s="99"/>
      <c r="BX231" s="99"/>
      <c r="BY231" s="99"/>
      <c r="BZ231" s="99"/>
      <c r="CA231" s="99"/>
      <c r="CB231" s="99"/>
      <c r="CC231" s="99"/>
      <c r="CD231" s="99"/>
      <c r="CE231" s="99"/>
      <c r="CF231" s="99"/>
      <c r="CG231" s="99"/>
      <c r="CH231" s="99"/>
      <c r="CI231" s="99"/>
      <c r="CJ231" s="99"/>
      <c r="CK231" s="99"/>
      <c r="CL231" s="100">
        <f>COUNTIF(BJ231:CK231,"2")</f>
        <v>0</v>
      </c>
      <c r="CM231" s="101" t="e">
        <f t="shared" si="169"/>
        <v>#DIV/0!</v>
      </c>
      <c r="CN231" s="100">
        <f>COUNTIF(BJ231:CK231,"1")</f>
        <v>0</v>
      </c>
      <c r="CO231" s="101" t="e">
        <f t="shared" si="170"/>
        <v>#DIV/0!</v>
      </c>
      <c r="CP231" s="100">
        <f>COUNTIF(BJ231:CK231,"0")</f>
        <v>0</v>
      </c>
      <c r="CQ231" s="101" t="e">
        <f>CP231/(CL231+CN231+CP231+CR231)</f>
        <v>#DIV/0!</v>
      </c>
      <c r="CR231" s="100">
        <f>COUNTIF(BJ231:CK231,"KĐG")</f>
        <v>0</v>
      </c>
      <c r="CS231" s="101" t="e">
        <f t="shared" si="171"/>
        <v>#DIV/0!</v>
      </c>
      <c r="CT231" s="116" t="e">
        <f>(((CL231*2)+(CN231*1)+(CP231*0)))/(CL231+CN231+CP231)</f>
        <v>#DIV/0!</v>
      </c>
      <c r="CU231" s="103" t="e">
        <f>IF(CS231&gt;=50%,"KĐG",IF(CT231&gt;=1.6,"Đạt mục tiêu",IF(CT231&gt;=1,"Cần cố gắng","Chưa đạt")))</f>
        <v>#DIV/0!</v>
      </c>
      <c r="CV231" s="2"/>
    </row>
    <row r="232" spans="1:100" ht="105" hidden="1" customHeight="1">
      <c r="A232" s="80" t="s">
        <v>187</v>
      </c>
      <c r="B232" s="60">
        <v>275</v>
      </c>
      <c r="C232" s="83" t="s">
        <v>632</v>
      </c>
      <c r="D232" s="267" t="s">
        <v>248</v>
      </c>
      <c r="E232" s="81" t="s">
        <v>633</v>
      </c>
      <c r="F232" s="84" t="s">
        <v>248</v>
      </c>
      <c r="G232" s="195" t="s">
        <v>634</v>
      </c>
      <c r="H232" s="196"/>
      <c r="I232" s="105" t="s">
        <v>212</v>
      </c>
      <c r="J232" s="139" t="s">
        <v>545</v>
      </c>
      <c r="K232" s="140" t="s">
        <v>165</v>
      </c>
      <c r="L232" s="141" t="s">
        <v>177</v>
      </c>
      <c r="M232" s="106">
        <v>1</v>
      </c>
      <c r="N232" s="107"/>
      <c r="O232" s="108"/>
      <c r="P232" s="107"/>
      <c r="Q232" s="108"/>
      <c r="R232" s="108"/>
      <c r="S232" s="108"/>
      <c r="T232" s="108"/>
      <c r="U232" s="107"/>
      <c r="V232" s="108"/>
      <c r="W232" s="107" t="s">
        <v>177</v>
      </c>
      <c r="X232" s="108"/>
      <c r="Y232" s="38">
        <f t="shared" si="168"/>
        <v>1</v>
      </c>
      <c r="Z232" s="129"/>
      <c r="AA232" s="109"/>
      <c r="AB232" s="109"/>
      <c r="AC232" s="109"/>
      <c r="AD232" s="109"/>
      <c r="AE232" s="109"/>
      <c r="AF232" s="109"/>
      <c r="AG232" s="96"/>
      <c r="AH232" s="96"/>
      <c r="AI232" s="96"/>
      <c r="AJ232" s="97"/>
      <c r="AK232" s="97"/>
      <c r="AL232" s="97"/>
      <c r="AM232" s="97"/>
      <c r="AN232" s="97"/>
      <c r="AO232" s="97"/>
      <c r="AP232" s="97"/>
      <c r="AQ232" s="97"/>
      <c r="AR232" s="97"/>
      <c r="AS232" s="97"/>
      <c r="AT232" s="97"/>
      <c r="AU232" s="97"/>
      <c r="AV232" s="97"/>
      <c r="AW232" s="97"/>
      <c r="AX232" s="97"/>
      <c r="AY232" s="97"/>
      <c r="AZ232" s="97"/>
      <c r="BA232" s="97"/>
      <c r="BB232" s="97"/>
      <c r="BC232" s="97"/>
      <c r="BD232" s="97"/>
      <c r="BE232" s="97"/>
      <c r="BF232" s="97" t="s">
        <v>393</v>
      </c>
      <c r="BG232" s="97"/>
      <c r="BH232" s="97"/>
      <c r="BI232" s="97"/>
      <c r="BJ232" s="98"/>
      <c r="BK232" s="99"/>
      <c r="BL232" s="99"/>
      <c r="BM232" s="99"/>
      <c r="BN232" s="99"/>
      <c r="BO232" s="99"/>
      <c r="BP232" s="99"/>
      <c r="BQ232" s="99"/>
      <c r="BR232" s="99"/>
      <c r="BS232" s="99"/>
      <c r="BT232" s="99"/>
      <c r="BU232" s="99"/>
      <c r="BV232" s="99"/>
      <c r="BW232" s="99"/>
      <c r="BX232" s="99"/>
      <c r="BY232" s="99"/>
      <c r="BZ232" s="99"/>
      <c r="CA232" s="99"/>
      <c r="CB232" s="99"/>
      <c r="CC232" s="99"/>
      <c r="CD232" s="99"/>
      <c r="CE232" s="99"/>
      <c r="CF232" s="99"/>
      <c r="CG232" s="99"/>
      <c r="CH232" s="99"/>
      <c r="CI232" s="99"/>
      <c r="CJ232" s="99"/>
      <c r="CK232" s="99"/>
      <c r="CL232" s="103">
        <f>COUNTIF(BJ232:CK232,"2")</f>
        <v>0</v>
      </c>
      <c r="CM232" s="112" t="e">
        <f t="shared" si="169"/>
        <v>#DIV/0!</v>
      </c>
      <c r="CN232" s="100">
        <f>COUNTIF(BJ232:CK232,"1")</f>
        <v>0</v>
      </c>
      <c r="CO232" s="112" t="e">
        <f t="shared" si="170"/>
        <v>#DIV/0!</v>
      </c>
      <c r="CP232" s="100">
        <f>COUNTIF(BJ232:CK232,"0")</f>
        <v>0</v>
      </c>
      <c r="CQ232" s="112" t="e">
        <f>CP232/(CL232+CN232+CP275+CR232)</f>
        <v>#DIV/0!</v>
      </c>
      <c r="CR232" s="100">
        <f>COUNTIF(BJ232:CK232,"KĐG")</f>
        <v>0</v>
      </c>
      <c r="CS232" s="112" t="e">
        <f t="shared" si="171"/>
        <v>#DIV/0!</v>
      </c>
      <c r="CT232" s="113" t="e">
        <f>(((CL232*2)+(CN232*1)+(CP232*0)))/(CL232+CN232+CP232)</f>
        <v>#DIV/0!</v>
      </c>
      <c r="CU232" s="103" t="e">
        <f>IF(CS232&gt;=50%,"KĐG",IF(CT232&gt;=1.6,"Đạt mục tiêu",IF(CT232&gt;=1,"Cần cố gắng","Chưa đạt")))</f>
        <v>#DIV/0!</v>
      </c>
      <c r="CV232" s="2"/>
    </row>
    <row r="233" spans="1:100" ht="34.5" hidden="1" customHeight="1">
      <c r="A233" s="59"/>
      <c r="B233" s="60">
        <v>276</v>
      </c>
      <c r="C233" s="156" t="s">
        <v>635</v>
      </c>
      <c r="D233" s="186"/>
      <c r="E233" s="156"/>
      <c r="F233" s="65" t="s">
        <v>117</v>
      </c>
      <c r="G233" s="66"/>
      <c r="H233" s="71"/>
      <c r="I233" s="268"/>
      <c r="J233" s="72" t="s">
        <v>117</v>
      </c>
      <c r="K233" s="76" t="s">
        <v>117</v>
      </c>
      <c r="L233" s="68" t="s">
        <v>117</v>
      </c>
      <c r="M233" s="73">
        <f>SUM(M234)</f>
        <v>1</v>
      </c>
      <c r="N233" s="74"/>
      <c r="O233" s="75"/>
      <c r="P233" s="74"/>
      <c r="Q233" s="75"/>
      <c r="R233" s="75"/>
      <c r="S233" s="75"/>
      <c r="T233" s="75"/>
      <c r="U233" s="74"/>
      <c r="V233" s="75"/>
      <c r="W233" s="75"/>
      <c r="X233" s="75"/>
      <c r="Y233" s="60">
        <f>SUM(Y234)</f>
        <v>1</v>
      </c>
      <c r="Z233" s="76" t="s">
        <v>117</v>
      </c>
      <c r="AA233" s="138"/>
      <c r="AB233" s="138"/>
      <c r="AC233" s="138"/>
      <c r="AD233" s="138"/>
      <c r="AE233" s="138"/>
      <c r="AF233" s="138"/>
      <c r="AG233" s="138"/>
      <c r="AH233" s="138"/>
      <c r="AI233" s="138"/>
      <c r="AJ233" s="138"/>
      <c r="AK233" s="138"/>
      <c r="AL233" s="138"/>
      <c r="AM233" s="138"/>
      <c r="AN233" s="138"/>
      <c r="AO233" s="138"/>
      <c r="AP233" s="138"/>
      <c r="AQ233" s="138"/>
      <c r="AR233" s="138"/>
      <c r="AS233" s="138"/>
      <c r="AT233" s="138"/>
      <c r="AU233" s="138"/>
      <c r="AV233" s="138"/>
      <c r="AW233" s="138"/>
      <c r="AX233" s="138"/>
      <c r="AY233" s="138"/>
      <c r="AZ233" s="138"/>
      <c r="BA233" s="138"/>
      <c r="BB233" s="138"/>
      <c r="BC233" s="138"/>
      <c r="BD233" s="138"/>
      <c r="BE233" s="138"/>
      <c r="BF233" s="138"/>
      <c r="BG233" s="138"/>
      <c r="BH233" s="138"/>
      <c r="BI233" s="138"/>
      <c r="BJ233" s="215"/>
      <c r="BK233" s="216"/>
      <c r="BL233" s="216"/>
      <c r="BM233" s="216"/>
      <c r="BN233" s="216"/>
      <c r="BO233" s="216"/>
      <c r="BP233" s="216"/>
      <c r="BQ233" s="216"/>
      <c r="BR233" s="216"/>
      <c r="BS233" s="216"/>
      <c r="BT233" s="216"/>
      <c r="BU233" s="216"/>
      <c r="BV233" s="216"/>
      <c r="BW233" s="216"/>
      <c r="BX233" s="216"/>
      <c r="BY233" s="216"/>
      <c r="BZ233" s="216"/>
      <c r="CA233" s="216"/>
      <c r="CB233" s="216"/>
      <c r="CC233" s="216"/>
      <c r="CD233" s="216"/>
      <c r="CE233" s="216"/>
      <c r="CF233" s="216"/>
      <c r="CG233" s="216"/>
      <c r="CH233" s="216"/>
      <c r="CI233" s="216"/>
      <c r="CJ233" s="216"/>
      <c r="CK233" s="216"/>
      <c r="CL233" s="216"/>
      <c r="CM233" s="216"/>
      <c r="CN233" s="216"/>
      <c r="CO233" s="216"/>
      <c r="CP233" s="216"/>
      <c r="CQ233" s="216"/>
      <c r="CR233" s="216"/>
      <c r="CS233" s="216"/>
      <c r="CT233" s="217"/>
      <c r="CU233" s="216"/>
      <c r="CV233" s="2"/>
    </row>
    <row r="234" spans="1:100" ht="76.5" hidden="1" customHeight="1">
      <c r="A234" s="80" t="s">
        <v>187</v>
      </c>
      <c r="B234" s="60">
        <v>279</v>
      </c>
      <c r="C234" s="83" t="s">
        <v>636</v>
      </c>
      <c r="D234" s="168" t="s">
        <v>224</v>
      </c>
      <c r="E234" s="81" t="s">
        <v>637</v>
      </c>
      <c r="F234" s="84" t="s">
        <v>224</v>
      </c>
      <c r="G234" s="85" t="s">
        <v>638</v>
      </c>
      <c r="H234" s="86"/>
      <c r="I234" s="105" t="s">
        <v>212</v>
      </c>
      <c r="J234" s="139" t="s">
        <v>545</v>
      </c>
      <c r="K234" s="140" t="s">
        <v>165</v>
      </c>
      <c r="L234" s="141" t="s">
        <v>177</v>
      </c>
      <c r="M234" s="106">
        <v>1</v>
      </c>
      <c r="N234" s="107"/>
      <c r="O234" s="108"/>
      <c r="P234" s="107"/>
      <c r="Q234" s="108"/>
      <c r="R234" s="108"/>
      <c r="S234" s="108"/>
      <c r="T234" s="108"/>
      <c r="U234" s="107"/>
      <c r="V234" s="108"/>
      <c r="W234" s="108" t="s">
        <v>177</v>
      </c>
      <c r="X234" s="108"/>
      <c r="Y234" s="38">
        <f>COUNTIF($N234:$X234,"x")</f>
        <v>1</v>
      </c>
      <c r="Z234" s="129"/>
      <c r="AA234" s="109"/>
      <c r="AB234" s="109"/>
      <c r="AC234" s="109"/>
      <c r="AD234" s="109"/>
      <c r="AE234" s="109"/>
      <c r="AF234" s="109"/>
      <c r="AG234" s="96"/>
      <c r="AH234" s="96"/>
      <c r="AI234" s="96"/>
      <c r="AJ234" s="97"/>
      <c r="AK234" s="97"/>
      <c r="AL234" s="97"/>
      <c r="AM234" s="97"/>
      <c r="AN234" s="97"/>
      <c r="AO234" s="97"/>
      <c r="AP234" s="97"/>
      <c r="AQ234" s="97"/>
      <c r="AR234" s="97"/>
      <c r="AS234" s="97"/>
      <c r="AT234" s="97"/>
      <c r="AU234" s="97"/>
      <c r="AV234" s="97"/>
      <c r="AW234" s="97"/>
      <c r="AX234" s="97"/>
      <c r="AY234" s="97"/>
      <c r="AZ234" s="97"/>
      <c r="BA234" s="97"/>
      <c r="BB234" s="97"/>
      <c r="BC234" s="97"/>
      <c r="BD234" s="97"/>
      <c r="BE234" s="97" t="s">
        <v>393</v>
      </c>
      <c r="BF234" s="97"/>
      <c r="BG234" s="97"/>
      <c r="BH234" s="97"/>
      <c r="BI234" s="97"/>
      <c r="BJ234" s="98"/>
      <c r="BK234" s="99"/>
      <c r="BL234" s="99"/>
      <c r="BM234" s="99"/>
      <c r="BN234" s="99"/>
      <c r="BO234" s="99"/>
      <c r="BP234" s="99"/>
      <c r="BQ234" s="99"/>
      <c r="BR234" s="99"/>
      <c r="BS234" s="99"/>
      <c r="BT234" s="99"/>
      <c r="BU234" s="99"/>
      <c r="BV234" s="99"/>
      <c r="BW234" s="99"/>
      <c r="BX234" s="99"/>
      <c r="BY234" s="99"/>
      <c r="BZ234" s="99"/>
      <c r="CA234" s="99"/>
      <c r="CB234" s="99"/>
      <c r="CC234" s="99"/>
      <c r="CD234" s="99"/>
      <c r="CE234" s="99"/>
      <c r="CF234" s="99"/>
      <c r="CG234" s="99"/>
      <c r="CH234" s="99"/>
      <c r="CI234" s="99"/>
      <c r="CJ234" s="99"/>
      <c r="CK234" s="99"/>
      <c r="CL234" s="103">
        <f>COUNTIF(BJ234:CK234,"2")</f>
        <v>0</v>
      </c>
      <c r="CM234" s="112" t="e">
        <f>CL234/(CL234+CN234+CP234+CR234)</f>
        <v>#DIV/0!</v>
      </c>
      <c r="CN234" s="100">
        <f>COUNTIF(BJ234:CK234,"1")</f>
        <v>0</v>
      </c>
      <c r="CO234" s="112" t="e">
        <f>CN234/(CL234+CN234+CP234+CR234)</f>
        <v>#DIV/0!</v>
      </c>
      <c r="CP234" s="100">
        <f>COUNTIF(BJ234:CK234,"0")</f>
        <v>0</v>
      </c>
      <c r="CQ234" s="112" t="e">
        <f>CP234/(CL234+CN234+CP277+CR234)</f>
        <v>#DIV/0!</v>
      </c>
      <c r="CR234" s="100">
        <f>COUNTIF(BJ234:CK234,"KĐG")</f>
        <v>0</v>
      </c>
      <c r="CS234" s="112" t="e">
        <f>CR234/(CL234+CN234+CP234+CR234)</f>
        <v>#DIV/0!</v>
      </c>
      <c r="CT234" s="113" t="e">
        <f>(((CL234*2)+(CN234*1)+(CP234*0)))/(CL234+CN234+CP234)</f>
        <v>#DIV/0!</v>
      </c>
      <c r="CU234" s="103" t="e">
        <f>IF(CS234&gt;=50%,"KĐG",IF(CT234&gt;=1.6,"Đạt mục tiêu",IF(CT234&gt;=1,"Cần cố gắng","Chưa đạt")))</f>
        <v>#DIV/0!</v>
      </c>
      <c r="CV234" s="2"/>
    </row>
    <row r="235" spans="1:100" ht="24" hidden="1" customHeight="1">
      <c r="A235" s="59"/>
      <c r="B235" s="60">
        <v>280</v>
      </c>
      <c r="C235" s="156" t="s">
        <v>639</v>
      </c>
      <c r="D235" s="157"/>
      <c r="E235" s="156"/>
      <c r="F235" s="65" t="s">
        <v>117</v>
      </c>
      <c r="G235" s="66"/>
      <c r="H235" s="71"/>
      <c r="I235" s="268"/>
      <c r="J235" s="72" t="s">
        <v>117</v>
      </c>
      <c r="K235" s="76" t="s">
        <v>117</v>
      </c>
      <c r="L235" s="68" t="s">
        <v>117</v>
      </c>
      <c r="M235" s="73">
        <f>SUM(M236:M241)</f>
        <v>1</v>
      </c>
      <c r="N235" s="74"/>
      <c r="O235" s="75"/>
      <c r="P235" s="74"/>
      <c r="Q235" s="75"/>
      <c r="R235" s="75"/>
      <c r="S235" s="75"/>
      <c r="T235" s="75"/>
      <c r="U235" s="74"/>
      <c r="V235" s="75"/>
      <c r="W235" s="75"/>
      <c r="X235" s="75"/>
      <c r="Y235" s="60">
        <f>SUM(Y236:Y241)</f>
        <v>6</v>
      </c>
      <c r="Z235" s="269"/>
      <c r="AA235" s="138"/>
      <c r="AB235" s="138"/>
      <c r="AC235" s="138"/>
      <c r="AD235" s="138"/>
      <c r="AE235" s="138"/>
      <c r="AF235" s="138"/>
      <c r="AG235" s="138"/>
      <c r="AH235" s="138"/>
      <c r="AI235" s="138"/>
      <c r="AJ235" s="138"/>
      <c r="AK235" s="138"/>
      <c r="AL235" s="138"/>
      <c r="AM235" s="138"/>
      <c r="AN235" s="138"/>
      <c r="AO235" s="138"/>
      <c r="AP235" s="138"/>
      <c r="AQ235" s="138"/>
      <c r="AR235" s="138"/>
      <c r="AS235" s="138"/>
      <c r="AT235" s="138"/>
      <c r="AU235" s="138"/>
      <c r="AV235" s="138"/>
      <c r="AW235" s="138"/>
      <c r="AX235" s="138"/>
      <c r="AY235" s="138"/>
      <c r="AZ235" s="138"/>
      <c r="BA235" s="138"/>
      <c r="BB235" s="138"/>
      <c r="BC235" s="138"/>
      <c r="BD235" s="138"/>
      <c r="BE235" s="138"/>
      <c r="BF235" s="138"/>
      <c r="BG235" s="138"/>
      <c r="BH235" s="138"/>
      <c r="BI235" s="138"/>
      <c r="BJ235" s="215"/>
      <c r="BK235" s="216"/>
      <c r="BL235" s="216"/>
      <c r="BM235" s="216"/>
      <c r="BN235" s="216"/>
      <c r="BO235" s="216"/>
      <c r="BP235" s="216"/>
      <c r="BQ235" s="216"/>
      <c r="BR235" s="216"/>
      <c r="BS235" s="216"/>
      <c r="BT235" s="216"/>
      <c r="BU235" s="216"/>
      <c r="BV235" s="216"/>
      <c r="BW235" s="216"/>
      <c r="BX235" s="216"/>
      <c r="BY235" s="216"/>
      <c r="BZ235" s="216"/>
      <c r="CA235" s="216"/>
      <c r="CB235" s="216"/>
      <c r="CC235" s="216"/>
      <c r="CD235" s="216"/>
      <c r="CE235" s="216"/>
      <c r="CF235" s="216"/>
      <c r="CG235" s="216"/>
      <c r="CH235" s="216"/>
      <c r="CI235" s="216"/>
      <c r="CJ235" s="216"/>
      <c r="CK235" s="216"/>
      <c r="CL235" s="216"/>
      <c r="CM235" s="216"/>
      <c r="CN235" s="216"/>
      <c r="CO235" s="216"/>
      <c r="CP235" s="216"/>
      <c r="CQ235" s="216"/>
      <c r="CR235" s="216"/>
      <c r="CS235" s="216"/>
      <c r="CT235" s="217"/>
      <c r="CU235" s="216"/>
      <c r="CV235" s="2"/>
    </row>
    <row r="236" spans="1:100" ht="114" hidden="1" customHeight="1">
      <c r="A236" s="80" t="s">
        <v>187</v>
      </c>
      <c r="B236" s="60">
        <v>283</v>
      </c>
      <c r="C236" s="83" t="s">
        <v>640</v>
      </c>
      <c r="D236" s="203" t="s">
        <v>224</v>
      </c>
      <c r="E236" s="81" t="s">
        <v>641</v>
      </c>
      <c r="F236" s="84" t="s">
        <v>224</v>
      </c>
      <c r="G236" s="195" t="s">
        <v>642</v>
      </c>
      <c r="H236" s="196"/>
      <c r="I236" s="105" t="s">
        <v>212</v>
      </c>
      <c r="J236" s="139" t="s">
        <v>545</v>
      </c>
      <c r="K236" s="140" t="s">
        <v>165</v>
      </c>
      <c r="L236" s="141" t="s">
        <v>177</v>
      </c>
      <c r="M236" s="106"/>
      <c r="N236" s="107"/>
      <c r="O236" s="108"/>
      <c r="P236" s="107"/>
      <c r="Q236" s="108"/>
      <c r="R236" s="108"/>
      <c r="S236" s="108"/>
      <c r="T236" s="108"/>
      <c r="U236" s="107"/>
      <c r="V236" s="108"/>
      <c r="W236" s="108" t="s">
        <v>177</v>
      </c>
      <c r="X236" s="108"/>
      <c r="Y236" s="38">
        <f t="shared" ref="Y236:Y241" si="174">COUNTIF($N236:$X236,"x")</f>
        <v>1</v>
      </c>
      <c r="Z236" s="129" t="s">
        <v>415</v>
      </c>
      <c r="AA236" s="109"/>
      <c r="AB236" s="109"/>
      <c r="AC236" s="109"/>
      <c r="AD236" s="109"/>
      <c r="AE236" s="109"/>
      <c r="AF236" s="109"/>
      <c r="AG236" s="96"/>
      <c r="AH236" s="96"/>
      <c r="AI236" s="96"/>
      <c r="AJ236" s="97"/>
      <c r="AK236" s="97"/>
      <c r="AL236" s="97"/>
      <c r="AM236" s="97"/>
      <c r="AN236" s="97"/>
      <c r="AO236" s="97"/>
      <c r="AP236" s="97"/>
      <c r="AQ236" s="97"/>
      <c r="AR236" s="97"/>
      <c r="AS236" s="97"/>
      <c r="AT236" s="97"/>
      <c r="AU236" s="97"/>
      <c r="AV236" s="97"/>
      <c r="AW236" s="97"/>
      <c r="AX236" s="97"/>
      <c r="AY236" s="97"/>
      <c r="AZ236" s="97"/>
      <c r="BA236" s="97"/>
      <c r="BB236" s="97"/>
      <c r="BC236" s="97"/>
      <c r="BD236" s="97" t="s">
        <v>393</v>
      </c>
      <c r="BE236" s="97"/>
      <c r="BF236" s="97"/>
      <c r="BG236" s="97"/>
      <c r="BH236" s="97"/>
      <c r="BI236" s="97"/>
      <c r="BJ236" s="98"/>
      <c r="BK236" s="99"/>
      <c r="BL236" s="99"/>
      <c r="BM236" s="99"/>
      <c r="BN236" s="99"/>
      <c r="BO236" s="99"/>
      <c r="BP236" s="99"/>
      <c r="BQ236" s="99"/>
      <c r="BR236" s="99"/>
      <c r="BS236" s="99"/>
      <c r="BT236" s="99"/>
      <c r="BU236" s="99"/>
      <c r="BV236" s="99"/>
      <c r="BW236" s="99"/>
      <c r="BX236" s="99"/>
      <c r="BY236" s="99"/>
      <c r="BZ236" s="99"/>
      <c r="CA236" s="99"/>
      <c r="CB236" s="99"/>
      <c r="CC236" s="99"/>
      <c r="CD236" s="99"/>
      <c r="CE236" s="99"/>
      <c r="CF236" s="99"/>
      <c r="CG236" s="99"/>
      <c r="CH236" s="99"/>
      <c r="CI236" s="99"/>
      <c r="CJ236" s="99"/>
      <c r="CK236" s="99"/>
      <c r="CL236" s="103">
        <f t="shared" ref="CL236:CL241" si="175">COUNTIF(BJ236:CK236,"2")</f>
        <v>0</v>
      </c>
      <c r="CM236" s="112" t="e">
        <f t="shared" ref="CM236:CM241" si="176">CL236/(CL236+CN236+CP236+CR236)</f>
        <v>#DIV/0!</v>
      </c>
      <c r="CN236" s="100">
        <f t="shared" ref="CN236:CN241" si="177">COUNTIF(BJ236:CK236,"1")</f>
        <v>0</v>
      </c>
      <c r="CO236" s="112" t="e">
        <f t="shared" ref="CO236:CO241" si="178">CN236/(CL236+CN236+CP236+CR236)</f>
        <v>#DIV/0!</v>
      </c>
      <c r="CP236" s="100">
        <f t="shared" ref="CP236:CP241" si="179">COUNTIF(BJ236:CK236,"0")</f>
        <v>0</v>
      </c>
      <c r="CQ236" s="112" t="e">
        <f>CP236/(CL236+CN236+CP279+CR236)</f>
        <v>#DIV/0!</v>
      </c>
      <c r="CR236" s="100">
        <f t="shared" ref="CR236:CR241" si="180">COUNTIF(BJ236:CK236,"KĐG")</f>
        <v>0</v>
      </c>
      <c r="CS236" s="112" t="e">
        <f t="shared" ref="CS236:CS241" si="181">CR236/(CL236+CN236+CP236+CR236)</f>
        <v>#DIV/0!</v>
      </c>
      <c r="CT236" s="113" t="e">
        <f>(((CL236*2)+(CN236*1)+(CP236*0)))/(CL236+CN236+CP236)</f>
        <v>#DIV/0!</v>
      </c>
      <c r="CU236" s="103" t="e">
        <f>IF(CS236&gt;=50%,"KĐG",IF(CT236&gt;=1.6,"Đạt mục tiêu",IF(CT236&gt;=1,"Cần cố gắng","Chưa đạt")))</f>
        <v>#DIV/0!</v>
      </c>
      <c r="CV236" s="2"/>
    </row>
    <row r="237" spans="1:100" ht="51" hidden="1" customHeight="1">
      <c r="A237" s="80" t="s">
        <v>181</v>
      </c>
      <c r="B237" s="60">
        <v>283</v>
      </c>
      <c r="C237" s="83" t="s">
        <v>640</v>
      </c>
      <c r="D237" s="207" t="s">
        <v>224</v>
      </c>
      <c r="E237" s="81" t="s">
        <v>643</v>
      </c>
      <c r="F237" s="84" t="s">
        <v>224</v>
      </c>
      <c r="G237" s="253" t="s">
        <v>644</v>
      </c>
      <c r="H237" s="255"/>
      <c r="I237" s="105" t="s">
        <v>212</v>
      </c>
      <c r="J237" s="139" t="s">
        <v>545</v>
      </c>
      <c r="K237" s="140" t="s">
        <v>165</v>
      </c>
      <c r="L237" s="141" t="s">
        <v>177</v>
      </c>
      <c r="M237" s="106"/>
      <c r="N237" s="107"/>
      <c r="O237" s="108"/>
      <c r="P237" s="107"/>
      <c r="Q237" s="108" t="s">
        <v>177</v>
      </c>
      <c r="R237" s="108"/>
      <c r="S237" s="53"/>
      <c r="T237" s="108"/>
      <c r="U237" s="107"/>
      <c r="V237" s="108"/>
      <c r="W237" s="108"/>
      <c r="X237" s="108"/>
      <c r="Y237" s="38">
        <f t="shared" si="174"/>
        <v>1</v>
      </c>
      <c r="Z237" s="129"/>
      <c r="AA237" s="109"/>
      <c r="AB237" s="109"/>
      <c r="AC237" s="109"/>
      <c r="AD237" s="109"/>
      <c r="AE237" s="109"/>
      <c r="AF237" s="109"/>
      <c r="AG237" s="96"/>
      <c r="AH237" s="96"/>
      <c r="AI237" s="96"/>
      <c r="AJ237" s="97"/>
      <c r="AK237" s="97" t="s">
        <v>393</v>
      </c>
      <c r="AL237" s="97" t="s">
        <v>447</v>
      </c>
      <c r="AM237" s="97"/>
      <c r="AN237" s="97"/>
      <c r="AO237" s="97"/>
      <c r="AP237" s="97"/>
      <c r="AQ237" s="97"/>
      <c r="AR237" s="97"/>
      <c r="AS237" s="97"/>
      <c r="AT237" s="97"/>
      <c r="AU237" s="97"/>
      <c r="AV237" s="97"/>
      <c r="AW237" s="97"/>
      <c r="AX237" s="97"/>
      <c r="AY237" s="97"/>
      <c r="AZ237" s="97"/>
      <c r="BA237" s="97"/>
      <c r="BB237" s="97"/>
      <c r="BC237" s="97"/>
      <c r="BD237" s="97"/>
      <c r="BE237" s="97"/>
      <c r="BF237" s="97"/>
      <c r="BG237" s="97"/>
      <c r="BH237" s="97"/>
      <c r="BI237" s="97"/>
      <c r="BJ237" s="98"/>
      <c r="BK237" s="99"/>
      <c r="BL237" s="99"/>
      <c r="BM237" s="99"/>
      <c r="BN237" s="99"/>
      <c r="BO237" s="99"/>
      <c r="BP237" s="99"/>
      <c r="BQ237" s="99"/>
      <c r="BR237" s="99"/>
      <c r="BS237" s="99"/>
      <c r="BT237" s="99"/>
      <c r="BU237" s="99"/>
      <c r="BV237" s="99"/>
      <c r="BW237" s="99"/>
      <c r="BX237" s="99"/>
      <c r="BY237" s="99"/>
      <c r="BZ237" s="99"/>
      <c r="CA237" s="99"/>
      <c r="CB237" s="99"/>
      <c r="CC237" s="99"/>
      <c r="CD237" s="99"/>
      <c r="CE237" s="99"/>
      <c r="CF237" s="99"/>
      <c r="CG237" s="99"/>
      <c r="CH237" s="99"/>
      <c r="CI237" s="99"/>
      <c r="CJ237" s="99"/>
      <c r="CK237" s="99"/>
      <c r="CL237" s="100">
        <f t="shared" si="175"/>
        <v>0</v>
      </c>
      <c r="CM237" s="112" t="e">
        <f t="shared" si="176"/>
        <v>#DIV/0!</v>
      </c>
      <c r="CN237" s="100">
        <f t="shared" si="177"/>
        <v>0</v>
      </c>
      <c r="CO237" s="112" t="e">
        <f t="shared" si="178"/>
        <v>#DIV/0!</v>
      </c>
      <c r="CP237" s="100">
        <f t="shared" si="179"/>
        <v>0</v>
      </c>
      <c r="CQ237" s="112" t="e">
        <f>CP237/(CL237+CN237+CP237+CR237)</f>
        <v>#DIV/0!</v>
      </c>
      <c r="CR237" s="100">
        <f t="shared" si="180"/>
        <v>0</v>
      </c>
      <c r="CS237" s="112" t="e">
        <f t="shared" si="181"/>
        <v>#DIV/0!</v>
      </c>
      <c r="CT237" s="113" t="e">
        <f>(((CL237*2)+(CN237*1)+(CP237*0)))/(CL237+CN237+CP237)</f>
        <v>#DIV/0!</v>
      </c>
      <c r="CU237" s="103" t="e">
        <f>IF(CS237&gt;=50%,"KĐG",IF(CT237&gt;=1.6,"Đạt mục tiêu",IF(CT237&gt;=1,"Cần cố gắng","Chưa đạt")))</f>
        <v>#DIV/0!</v>
      </c>
      <c r="CV237" s="2"/>
    </row>
    <row r="238" spans="1:100" ht="92.25" hidden="1" customHeight="1">
      <c r="A238" s="80" t="s">
        <v>187</v>
      </c>
      <c r="B238" s="60">
        <v>283</v>
      </c>
      <c r="C238" s="83" t="s">
        <v>640</v>
      </c>
      <c r="D238" s="207" t="s">
        <v>224</v>
      </c>
      <c r="E238" s="81" t="s">
        <v>645</v>
      </c>
      <c r="F238" s="84" t="s">
        <v>224</v>
      </c>
      <c r="G238" s="85" t="s">
        <v>646</v>
      </c>
      <c r="H238" s="86"/>
      <c r="I238" s="105" t="s">
        <v>175</v>
      </c>
      <c r="J238" s="139" t="s">
        <v>545</v>
      </c>
      <c r="K238" s="140" t="s">
        <v>165</v>
      </c>
      <c r="L238" s="141" t="s">
        <v>177</v>
      </c>
      <c r="M238" s="106"/>
      <c r="N238" s="107"/>
      <c r="O238" s="108"/>
      <c r="P238" s="107"/>
      <c r="Q238" s="108"/>
      <c r="R238" s="108"/>
      <c r="S238" s="108"/>
      <c r="T238" s="108"/>
      <c r="U238" s="107"/>
      <c r="V238" s="108"/>
      <c r="W238" s="107" t="s">
        <v>177</v>
      </c>
      <c r="X238" s="108"/>
      <c r="Y238" s="38">
        <f t="shared" si="174"/>
        <v>1</v>
      </c>
      <c r="Z238" s="129" t="s">
        <v>601</v>
      </c>
      <c r="AA238" s="109"/>
      <c r="AB238" s="109"/>
      <c r="AC238" s="109"/>
      <c r="AD238" s="109"/>
      <c r="AE238" s="109"/>
      <c r="AF238" s="109"/>
      <c r="AG238" s="96"/>
      <c r="AH238" s="96"/>
      <c r="AI238" s="96"/>
      <c r="AJ238" s="97"/>
      <c r="AK238" s="97"/>
      <c r="AL238" s="97"/>
      <c r="AM238" s="97"/>
      <c r="AN238" s="97"/>
      <c r="AO238" s="97"/>
      <c r="AP238" s="97"/>
      <c r="AQ238" s="97"/>
      <c r="AR238" s="97"/>
      <c r="AS238" s="97"/>
      <c r="AT238" s="97"/>
      <c r="AU238" s="97"/>
      <c r="AV238" s="97"/>
      <c r="AW238" s="97"/>
      <c r="AX238" s="97"/>
      <c r="AY238" s="97"/>
      <c r="AZ238" s="97"/>
      <c r="BA238" s="97"/>
      <c r="BB238" s="97"/>
      <c r="BC238" s="97"/>
      <c r="BD238" s="97"/>
      <c r="BE238" s="97"/>
      <c r="BF238" s="97" t="s">
        <v>222</v>
      </c>
      <c r="BG238" s="97"/>
      <c r="BH238" s="97"/>
      <c r="BI238" s="97"/>
      <c r="BJ238" s="98"/>
      <c r="BK238" s="99"/>
      <c r="BL238" s="99"/>
      <c r="BM238" s="99"/>
      <c r="BN238" s="99"/>
      <c r="BO238" s="99"/>
      <c r="BP238" s="99"/>
      <c r="BQ238" s="99"/>
      <c r="BR238" s="99"/>
      <c r="BS238" s="99"/>
      <c r="BT238" s="99"/>
      <c r="BU238" s="99"/>
      <c r="BV238" s="99"/>
      <c r="BW238" s="99"/>
      <c r="BX238" s="99"/>
      <c r="BY238" s="99"/>
      <c r="BZ238" s="99"/>
      <c r="CA238" s="99"/>
      <c r="CB238" s="99"/>
      <c r="CC238" s="99"/>
      <c r="CD238" s="99"/>
      <c r="CE238" s="99"/>
      <c r="CF238" s="99"/>
      <c r="CG238" s="99"/>
      <c r="CH238" s="99"/>
      <c r="CI238" s="99"/>
      <c r="CJ238" s="99"/>
      <c r="CK238" s="99"/>
      <c r="CL238" s="103">
        <f t="shared" si="175"/>
        <v>0</v>
      </c>
      <c r="CM238" s="112" t="e">
        <f t="shared" si="176"/>
        <v>#DIV/0!</v>
      </c>
      <c r="CN238" s="100">
        <f t="shared" si="177"/>
        <v>0</v>
      </c>
      <c r="CO238" s="112" t="e">
        <f t="shared" si="178"/>
        <v>#DIV/0!</v>
      </c>
      <c r="CP238" s="100">
        <f t="shared" si="179"/>
        <v>0</v>
      </c>
      <c r="CQ238" s="112" t="e">
        <f>CP238/(CL238+CN238+CP281+CR238)</f>
        <v>#DIV/0!</v>
      </c>
      <c r="CR238" s="100">
        <f t="shared" si="180"/>
        <v>0</v>
      </c>
      <c r="CS238" s="112" t="e">
        <f t="shared" si="181"/>
        <v>#DIV/0!</v>
      </c>
      <c r="CT238" s="113" t="e">
        <f>(((CL238*2)+(CN238*1)+(CP238*0)))/(CL238+CN238+CP238)</f>
        <v>#DIV/0!</v>
      </c>
      <c r="CU238" s="103" t="e">
        <f>IF(CS238&gt;=50%,"KĐG",IF(CT238&gt;=1.6,"Đạt mục tiêu",IF(CT238&gt;=1,"Cần cố gắng","Chưa đạt")))</f>
        <v>#DIV/0!</v>
      </c>
      <c r="CV238" s="2"/>
    </row>
    <row r="239" spans="1:100" ht="93" hidden="1" customHeight="1">
      <c r="A239" s="38" t="s">
        <v>186</v>
      </c>
      <c r="B239" s="60">
        <v>283</v>
      </c>
      <c r="C239" s="83" t="s">
        <v>647</v>
      </c>
      <c r="D239" s="270" t="s">
        <v>224</v>
      </c>
      <c r="E239" s="81" t="s">
        <v>648</v>
      </c>
      <c r="F239" s="84" t="s">
        <v>224</v>
      </c>
      <c r="G239" s="85" t="s">
        <v>649</v>
      </c>
      <c r="H239" s="86"/>
      <c r="I239" s="105" t="s">
        <v>212</v>
      </c>
      <c r="J239" s="139" t="s">
        <v>545</v>
      </c>
      <c r="K239" s="140" t="s">
        <v>165</v>
      </c>
      <c r="L239" s="141" t="s">
        <v>177</v>
      </c>
      <c r="M239" s="106">
        <v>1</v>
      </c>
      <c r="N239" s="107"/>
      <c r="O239" s="108"/>
      <c r="P239" s="107"/>
      <c r="Q239" s="108"/>
      <c r="R239" s="108"/>
      <c r="S239" s="108"/>
      <c r="T239" s="108"/>
      <c r="U239" s="107"/>
      <c r="V239" s="108" t="s">
        <v>177</v>
      </c>
      <c r="W239" s="108"/>
      <c r="X239" s="108"/>
      <c r="Y239" s="38">
        <f t="shared" si="174"/>
        <v>1</v>
      </c>
      <c r="Z239" s="129"/>
      <c r="AA239" s="109"/>
      <c r="AB239" s="109"/>
      <c r="AC239" s="109"/>
      <c r="AD239" s="109"/>
      <c r="AE239" s="109"/>
      <c r="AF239" s="109"/>
      <c r="AG239" s="96"/>
      <c r="AH239" s="96"/>
      <c r="AI239" s="96"/>
      <c r="AJ239" s="97"/>
      <c r="AK239" s="97"/>
      <c r="AL239" s="97"/>
      <c r="AM239" s="97"/>
      <c r="AN239" s="97"/>
      <c r="AO239" s="97"/>
      <c r="AP239" s="97"/>
      <c r="AQ239" s="97"/>
      <c r="AR239" s="97"/>
      <c r="AS239" s="97"/>
      <c r="AT239" s="97"/>
      <c r="AU239" s="97"/>
      <c r="AV239" s="97"/>
      <c r="AW239" s="97"/>
      <c r="AX239" s="97"/>
      <c r="AY239" s="97"/>
      <c r="AZ239" s="97"/>
      <c r="BA239" s="97"/>
      <c r="BB239" s="97" t="s">
        <v>222</v>
      </c>
      <c r="BC239" s="97"/>
      <c r="BD239" s="97"/>
      <c r="BE239" s="97"/>
      <c r="BF239" s="97"/>
      <c r="BG239" s="97"/>
      <c r="BH239" s="97"/>
      <c r="BI239" s="97"/>
      <c r="BJ239" s="98"/>
      <c r="BK239" s="99"/>
      <c r="BL239" s="99"/>
      <c r="BM239" s="99"/>
      <c r="BN239" s="99"/>
      <c r="BO239" s="99"/>
      <c r="BP239" s="99"/>
      <c r="BQ239" s="99"/>
      <c r="BR239" s="99"/>
      <c r="BS239" s="99"/>
      <c r="BT239" s="99"/>
      <c r="BU239" s="99"/>
      <c r="BV239" s="99"/>
      <c r="BW239" s="99"/>
      <c r="BX239" s="99"/>
      <c r="BY239" s="99"/>
      <c r="BZ239" s="99"/>
      <c r="CA239" s="99"/>
      <c r="CB239" s="99"/>
      <c r="CC239" s="99"/>
      <c r="CD239" s="99"/>
      <c r="CE239" s="99"/>
      <c r="CF239" s="99"/>
      <c r="CG239" s="99"/>
      <c r="CH239" s="99"/>
      <c r="CI239" s="99"/>
      <c r="CJ239" s="99"/>
      <c r="CK239" s="99"/>
      <c r="CL239" s="100">
        <f t="shared" si="175"/>
        <v>0</v>
      </c>
      <c r="CM239" s="101" t="e">
        <f t="shared" si="176"/>
        <v>#DIV/0!</v>
      </c>
      <c r="CN239" s="100">
        <f t="shared" si="177"/>
        <v>0</v>
      </c>
      <c r="CO239" s="101" t="e">
        <f t="shared" si="178"/>
        <v>#DIV/0!</v>
      </c>
      <c r="CP239" s="100">
        <f t="shared" si="179"/>
        <v>0</v>
      </c>
      <c r="CQ239" s="101" t="e">
        <f t="shared" ref="CQ239:CQ241" si="182">CP239/(CL239+CN239+CP239+CR239)</f>
        <v>#DIV/0!</v>
      </c>
      <c r="CR239" s="100">
        <f t="shared" si="180"/>
        <v>0</v>
      </c>
      <c r="CS239" s="101" t="e">
        <f t="shared" si="181"/>
        <v>#DIV/0!</v>
      </c>
      <c r="CT239" s="113" t="e">
        <f t="shared" ref="CT239:CT241" si="183">(((CL239*2)+(CN239*1)+(CP239*0)))/(CL239+CN239+CP239)</f>
        <v>#DIV/0!</v>
      </c>
      <c r="CU239" s="103" t="e">
        <f t="shared" ref="CU239:CU241" si="184">IF(CS239&gt;=50%,"KĐG",IF(CT239&gt;=1.6,"Đạt mục tiêu",IF(CT239&gt;=1,"Cần cố gắng","Chưa đạt")))</f>
        <v>#DIV/0!</v>
      </c>
      <c r="CV239" s="2"/>
    </row>
    <row r="240" spans="1:100" ht="93" hidden="1" customHeight="1">
      <c r="A240" s="38" t="s">
        <v>186</v>
      </c>
      <c r="B240" s="60">
        <v>284</v>
      </c>
      <c r="C240" s="262" t="s">
        <v>650</v>
      </c>
      <c r="D240" s="130" t="s">
        <v>171</v>
      </c>
      <c r="E240" s="261" t="s">
        <v>651</v>
      </c>
      <c r="F240" s="121" t="s">
        <v>171</v>
      </c>
      <c r="G240" s="85" t="s">
        <v>652</v>
      </c>
      <c r="H240" s="86"/>
      <c r="I240" s="123"/>
      <c r="J240" s="139" t="s">
        <v>545</v>
      </c>
      <c r="K240" s="140" t="s">
        <v>165</v>
      </c>
      <c r="L240" s="141" t="s">
        <v>177</v>
      </c>
      <c r="M240" s="106"/>
      <c r="N240" s="107"/>
      <c r="O240" s="108"/>
      <c r="P240" s="107"/>
      <c r="Q240" s="108"/>
      <c r="R240" s="108"/>
      <c r="S240" s="108"/>
      <c r="T240" s="108"/>
      <c r="U240" s="107"/>
      <c r="V240" s="108" t="s">
        <v>177</v>
      </c>
      <c r="W240" s="108"/>
      <c r="X240" s="108"/>
      <c r="Y240" s="38">
        <f t="shared" si="174"/>
        <v>1</v>
      </c>
      <c r="Z240" s="129" t="s">
        <v>415</v>
      </c>
      <c r="AA240" s="109"/>
      <c r="AB240" s="109"/>
      <c r="AC240" s="109"/>
      <c r="AD240" s="109"/>
      <c r="AE240" s="109"/>
      <c r="AF240" s="109"/>
      <c r="AG240" s="96"/>
      <c r="AH240" s="96"/>
      <c r="AI240" s="96"/>
      <c r="AJ240" s="97"/>
      <c r="AK240" s="97"/>
      <c r="AL240" s="97"/>
      <c r="AM240" s="97"/>
      <c r="AN240" s="97"/>
      <c r="AO240" s="97"/>
      <c r="AP240" s="97"/>
      <c r="AQ240" s="97"/>
      <c r="AR240" s="97"/>
      <c r="AS240" s="97"/>
      <c r="AT240" s="97"/>
      <c r="AU240" s="97"/>
      <c r="AV240" s="97"/>
      <c r="AW240" s="97"/>
      <c r="AX240" s="97"/>
      <c r="AY240" s="97"/>
      <c r="AZ240" s="97"/>
      <c r="BA240" s="97"/>
      <c r="BB240" s="97" t="s">
        <v>365</v>
      </c>
      <c r="BC240" s="97"/>
      <c r="BD240" s="97"/>
      <c r="BE240" s="97"/>
      <c r="BF240" s="97"/>
      <c r="BG240" s="97"/>
      <c r="BH240" s="97"/>
      <c r="BI240" s="97"/>
      <c r="BJ240" s="98"/>
      <c r="BK240" s="99"/>
      <c r="BL240" s="99"/>
      <c r="BM240" s="99"/>
      <c r="BN240" s="99"/>
      <c r="BO240" s="99"/>
      <c r="BP240" s="99"/>
      <c r="BQ240" s="99"/>
      <c r="BR240" s="99"/>
      <c r="BS240" s="99"/>
      <c r="BT240" s="99"/>
      <c r="BU240" s="99"/>
      <c r="BV240" s="99"/>
      <c r="BW240" s="99"/>
      <c r="BX240" s="99"/>
      <c r="BY240" s="99"/>
      <c r="BZ240" s="99"/>
      <c r="CA240" s="99"/>
      <c r="CB240" s="99"/>
      <c r="CC240" s="99"/>
      <c r="CD240" s="99"/>
      <c r="CE240" s="99"/>
      <c r="CF240" s="99"/>
      <c r="CG240" s="99"/>
      <c r="CH240" s="99"/>
      <c r="CI240" s="99"/>
      <c r="CJ240" s="99"/>
      <c r="CK240" s="99"/>
      <c r="CL240" s="100">
        <f t="shared" si="175"/>
        <v>0</v>
      </c>
      <c r="CM240" s="101" t="e">
        <f t="shared" si="176"/>
        <v>#DIV/0!</v>
      </c>
      <c r="CN240" s="100">
        <f t="shared" si="177"/>
        <v>0</v>
      </c>
      <c r="CO240" s="101" t="e">
        <f t="shared" si="178"/>
        <v>#DIV/0!</v>
      </c>
      <c r="CP240" s="100">
        <f t="shared" si="179"/>
        <v>0</v>
      </c>
      <c r="CQ240" s="101" t="e">
        <f t="shared" si="182"/>
        <v>#DIV/0!</v>
      </c>
      <c r="CR240" s="100">
        <f t="shared" si="180"/>
        <v>0</v>
      </c>
      <c r="CS240" s="101" t="e">
        <f t="shared" si="181"/>
        <v>#DIV/0!</v>
      </c>
      <c r="CT240" s="113" t="e">
        <f t="shared" si="183"/>
        <v>#DIV/0!</v>
      </c>
      <c r="CU240" s="103" t="e">
        <f t="shared" si="184"/>
        <v>#DIV/0!</v>
      </c>
      <c r="CV240" s="2"/>
    </row>
    <row r="241" spans="1:100" ht="93" hidden="1" customHeight="1">
      <c r="A241" s="38" t="s">
        <v>188</v>
      </c>
      <c r="B241" s="60">
        <v>284</v>
      </c>
      <c r="C241" s="271" t="s">
        <v>650</v>
      </c>
      <c r="D241" s="120" t="s">
        <v>171</v>
      </c>
      <c r="E241" s="261" t="s">
        <v>653</v>
      </c>
      <c r="F241" s="121" t="s">
        <v>171</v>
      </c>
      <c r="G241" s="85" t="s">
        <v>654</v>
      </c>
      <c r="H241" s="86"/>
      <c r="I241" s="105" t="s">
        <v>212</v>
      </c>
      <c r="J241" s="139" t="s">
        <v>545</v>
      </c>
      <c r="K241" s="140" t="s">
        <v>165</v>
      </c>
      <c r="L241" s="141" t="s">
        <v>177</v>
      </c>
      <c r="M241" s="106"/>
      <c r="N241" s="107"/>
      <c r="O241" s="108"/>
      <c r="P241" s="107"/>
      <c r="Q241" s="108"/>
      <c r="R241" s="108"/>
      <c r="S241" s="108"/>
      <c r="T241" s="108"/>
      <c r="U241" s="107"/>
      <c r="V241" s="108"/>
      <c r="W241" s="108"/>
      <c r="X241" s="108" t="s">
        <v>177</v>
      </c>
      <c r="Y241" s="38">
        <f t="shared" si="174"/>
        <v>1</v>
      </c>
      <c r="Z241" s="129"/>
      <c r="AA241" s="109"/>
      <c r="AB241" s="109"/>
      <c r="AC241" s="109"/>
      <c r="AD241" s="109"/>
      <c r="AE241" s="109"/>
      <c r="AF241" s="109"/>
      <c r="AG241" s="96"/>
      <c r="AH241" s="96"/>
      <c r="AI241" s="96"/>
      <c r="AJ241" s="97"/>
      <c r="AK241" s="97"/>
      <c r="AL241" s="97"/>
      <c r="AM241" s="97"/>
      <c r="AN241" s="97"/>
      <c r="AO241" s="97"/>
      <c r="AP241" s="97"/>
      <c r="AQ241" s="97"/>
      <c r="AR241" s="97"/>
      <c r="AS241" s="97"/>
      <c r="AT241" s="97"/>
      <c r="AU241" s="97"/>
      <c r="AV241" s="97"/>
      <c r="AW241" s="97"/>
      <c r="AX241" s="97"/>
      <c r="AY241" s="97"/>
      <c r="AZ241" s="97"/>
      <c r="BA241" s="97"/>
      <c r="BB241" s="97"/>
      <c r="BC241" s="97"/>
      <c r="BD241" s="97"/>
      <c r="BE241" s="97"/>
      <c r="BF241" s="97"/>
      <c r="BG241" s="97" t="s">
        <v>365</v>
      </c>
      <c r="BH241" s="97" t="s">
        <v>365</v>
      </c>
      <c r="BI241" s="97" t="s">
        <v>365</v>
      </c>
      <c r="BJ241" s="98"/>
      <c r="BK241" s="99"/>
      <c r="BL241" s="99"/>
      <c r="BM241" s="99"/>
      <c r="BN241" s="99"/>
      <c r="BO241" s="99"/>
      <c r="BP241" s="99"/>
      <c r="BQ241" s="99"/>
      <c r="BR241" s="99"/>
      <c r="BS241" s="99"/>
      <c r="BT241" s="99"/>
      <c r="BU241" s="99"/>
      <c r="BV241" s="99"/>
      <c r="BW241" s="99"/>
      <c r="BX241" s="99"/>
      <c r="BY241" s="99"/>
      <c r="BZ241" s="99"/>
      <c r="CA241" s="99"/>
      <c r="CB241" s="99"/>
      <c r="CC241" s="99"/>
      <c r="CD241" s="99"/>
      <c r="CE241" s="99"/>
      <c r="CF241" s="99"/>
      <c r="CG241" s="99"/>
      <c r="CH241" s="99"/>
      <c r="CI241" s="99"/>
      <c r="CJ241" s="99"/>
      <c r="CK241" s="99"/>
      <c r="CL241" s="100">
        <f t="shared" si="175"/>
        <v>0</v>
      </c>
      <c r="CM241" s="101" t="e">
        <f t="shared" si="176"/>
        <v>#DIV/0!</v>
      </c>
      <c r="CN241" s="100">
        <f t="shared" si="177"/>
        <v>0</v>
      </c>
      <c r="CO241" s="101" t="e">
        <f t="shared" si="178"/>
        <v>#DIV/0!</v>
      </c>
      <c r="CP241" s="100">
        <f t="shared" si="179"/>
        <v>0</v>
      </c>
      <c r="CQ241" s="101" t="e">
        <f t="shared" si="182"/>
        <v>#DIV/0!</v>
      </c>
      <c r="CR241" s="100">
        <f t="shared" si="180"/>
        <v>0</v>
      </c>
      <c r="CS241" s="101" t="e">
        <f t="shared" si="181"/>
        <v>#DIV/0!</v>
      </c>
      <c r="CT241" s="117" t="e">
        <f t="shared" si="183"/>
        <v>#DIV/0!</v>
      </c>
      <c r="CU241" s="103" t="e">
        <f t="shared" si="184"/>
        <v>#DIV/0!</v>
      </c>
      <c r="CV241" s="2"/>
    </row>
    <row r="242" spans="1:100" ht="24.75" hidden="1" customHeight="1">
      <c r="A242" s="59"/>
      <c r="B242" s="60">
        <v>285</v>
      </c>
      <c r="C242" s="156" t="s">
        <v>655</v>
      </c>
      <c r="D242" s="157"/>
      <c r="E242" s="156"/>
      <c r="F242" s="65" t="s">
        <v>117</v>
      </c>
      <c r="G242" s="66"/>
      <c r="H242" s="66"/>
      <c r="I242" s="66"/>
      <c r="J242" s="66"/>
      <c r="K242" s="66"/>
      <c r="L242" s="66"/>
      <c r="M242" s="187"/>
      <c r="N242" s="66"/>
      <c r="O242" s="66"/>
      <c r="P242" s="66"/>
      <c r="Q242" s="66"/>
      <c r="R242" s="66"/>
      <c r="S242" s="66"/>
      <c r="T242" s="66"/>
      <c r="U242" s="66"/>
      <c r="V242" s="66"/>
      <c r="W242" s="66"/>
      <c r="X242" s="66"/>
      <c r="Y242" s="67">
        <f>SUM(Y243:Y244)</f>
        <v>2</v>
      </c>
      <c r="Z242" s="137"/>
      <c r="AA242" s="66"/>
      <c r="AB242" s="66"/>
      <c r="AC242" s="66"/>
      <c r="AD242" s="66"/>
      <c r="AE242" s="66"/>
      <c r="AF242" s="66"/>
      <c r="AG242" s="66"/>
      <c r="AH242" s="66"/>
      <c r="AI242" s="66"/>
      <c r="AJ242" s="138"/>
      <c r="AK242" s="138"/>
      <c r="AL242" s="138"/>
      <c r="AM242" s="138"/>
      <c r="AN242" s="138"/>
      <c r="AO242" s="138"/>
      <c r="AP242" s="138"/>
      <c r="AQ242" s="138"/>
      <c r="AR242" s="138"/>
      <c r="AS242" s="138"/>
      <c r="AT242" s="138"/>
      <c r="AU242" s="138"/>
      <c r="AV242" s="138"/>
      <c r="AW242" s="138"/>
      <c r="AX242" s="138"/>
      <c r="AY242" s="138"/>
      <c r="AZ242" s="138"/>
      <c r="BA242" s="138"/>
      <c r="BB242" s="138"/>
      <c r="BC242" s="138"/>
      <c r="BD242" s="138"/>
      <c r="BE242" s="138"/>
      <c r="BF242" s="138"/>
      <c r="BG242" s="138"/>
      <c r="BH242" s="138"/>
      <c r="BI242" s="138"/>
      <c r="BJ242" s="272"/>
      <c r="BK242" s="68"/>
      <c r="BL242" s="68"/>
      <c r="BM242" s="68"/>
      <c r="BN242" s="68"/>
      <c r="BO242" s="68"/>
      <c r="BP242" s="68"/>
      <c r="BQ242" s="68"/>
      <c r="BR242" s="68"/>
      <c r="BS242" s="68"/>
      <c r="BT242" s="68"/>
      <c r="BU242" s="68"/>
      <c r="BV242" s="68"/>
      <c r="BW242" s="68"/>
      <c r="BX242" s="68"/>
      <c r="BY242" s="68"/>
      <c r="BZ242" s="68"/>
      <c r="CA242" s="68"/>
      <c r="CB242" s="68"/>
      <c r="CC242" s="68"/>
      <c r="CD242" s="68"/>
      <c r="CE242" s="68"/>
      <c r="CF242" s="68"/>
      <c r="CG242" s="68"/>
      <c r="CH242" s="68"/>
      <c r="CI242" s="68"/>
      <c r="CJ242" s="68"/>
      <c r="CK242" s="68"/>
      <c r="CL242" s="68" t="s">
        <v>117</v>
      </c>
      <c r="CM242" s="68" t="s">
        <v>117</v>
      </c>
      <c r="CN242" s="68" t="s">
        <v>117</v>
      </c>
      <c r="CO242" s="68" t="s">
        <v>117</v>
      </c>
      <c r="CP242" s="68" t="s">
        <v>117</v>
      </c>
      <c r="CQ242" s="68" t="s">
        <v>117</v>
      </c>
      <c r="CR242" s="68" t="s">
        <v>117</v>
      </c>
      <c r="CS242" s="68" t="s">
        <v>117</v>
      </c>
      <c r="CT242" s="263" t="s">
        <v>117</v>
      </c>
      <c r="CU242" s="68" t="s">
        <v>117</v>
      </c>
      <c r="CV242" s="2"/>
    </row>
    <row r="243" spans="1:100" ht="72.75" hidden="1" customHeight="1">
      <c r="A243" s="80" t="s">
        <v>187</v>
      </c>
      <c r="B243" s="60">
        <v>288</v>
      </c>
      <c r="C243" s="83" t="s">
        <v>656</v>
      </c>
      <c r="D243" s="115" t="s">
        <v>190</v>
      </c>
      <c r="E243" s="81" t="s">
        <v>657</v>
      </c>
      <c r="F243" s="84" t="s">
        <v>190</v>
      </c>
      <c r="G243" s="85" t="s">
        <v>658</v>
      </c>
      <c r="H243" s="86"/>
      <c r="I243" s="105" t="s">
        <v>175</v>
      </c>
      <c r="J243" s="139" t="s">
        <v>545</v>
      </c>
      <c r="K243" s="140" t="s">
        <v>165</v>
      </c>
      <c r="L243" s="141" t="s">
        <v>177</v>
      </c>
      <c r="M243" s="106"/>
      <c r="N243" s="107"/>
      <c r="O243" s="108"/>
      <c r="P243" s="107"/>
      <c r="Q243" s="108"/>
      <c r="R243" s="108"/>
      <c r="S243" s="108"/>
      <c r="T243" s="108"/>
      <c r="U243" s="107"/>
      <c r="V243" s="108"/>
      <c r="W243" s="108" t="s">
        <v>177</v>
      </c>
      <c r="X243" s="108"/>
      <c r="Y243" s="38">
        <f t="shared" ref="Y243:Y244" si="185">COUNTIF($N243:$X243,"x")</f>
        <v>1</v>
      </c>
      <c r="Z243" s="129"/>
      <c r="AA243" s="109"/>
      <c r="AB243" s="109"/>
      <c r="AC243" s="109"/>
      <c r="AD243" s="109"/>
      <c r="AE243" s="109"/>
      <c r="AF243" s="109"/>
      <c r="AG243" s="96"/>
      <c r="AH243" s="96"/>
      <c r="AI243" s="96"/>
      <c r="AJ243" s="97"/>
      <c r="AK243" s="97"/>
      <c r="AL243" s="97"/>
      <c r="AM243" s="97"/>
      <c r="AN243" s="97"/>
      <c r="AO243" s="97"/>
      <c r="AP243" s="97"/>
      <c r="AQ243" s="97"/>
      <c r="AR243" s="97"/>
      <c r="AS243" s="97"/>
      <c r="AT243" s="97"/>
      <c r="AU243" s="97"/>
      <c r="AV243" s="97"/>
      <c r="AW243" s="97"/>
      <c r="AX243" s="97"/>
      <c r="AY243" s="97"/>
      <c r="AZ243" s="97"/>
      <c r="BA243" s="97"/>
      <c r="BB243" s="97"/>
      <c r="BC243" s="97"/>
      <c r="BD243" s="97"/>
      <c r="BE243" s="97" t="s">
        <v>222</v>
      </c>
      <c r="BF243" s="97"/>
      <c r="BG243" s="97"/>
      <c r="BH243" s="97"/>
      <c r="BI243" s="97"/>
      <c r="BJ243" s="98"/>
      <c r="BK243" s="99"/>
      <c r="BL243" s="99"/>
      <c r="BM243" s="99"/>
      <c r="BN243" s="99"/>
      <c r="BO243" s="99"/>
      <c r="BP243" s="99"/>
      <c r="BQ243" s="99"/>
      <c r="BR243" s="99"/>
      <c r="BS243" s="99"/>
      <c r="BT243" s="99"/>
      <c r="BU243" s="99"/>
      <c r="BV243" s="99"/>
      <c r="BW243" s="99"/>
      <c r="BX243" s="99"/>
      <c r="BY243" s="99"/>
      <c r="BZ243" s="99"/>
      <c r="CA243" s="99"/>
      <c r="CB243" s="99"/>
      <c r="CC243" s="99"/>
      <c r="CD243" s="99"/>
      <c r="CE243" s="99"/>
      <c r="CF243" s="99"/>
      <c r="CG243" s="99"/>
      <c r="CH243" s="99"/>
      <c r="CI243" s="99"/>
      <c r="CJ243" s="99"/>
      <c r="CK243" s="99"/>
      <c r="CL243" s="100">
        <f>COUNTIF(BJ243:CK243,"2")</f>
        <v>0</v>
      </c>
      <c r="CM243" s="112" t="e">
        <f t="shared" ref="CM243:CM244" si="186">CL243/(CL243+CN243+CP243+CR243)</f>
        <v>#DIV/0!</v>
      </c>
      <c r="CN243" s="100">
        <f>COUNTIF(BJ243:CK243,"1")</f>
        <v>0</v>
      </c>
      <c r="CO243" s="112" t="e">
        <f t="shared" ref="CO243:CO244" si="187">CN243/(CL243+CN243+CP243+CR243)</f>
        <v>#DIV/0!</v>
      </c>
      <c r="CP243" s="100">
        <f>COUNTIF(BJ243:CK243,"0")</f>
        <v>0</v>
      </c>
      <c r="CQ243" s="112" t="e">
        <f>CP243/(CL243+CN243+CP243+CR243)</f>
        <v>#DIV/0!</v>
      </c>
      <c r="CR243" s="100">
        <f>COUNTIF(BJ243:CK243,"KĐG")</f>
        <v>0</v>
      </c>
      <c r="CS243" s="112" t="e">
        <f t="shared" ref="CS243:CS244" si="188">CR243/(CL243+CN243+CP243+CR243)</f>
        <v>#DIV/0!</v>
      </c>
      <c r="CT243" s="113" t="e">
        <f>(((CL243*2)+(CN243*1)+(CP243*0)))/(CL243+CN243+CP243)</f>
        <v>#DIV/0!</v>
      </c>
      <c r="CU243" s="103" t="e">
        <f>IF(CS243&gt;=50%,"KĐG",IF(CT243&gt;=1.6,"Đạt mục tiêu",IF(CT243&gt;=1,"Cần cố gắng","Chưa đạt")))</f>
        <v>#DIV/0!</v>
      </c>
      <c r="CV243" s="2"/>
    </row>
    <row r="244" spans="1:100" ht="64.5" hidden="1" customHeight="1">
      <c r="A244" s="80" t="s">
        <v>187</v>
      </c>
      <c r="B244" s="60">
        <v>289</v>
      </c>
      <c r="C244" s="83" t="s">
        <v>659</v>
      </c>
      <c r="D244" s="114" t="s">
        <v>224</v>
      </c>
      <c r="E244" s="81" t="s">
        <v>660</v>
      </c>
      <c r="F244" s="84" t="s">
        <v>224</v>
      </c>
      <c r="G244" s="195" t="s">
        <v>661</v>
      </c>
      <c r="H244" s="196"/>
      <c r="I244" s="105" t="s">
        <v>212</v>
      </c>
      <c r="J244" s="139" t="s">
        <v>545</v>
      </c>
      <c r="K244" s="140" t="s">
        <v>206</v>
      </c>
      <c r="L244" s="141" t="s">
        <v>177</v>
      </c>
      <c r="M244" s="106">
        <v>1</v>
      </c>
      <c r="N244" s="107"/>
      <c r="O244" s="108"/>
      <c r="P244" s="107"/>
      <c r="Q244" s="108"/>
      <c r="R244" s="108"/>
      <c r="S244" s="108"/>
      <c r="T244" s="108"/>
      <c r="U244" s="107"/>
      <c r="V244" s="108"/>
      <c r="W244" s="108" t="s">
        <v>177</v>
      </c>
      <c r="X244" s="108"/>
      <c r="Y244" s="38">
        <f t="shared" si="185"/>
        <v>1</v>
      </c>
      <c r="Z244" s="129" t="s">
        <v>662</v>
      </c>
      <c r="AA244" s="109"/>
      <c r="AB244" s="109"/>
      <c r="AC244" s="109"/>
      <c r="AD244" s="109"/>
      <c r="AE244" s="109"/>
      <c r="AF244" s="109"/>
      <c r="AG244" s="96"/>
      <c r="AH244" s="96"/>
      <c r="AI244" s="96"/>
      <c r="AJ244" s="97"/>
      <c r="AK244" s="97"/>
      <c r="AL244" s="97"/>
      <c r="AM244" s="97"/>
      <c r="AN244" s="97"/>
      <c r="AO244" s="97"/>
      <c r="AP244" s="97"/>
      <c r="AQ244" s="97"/>
      <c r="AR244" s="97"/>
      <c r="AS244" s="97"/>
      <c r="AT244" s="97"/>
      <c r="AU244" s="97"/>
      <c r="AV244" s="97"/>
      <c r="AW244" s="97"/>
      <c r="AX244" s="97"/>
      <c r="AY244" s="97"/>
      <c r="AZ244" s="97"/>
      <c r="BA244" s="97"/>
      <c r="BB244" s="97"/>
      <c r="BC244" s="97"/>
      <c r="BD244" s="97"/>
      <c r="BE244" s="97" t="s">
        <v>365</v>
      </c>
      <c r="BF244" s="97"/>
      <c r="BG244" s="97"/>
      <c r="BH244" s="97"/>
      <c r="BI244" s="97"/>
      <c r="BJ244" s="98"/>
      <c r="BK244" s="99"/>
      <c r="BL244" s="99"/>
      <c r="BM244" s="99"/>
      <c r="BN244" s="99"/>
      <c r="BO244" s="99"/>
      <c r="BP244" s="99"/>
      <c r="BQ244" s="99"/>
      <c r="BR244" s="99"/>
      <c r="BS244" s="99"/>
      <c r="BT244" s="99"/>
      <c r="BU244" s="99"/>
      <c r="BV244" s="99"/>
      <c r="BW244" s="99"/>
      <c r="BX244" s="99"/>
      <c r="BY244" s="99"/>
      <c r="BZ244" s="99"/>
      <c r="CA244" s="99"/>
      <c r="CB244" s="99"/>
      <c r="CC244" s="99"/>
      <c r="CD244" s="99"/>
      <c r="CE244" s="99"/>
      <c r="CF244" s="99"/>
      <c r="CG244" s="99"/>
      <c r="CH244" s="99"/>
      <c r="CI244" s="99"/>
      <c r="CJ244" s="99"/>
      <c r="CK244" s="99"/>
      <c r="CL244" s="103">
        <f>COUNTIF(BJ244:CK244,"2")</f>
        <v>0</v>
      </c>
      <c r="CM244" s="112" t="e">
        <f t="shared" si="186"/>
        <v>#DIV/0!</v>
      </c>
      <c r="CN244" s="100">
        <f>COUNTIF(BJ244:CK244,"1")</f>
        <v>0</v>
      </c>
      <c r="CO244" s="112" t="e">
        <f t="shared" si="187"/>
        <v>#DIV/0!</v>
      </c>
      <c r="CP244" s="100">
        <f>COUNTIF(BJ244:CK244,"0")</f>
        <v>0</v>
      </c>
      <c r="CQ244" s="112" t="e">
        <f>CP244/(CL244+CN244+CP287+CR244)</f>
        <v>#DIV/0!</v>
      </c>
      <c r="CR244" s="100">
        <f>COUNTIF(BJ244:CK244,"KĐG")</f>
        <v>0</v>
      </c>
      <c r="CS244" s="112" t="e">
        <f t="shared" si="188"/>
        <v>#DIV/0!</v>
      </c>
      <c r="CT244" s="113" t="e">
        <f>(((CL244*2)+(CN244*1)+(CP244*0)))/(CL244+CN244+CP244)</f>
        <v>#DIV/0!</v>
      </c>
      <c r="CU244" s="103" t="e">
        <f>IF(CS244&gt;=50%,"KĐG",IF(CT244&gt;=1.6,"Đạt mục tiêu",IF(CT244&gt;=1,"Cần cố gắng","Chưa đạt")))</f>
        <v>#DIV/0!</v>
      </c>
      <c r="CV244" s="2"/>
    </row>
    <row r="245" spans="1:100" ht="25.5" hidden="1" customHeight="1">
      <c r="A245" s="59"/>
      <c r="B245" s="60">
        <v>290</v>
      </c>
      <c r="C245" s="156" t="s">
        <v>663</v>
      </c>
      <c r="D245" s="214"/>
      <c r="E245" s="156"/>
      <c r="F245" s="65" t="s">
        <v>117</v>
      </c>
      <c r="G245" s="66"/>
      <c r="H245" s="66"/>
      <c r="I245" s="66"/>
      <c r="J245" s="66"/>
      <c r="K245" s="66"/>
      <c r="L245" s="66"/>
      <c r="M245" s="187"/>
      <c r="N245" s="66"/>
      <c r="O245" s="66"/>
      <c r="P245" s="66"/>
      <c r="Q245" s="66"/>
      <c r="R245" s="66"/>
      <c r="S245" s="66"/>
      <c r="T245" s="66"/>
      <c r="U245" s="66"/>
      <c r="V245" s="66"/>
      <c r="W245" s="66"/>
      <c r="X245" s="66"/>
      <c r="Y245" s="67">
        <f>SUM(Y246:Y247)</f>
        <v>2</v>
      </c>
      <c r="Z245" s="137"/>
      <c r="AA245" s="66"/>
      <c r="AB245" s="66"/>
      <c r="AC245" s="66"/>
      <c r="AD245" s="66"/>
      <c r="AE245" s="66"/>
      <c r="AF245" s="66"/>
      <c r="AG245" s="66"/>
      <c r="AH245" s="66"/>
      <c r="AI245" s="66"/>
      <c r="AJ245" s="138"/>
      <c r="AK245" s="138"/>
      <c r="AL245" s="138"/>
      <c r="AM245" s="138"/>
      <c r="AN245" s="138"/>
      <c r="AO245" s="138"/>
      <c r="AP245" s="138"/>
      <c r="AQ245" s="138"/>
      <c r="AR245" s="138"/>
      <c r="AS245" s="138"/>
      <c r="AT245" s="138"/>
      <c r="AU245" s="138"/>
      <c r="AV245" s="138"/>
      <c r="AW245" s="138"/>
      <c r="AX245" s="138"/>
      <c r="AY245" s="138"/>
      <c r="AZ245" s="138"/>
      <c r="BA245" s="138"/>
      <c r="BB245" s="138"/>
      <c r="BC245" s="138"/>
      <c r="BD245" s="138"/>
      <c r="BE245" s="138"/>
      <c r="BF245" s="138"/>
      <c r="BG245" s="138"/>
      <c r="BH245" s="138"/>
      <c r="BI245" s="138"/>
      <c r="BJ245" s="273"/>
      <c r="BK245" s="79"/>
      <c r="BL245" s="79"/>
      <c r="BM245" s="79"/>
      <c r="BN245" s="79"/>
      <c r="BO245" s="79"/>
      <c r="BP245" s="79"/>
      <c r="BQ245" s="79"/>
      <c r="BR245" s="68"/>
      <c r="BS245" s="68"/>
      <c r="BT245" s="68"/>
      <c r="BU245" s="68"/>
      <c r="BV245" s="68"/>
      <c r="BW245" s="68"/>
      <c r="BX245" s="68"/>
      <c r="BY245" s="68"/>
      <c r="BZ245" s="68"/>
      <c r="CA245" s="68"/>
      <c r="CB245" s="68"/>
      <c r="CC245" s="68"/>
      <c r="CD245" s="68"/>
      <c r="CE245" s="68"/>
      <c r="CF245" s="68"/>
      <c r="CG245" s="68"/>
      <c r="CH245" s="68"/>
      <c r="CI245" s="68"/>
      <c r="CJ245" s="68"/>
      <c r="CK245" s="68"/>
      <c r="CL245" s="68"/>
      <c r="CM245" s="68"/>
      <c r="CN245" s="68"/>
      <c r="CO245" s="68"/>
      <c r="CP245" s="68"/>
      <c r="CQ245" s="68"/>
      <c r="CR245" s="68"/>
      <c r="CS245" s="68"/>
      <c r="CT245" s="263"/>
      <c r="CU245" s="68"/>
      <c r="CV245" s="2"/>
    </row>
    <row r="246" spans="1:100" ht="45.75" hidden="1" customHeight="1">
      <c r="A246" s="80" t="s">
        <v>187</v>
      </c>
      <c r="B246" s="60">
        <v>291</v>
      </c>
      <c r="C246" s="83" t="s">
        <v>664</v>
      </c>
      <c r="D246" s="104" t="s">
        <v>224</v>
      </c>
      <c r="E246" s="81" t="s">
        <v>665</v>
      </c>
      <c r="F246" s="84" t="s">
        <v>224</v>
      </c>
      <c r="G246" s="85" t="s">
        <v>666</v>
      </c>
      <c r="H246" s="86"/>
      <c r="I246" s="105" t="s">
        <v>175</v>
      </c>
      <c r="J246" s="139" t="s">
        <v>545</v>
      </c>
      <c r="K246" s="140" t="s">
        <v>165</v>
      </c>
      <c r="L246" s="141" t="s">
        <v>177</v>
      </c>
      <c r="M246" s="106">
        <v>1</v>
      </c>
      <c r="N246" s="107"/>
      <c r="O246" s="108"/>
      <c r="P246" s="107"/>
      <c r="Q246" s="108"/>
      <c r="R246" s="108"/>
      <c r="S246" s="108"/>
      <c r="T246" s="108"/>
      <c r="U246" s="107"/>
      <c r="V246" s="108"/>
      <c r="W246" s="108" t="s">
        <v>177</v>
      </c>
      <c r="X246" s="108"/>
      <c r="Y246" s="38">
        <f t="shared" ref="Y246:Y247" si="189">COUNTIF($N246:$X246,"x")</f>
        <v>1</v>
      </c>
      <c r="Z246" s="129"/>
      <c r="AA246" s="109"/>
      <c r="AB246" s="109"/>
      <c r="AC246" s="109"/>
      <c r="AD246" s="109"/>
      <c r="AE246" s="109"/>
      <c r="AF246" s="109"/>
      <c r="AG246" s="96"/>
      <c r="AH246" s="96"/>
      <c r="AI246" s="96"/>
      <c r="AJ246" s="97"/>
      <c r="AK246" s="97"/>
      <c r="AL246" s="97"/>
      <c r="AM246" s="97"/>
      <c r="AN246" s="97"/>
      <c r="AO246" s="97"/>
      <c r="AP246" s="97"/>
      <c r="AQ246" s="97"/>
      <c r="AR246" s="97"/>
      <c r="AS246" s="97"/>
      <c r="AT246" s="97"/>
      <c r="AU246" s="97"/>
      <c r="AV246" s="97"/>
      <c r="AW246" s="97"/>
      <c r="AX246" s="97"/>
      <c r="AY246" s="97"/>
      <c r="AZ246" s="97"/>
      <c r="BA246" s="97"/>
      <c r="BB246" s="97"/>
      <c r="BC246" s="97"/>
      <c r="BD246" s="97"/>
      <c r="BE246" s="97"/>
      <c r="BF246" s="97" t="s">
        <v>222</v>
      </c>
      <c r="BG246" s="97"/>
      <c r="BH246" s="97"/>
      <c r="BI246" s="97"/>
      <c r="BJ246" s="98"/>
      <c r="BK246" s="99"/>
      <c r="BL246" s="99"/>
      <c r="BM246" s="99"/>
      <c r="BN246" s="99"/>
      <c r="BO246" s="99"/>
      <c r="BP246" s="99"/>
      <c r="BQ246" s="99"/>
      <c r="BR246" s="99"/>
      <c r="BS246" s="99"/>
      <c r="BT246" s="99"/>
      <c r="BU246" s="99"/>
      <c r="BV246" s="99"/>
      <c r="BW246" s="99"/>
      <c r="BX246" s="99"/>
      <c r="BY246" s="99"/>
      <c r="BZ246" s="99"/>
      <c r="CA246" s="99"/>
      <c r="CB246" s="99"/>
      <c r="CC246" s="99"/>
      <c r="CD246" s="99"/>
      <c r="CE246" s="99"/>
      <c r="CF246" s="99"/>
      <c r="CG246" s="99"/>
      <c r="CH246" s="99"/>
      <c r="CI246" s="99"/>
      <c r="CJ246" s="99"/>
      <c r="CK246" s="99"/>
      <c r="CL246" s="103">
        <f>COUNTIF(BJ246:CK246,"2")</f>
        <v>0</v>
      </c>
      <c r="CM246" s="112" t="e">
        <f t="shared" ref="CM246:CM247" si="190">CL246/(CL246+CN246+CP246+CR246)</f>
        <v>#DIV/0!</v>
      </c>
      <c r="CN246" s="100">
        <f>COUNTIF(BJ246:CK246,"1")</f>
        <v>0</v>
      </c>
      <c r="CO246" s="112" t="e">
        <f t="shared" ref="CO246:CO247" si="191">CN246/(CL246+CN246+CP246+CR246)</f>
        <v>#DIV/0!</v>
      </c>
      <c r="CP246" s="100">
        <f>COUNTIF(BJ246:CK246,"0")</f>
        <v>0</v>
      </c>
      <c r="CQ246" s="112" t="e">
        <f>CP246/(CL246+CN246+CP289+CR246)</f>
        <v>#DIV/0!</v>
      </c>
      <c r="CR246" s="100">
        <f>COUNTIF(BJ246:CK246,"KĐG")</f>
        <v>0</v>
      </c>
      <c r="CS246" s="112" t="e">
        <f t="shared" ref="CS246:CS247" si="192">CR246/(CL246+CN246+CP246+CR246)</f>
        <v>#DIV/0!</v>
      </c>
      <c r="CT246" s="113" t="e">
        <f>(((CL246*2)+(CN246*1)+(CP246*0)))/(CL246+CN246+CP246)</f>
        <v>#DIV/0!</v>
      </c>
      <c r="CU246" s="103" t="e">
        <f>IF(CS246&gt;=50%,"KĐG",IF(CT246&gt;=1.6,"Đạt mục tiêu",IF(CT246&gt;=1,"Cần cố gắng","Chưa đạt")))</f>
        <v>#DIV/0!</v>
      </c>
      <c r="CV246" s="2"/>
    </row>
    <row r="247" spans="1:100" ht="87" hidden="1" customHeight="1">
      <c r="A247" s="38" t="s">
        <v>186</v>
      </c>
      <c r="B247" s="60">
        <v>292</v>
      </c>
      <c r="C247" s="83" t="s">
        <v>667</v>
      </c>
      <c r="D247" s="114" t="s">
        <v>190</v>
      </c>
      <c r="E247" s="274" t="s">
        <v>668</v>
      </c>
      <c r="F247" s="275" t="s">
        <v>190</v>
      </c>
      <c r="G247" s="85" t="s">
        <v>669</v>
      </c>
      <c r="H247" s="86"/>
      <c r="I247" s="123"/>
      <c r="J247" s="139" t="s">
        <v>545</v>
      </c>
      <c r="K247" s="140" t="s">
        <v>165</v>
      </c>
      <c r="L247" s="141" t="s">
        <v>177</v>
      </c>
      <c r="M247" s="106"/>
      <c r="N247" s="107"/>
      <c r="O247" s="108"/>
      <c r="P247" s="107"/>
      <c r="Q247" s="108"/>
      <c r="R247" s="108"/>
      <c r="S247" s="108"/>
      <c r="T247" s="108"/>
      <c r="U247" s="107"/>
      <c r="V247" s="108" t="s">
        <v>177</v>
      </c>
      <c r="W247" s="108"/>
      <c r="X247" s="108"/>
      <c r="Y247" s="38">
        <f t="shared" si="189"/>
        <v>1</v>
      </c>
      <c r="Z247" s="129"/>
      <c r="AA247" s="109"/>
      <c r="AB247" s="109"/>
      <c r="AC247" s="109"/>
      <c r="AD247" s="109"/>
      <c r="AE247" s="109"/>
      <c r="AF247" s="109"/>
      <c r="AG247" s="96"/>
      <c r="AH247" s="96"/>
      <c r="AI247" s="96"/>
      <c r="AJ247" s="97"/>
      <c r="AK247" s="97"/>
      <c r="AL247" s="97"/>
      <c r="AM247" s="97"/>
      <c r="AN247" s="97"/>
      <c r="AO247" s="97"/>
      <c r="AP247" s="97"/>
      <c r="AQ247" s="97"/>
      <c r="AR247" s="97"/>
      <c r="AS247" s="97"/>
      <c r="AT247" s="97"/>
      <c r="AU247" s="97"/>
      <c r="AV247" s="97"/>
      <c r="AW247" s="97"/>
      <c r="AX247" s="97"/>
      <c r="AY247" s="97"/>
      <c r="AZ247" s="97"/>
      <c r="BA247" s="97"/>
      <c r="BB247" s="97"/>
      <c r="BC247" s="97" t="s">
        <v>216</v>
      </c>
      <c r="BD247" s="97"/>
      <c r="BE247" s="97"/>
      <c r="BF247" s="97"/>
      <c r="BG247" s="97"/>
      <c r="BH247" s="97"/>
      <c r="BI247" s="97"/>
      <c r="BJ247" s="98"/>
      <c r="BK247" s="99"/>
      <c r="BL247" s="99"/>
      <c r="BM247" s="99"/>
      <c r="BN247" s="99"/>
      <c r="BO247" s="99"/>
      <c r="BP247" s="99"/>
      <c r="BQ247" s="99"/>
      <c r="BR247" s="99"/>
      <c r="BS247" s="99"/>
      <c r="BT247" s="99"/>
      <c r="BU247" s="99"/>
      <c r="BV247" s="99"/>
      <c r="BW247" s="99"/>
      <c r="BX247" s="99"/>
      <c r="BY247" s="99"/>
      <c r="BZ247" s="99"/>
      <c r="CA247" s="99"/>
      <c r="CB247" s="99"/>
      <c r="CC247" s="99"/>
      <c r="CD247" s="99"/>
      <c r="CE247" s="99"/>
      <c r="CF247" s="99"/>
      <c r="CG247" s="99"/>
      <c r="CH247" s="99"/>
      <c r="CI247" s="99"/>
      <c r="CJ247" s="99"/>
      <c r="CK247" s="99"/>
      <c r="CL247" s="100">
        <f>COUNTIF(BJ247:CK247,"2")</f>
        <v>0</v>
      </c>
      <c r="CM247" s="101" t="e">
        <f t="shared" si="190"/>
        <v>#DIV/0!</v>
      </c>
      <c r="CN247" s="100">
        <f>COUNTIF(BJ247:CK247,"1")</f>
        <v>0</v>
      </c>
      <c r="CO247" s="101" t="e">
        <f t="shared" si="191"/>
        <v>#DIV/0!</v>
      </c>
      <c r="CP247" s="100">
        <f>COUNTIF(BJ247:CK247,"0")</f>
        <v>0</v>
      </c>
      <c r="CQ247" s="101" t="e">
        <f>CP247/(CL247+CN247+CP247+CR247)</f>
        <v>#DIV/0!</v>
      </c>
      <c r="CR247" s="100">
        <f>COUNTIF(BJ247:CK247,"KĐG")</f>
        <v>0</v>
      </c>
      <c r="CS247" s="101" t="e">
        <f t="shared" si="192"/>
        <v>#DIV/0!</v>
      </c>
      <c r="CT247" s="113" t="e">
        <f>(((CL247*2)+(CN247*1)+(CP247*0)))/(CL247+CN247+CP247)</f>
        <v>#DIV/0!</v>
      </c>
      <c r="CU247" s="103" t="e">
        <f>IF(CS247&gt;=50%,"KĐG",IF(CT247&gt;=1.6,"Đạt mục tiêu",IF(CT247&gt;=1,"Cần cố gắng","Chưa đạt")))</f>
        <v>#DIV/0!</v>
      </c>
      <c r="CV247" s="2"/>
    </row>
    <row r="248" spans="1:100" ht="23.25" hidden="1" customHeight="1">
      <c r="A248" s="59"/>
      <c r="B248" s="60">
        <v>293</v>
      </c>
      <c r="C248" s="156" t="s">
        <v>670</v>
      </c>
      <c r="D248" s="157"/>
      <c r="E248" s="156"/>
      <c r="F248" s="65" t="s">
        <v>117</v>
      </c>
      <c r="G248" s="66"/>
      <c r="H248" s="66"/>
      <c r="I248" s="66"/>
      <c r="J248" s="66"/>
      <c r="K248" s="66"/>
      <c r="L248" s="66"/>
      <c r="M248" s="187"/>
      <c r="N248" s="66"/>
      <c r="O248" s="66"/>
      <c r="P248" s="66"/>
      <c r="Q248" s="66"/>
      <c r="R248" s="66"/>
      <c r="S248" s="66"/>
      <c r="T248" s="66"/>
      <c r="U248" s="66"/>
      <c r="V248" s="66"/>
      <c r="W248" s="66"/>
      <c r="X248" s="66"/>
      <c r="Y248" s="67">
        <f>SUM(Y249:Y256)</f>
        <v>8</v>
      </c>
      <c r="Z248" s="137"/>
      <c r="AA248" s="66"/>
      <c r="AB248" s="66"/>
      <c r="AC248" s="66"/>
      <c r="AD248" s="66"/>
      <c r="AE248" s="66"/>
      <c r="AF248" s="66"/>
      <c r="AG248" s="66"/>
      <c r="AH248" s="66"/>
      <c r="AI248" s="66"/>
      <c r="AJ248" s="138"/>
      <c r="AK248" s="138"/>
      <c r="AL248" s="138"/>
      <c r="AM248" s="138"/>
      <c r="AN248" s="138"/>
      <c r="AO248" s="138"/>
      <c r="AP248" s="138"/>
      <c r="AQ248" s="138"/>
      <c r="AR248" s="138"/>
      <c r="AS248" s="138"/>
      <c r="AT248" s="138"/>
      <c r="AU248" s="138"/>
      <c r="AV248" s="138"/>
      <c r="AW248" s="138"/>
      <c r="AX248" s="138"/>
      <c r="AY248" s="138"/>
      <c r="AZ248" s="138"/>
      <c r="BA248" s="138"/>
      <c r="BB248" s="138"/>
      <c r="BC248" s="138"/>
      <c r="BD248" s="138"/>
      <c r="BE248" s="138"/>
      <c r="BF248" s="138"/>
      <c r="BG248" s="138"/>
      <c r="BH248" s="138"/>
      <c r="BI248" s="138"/>
      <c r="BJ248" s="215"/>
      <c r="BK248" s="216"/>
      <c r="BL248" s="216"/>
      <c r="BM248" s="216"/>
      <c r="BN248" s="216"/>
      <c r="BO248" s="216"/>
      <c r="BP248" s="216"/>
      <c r="BQ248" s="216"/>
      <c r="BR248" s="216"/>
      <c r="BS248" s="216"/>
      <c r="BT248" s="216"/>
      <c r="BU248" s="216"/>
      <c r="BV248" s="216"/>
      <c r="BW248" s="216"/>
      <c r="BX248" s="216"/>
      <c r="BY248" s="216"/>
      <c r="BZ248" s="216"/>
      <c r="CA248" s="216"/>
      <c r="CB248" s="216"/>
      <c r="CC248" s="216"/>
      <c r="CD248" s="216"/>
      <c r="CE248" s="216"/>
      <c r="CF248" s="216"/>
      <c r="CG248" s="216"/>
      <c r="CH248" s="216"/>
      <c r="CI248" s="216"/>
      <c r="CJ248" s="216"/>
      <c r="CK248" s="216"/>
      <c r="CL248" s="216"/>
      <c r="CM248" s="216"/>
      <c r="CN248" s="216"/>
      <c r="CO248" s="216"/>
      <c r="CP248" s="216"/>
      <c r="CQ248" s="216"/>
      <c r="CR248" s="216"/>
      <c r="CS248" s="216"/>
      <c r="CT248" s="217"/>
      <c r="CU248" s="216"/>
      <c r="CV248" s="2"/>
    </row>
    <row r="249" spans="1:100" ht="75.75" hidden="1" customHeight="1">
      <c r="A249" s="80" t="s">
        <v>184</v>
      </c>
      <c r="B249" s="60">
        <v>295</v>
      </c>
      <c r="C249" s="83" t="s">
        <v>671</v>
      </c>
      <c r="D249" s="168" t="s">
        <v>190</v>
      </c>
      <c r="E249" s="81" t="s">
        <v>672</v>
      </c>
      <c r="F249" s="84" t="s">
        <v>190</v>
      </c>
      <c r="G249" s="85" t="s">
        <v>673</v>
      </c>
      <c r="H249" s="86"/>
      <c r="I249" s="105" t="s">
        <v>212</v>
      </c>
      <c r="J249" s="139" t="s">
        <v>545</v>
      </c>
      <c r="K249" s="140" t="s">
        <v>165</v>
      </c>
      <c r="L249" s="141" t="s">
        <v>177</v>
      </c>
      <c r="M249" s="106"/>
      <c r="N249" s="107"/>
      <c r="O249" s="108"/>
      <c r="P249" s="107"/>
      <c r="Q249" s="108"/>
      <c r="R249" s="108"/>
      <c r="S249" s="108"/>
      <c r="T249" s="108" t="s">
        <v>177</v>
      </c>
      <c r="U249" s="107"/>
      <c r="V249" s="108"/>
      <c r="W249" s="108"/>
      <c r="X249" s="108"/>
      <c r="Y249" s="38">
        <f t="shared" ref="Y249:Y256" si="193">COUNTIF($N249:$X249,"x")</f>
        <v>1</v>
      </c>
      <c r="Z249" s="129"/>
      <c r="AA249" s="109"/>
      <c r="AB249" s="109"/>
      <c r="AC249" s="109"/>
      <c r="AD249" s="109"/>
      <c r="AE249" s="109"/>
      <c r="AF249" s="109"/>
      <c r="AG249" s="96"/>
      <c r="AH249" s="96"/>
      <c r="AI249" s="96"/>
      <c r="AJ249" s="97"/>
      <c r="AK249" s="97"/>
      <c r="AL249" s="97"/>
      <c r="AM249" s="97"/>
      <c r="AN249" s="97"/>
      <c r="AO249" s="97"/>
      <c r="AP249" s="97"/>
      <c r="AQ249" s="97"/>
      <c r="AR249" s="97"/>
      <c r="AS249" s="97"/>
      <c r="AT249" s="97"/>
      <c r="AU249" s="97" t="s">
        <v>365</v>
      </c>
      <c r="AV249" s="97"/>
      <c r="AW249" s="97" t="s">
        <v>365</v>
      </c>
      <c r="AX249" s="97"/>
      <c r="AY249" s="97"/>
      <c r="AZ249" s="97"/>
      <c r="BA249" s="97"/>
      <c r="BB249" s="97"/>
      <c r="BC249" s="97"/>
      <c r="BD249" s="97"/>
      <c r="BE249" s="97"/>
      <c r="BF249" s="97"/>
      <c r="BG249" s="97"/>
      <c r="BH249" s="97"/>
      <c r="BI249" s="97"/>
      <c r="BJ249" s="98"/>
      <c r="BK249" s="99"/>
      <c r="BL249" s="99"/>
      <c r="BM249" s="99"/>
      <c r="BN249" s="99"/>
      <c r="BO249" s="99"/>
      <c r="BP249" s="99"/>
      <c r="BQ249" s="99"/>
      <c r="BR249" s="99"/>
      <c r="BS249" s="99"/>
      <c r="BT249" s="99"/>
      <c r="BU249" s="99"/>
      <c r="BV249" s="99"/>
      <c r="BW249" s="99"/>
      <c r="BX249" s="99"/>
      <c r="BY249" s="99"/>
      <c r="BZ249" s="99"/>
      <c r="CA249" s="99"/>
      <c r="CB249" s="99"/>
      <c r="CC249" s="99"/>
      <c r="CD249" s="99"/>
      <c r="CE249" s="99"/>
      <c r="CF249" s="99"/>
      <c r="CG249" s="99"/>
      <c r="CH249" s="99"/>
      <c r="CI249" s="99"/>
      <c r="CJ249" s="99"/>
      <c r="CK249" s="99"/>
      <c r="CL249" s="100">
        <f t="shared" ref="CL249:CL255" si="194">COUNTIF(BJ249:CK249,"2")</f>
        <v>0</v>
      </c>
      <c r="CM249" s="112" t="e">
        <f t="shared" ref="CM249:CM255" si="195">CL249/(CL249+CN249+CP249+CR249)</f>
        <v>#DIV/0!</v>
      </c>
      <c r="CN249" s="100">
        <f t="shared" ref="CN249:CN255" si="196">COUNTIF(BJ249:CK249,"1")</f>
        <v>0</v>
      </c>
      <c r="CO249" s="112" t="e">
        <f t="shared" ref="CO249:CO255" si="197">CN249/(CL249+CN249+CP249+CR249)</f>
        <v>#DIV/0!</v>
      </c>
      <c r="CP249" s="100">
        <f t="shared" ref="CP249:CP255" si="198">COUNTIF(BJ249:CK249,"0")</f>
        <v>0</v>
      </c>
      <c r="CQ249" s="112" t="e">
        <f t="shared" ref="CQ249:CQ255" si="199">CP249/(CL249+CN249+CP249+CR249)</f>
        <v>#DIV/0!</v>
      </c>
      <c r="CR249" s="100">
        <f t="shared" ref="CR249:CR255" si="200">COUNTIF(BJ249:CK249,"KĐG")</f>
        <v>0</v>
      </c>
      <c r="CS249" s="112" t="e">
        <f t="shared" ref="CS249:CS255" si="201">CR249/(CL249+CN249+CP249+CR249)</f>
        <v>#DIV/0!</v>
      </c>
      <c r="CT249" s="113" t="e">
        <f t="shared" ref="CT249:CT255" si="202">(((CL249*2)+(CN249*1)+(CP249*0)))/(CL249+CN249+CP249)</f>
        <v>#DIV/0!</v>
      </c>
      <c r="CU249" s="103" t="e">
        <f t="shared" ref="CU249:CU255" si="203">IF(CS249&gt;=50%,"KĐG",IF(CT249&gt;=1.6,"Đạt mục tiêu",IF(CT249&gt;=1,"Cần cố gắng","Chưa đạt")))</f>
        <v>#DIV/0!</v>
      </c>
      <c r="CV249" s="2"/>
    </row>
    <row r="250" spans="1:100" ht="112.5" hidden="1" customHeight="1">
      <c r="A250" s="80" t="s">
        <v>180</v>
      </c>
      <c r="B250" s="60">
        <v>296</v>
      </c>
      <c r="C250" s="276" t="s">
        <v>674</v>
      </c>
      <c r="D250" s="277" t="s">
        <v>190</v>
      </c>
      <c r="E250" s="276" t="s">
        <v>675</v>
      </c>
      <c r="F250" s="278" t="s">
        <v>190</v>
      </c>
      <c r="G250" s="85" t="s">
        <v>676</v>
      </c>
      <c r="H250" s="86"/>
      <c r="I250" s="105" t="s">
        <v>212</v>
      </c>
      <c r="J250" s="139" t="s">
        <v>545</v>
      </c>
      <c r="K250" s="140" t="s">
        <v>194</v>
      </c>
      <c r="L250" s="141" t="s">
        <v>177</v>
      </c>
      <c r="M250" s="106"/>
      <c r="N250" s="107"/>
      <c r="O250" s="108"/>
      <c r="P250" s="107" t="s">
        <v>177</v>
      </c>
      <c r="Q250" s="108"/>
      <c r="R250" s="108"/>
      <c r="S250" s="108"/>
      <c r="T250" s="108"/>
      <c r="U250" s="107"/>
      <c r="V250" s="108"/>
      <c r="W250" s="108"/>
      <c r="X250" s="108"/>
      <c r="Y250" s="38">
        <f t="shared" si="193"/>
        <v>1</v>
      </c>
      <c r="Z250" s="129"/>
      <c r="AA250" s="109"/>
      <c r="AB250" s="109"/>
      <c r="AC250" s="109"/>
      <c r="AD250" s="109"/>
      <c r="AE250" s="109"/>
      <c r="AF250" s="109"/>
      <c r="AG250" s="96"/>
      <c r="AH250" s="96"/>
      <c r="AI250" s="96" t="s">
        <v>393</v>
      </c>
      <c r="AJ250" s="97"/>
      <c r="AK250" s="97"/>
      <c r="AL250" s="97"/>
      <c r="AM250" s="97"/>
      <c r="AN250" s="97"/>
      <c r="AO250" s="97"/>
      <c r="AP250" s="97"/>
      <c r="AQ250" s="97"/>
      <c r="AR250" s="97"/>
      <c r="AS250" s="97"/>
      <c r="AT250" s="97"/>
      <c r="AU250" s="97"/>
      <c r="AV250" s="97"/>
      <c r="AW250" s="97"/>
      <c r="AX250" s="97"/>
      <c r="AY250" s="97"/>
      <c r="AZ250" s="97"/>
      <c r="BA250" s="97"/>
      <c r="BB250" s="97"/>
      <c r="BC250" s="97"/>
      <c r="BD250" s="97"/>
      <c r="BE250" s="97"/>
      <c r="BF250" s="97"/>
      <c r="BG250" s="97"/>
      <c r="BH250" s="97"/>
      <c r="BI250" s="97"/>
      <c r="BJ250" s="98"/>
      <c r="BK250" s="99"/>
      <c r="BL250" s="99"/>
      <c r="BM250" s="99"/>
      <c r="BN250" s="99"/>
      <c r="BO250" s="99"/>
      <c r="BP250" s="99"/>
      <c r="BQ250" s="99"/>
      <c r="BR250" s="99"/>
      <c r="BS250" s="99"/>
      <c r="BT250" s="99"/>
      <c r="BU250" s="99"/>
      <c r="BV250" s="99"/>
      <c r="BW250" s="99"/>
      <c r="BX250" s="99"/>
      <c r="BY250" s="99"/>
      <c r="BZ250" s="99"/>
      <c r="CA250" s="99"/>
      <c r="CB250" s="99"/>
      <c r="CC250" s="99"/>
      <c r="CD250" s="99"/>
      <c r="CE250" s="99"/>
      <c r="CF250" s="99"/>
      <c r="CG250" s="99"/>
      <c r="CH250" s="99"/>
      <c r="CI250" s="99"/>
      <c r="CJ250" s="99"/>
      <c r="CK250" s="99"/>
      <c r="CL250" s="48">
        <f t="shared" si="194"/>
        <v>0</v>
      </c>
      <c r="CM250" s="112" t="e">
        <f t="shared" si="195"/>
        <v>#DIV/0!</v>
      </c>
      <c r="CN250" s="100">
        <f t="shared" si="196"/>
        <v>0</v>
      </c>
      <c r="CO250" s="112" t="e">
        <f t="shared" si="197"/>
        <v>#DIV/0!</v>
      </c>
      <c r="CP250" s="48">
        <f t="shared" si="198"/>
        <v>0</v>
      </c>
      <c r="CQ250" s="112" t="e">
        <f t="shared" si="199"/>
        <v>#DIV/0!</v>
      </c>
      <c r="CR250" s="100">
        <f t="shared" si="200"/>
        <v>0</v>
      </c>
      <c r="CS250" s="236" t="e">
        <f t="shared" si="201"/>
        <v>#DIV/0!</v>
      </c>
      <c r="CT250" s="237" t="e">
        <f t="shared" si="202"/>
        <v>#DIV/0!</v>
      </c>
      <c r="CU250" s="238" t="e">
        <f t="shared" si="203"/>
        <v>#DIV/0!</v>
      </c>
      <c r="CV250" s="2"/>
    </row>
    <row r="251" spans="1:100" ht="75.75" hidden="1" customHeight="1">
      <c r="A251" s="80" t="s">
        <v>184</v>
      </c>
      <c r="B251" s="60">
        <v>297</v>
      </c>
      <c r="C251" s="276" t="s">
        <v>677</v>
      </c>
      <c r="D251" s="279" t="s">
        <v>190</v>
      </c>
      <c r="E251" s="276" t="s">
        <v>678</v>
      </c>
      <c r="F251" s="278" t="s">
        <v>190</v>
      </c>
      <c r="G251" s="85" t="s">
        <v>679</v>
      </c>
      <c r="H251" s="86"/>
      <c r="I251" s="105" t="s">
        <v>212</v>
      </c>
      <c r="J251" s="139" t="s">
        <v>545</v>
      </c>
      <c r="K251" s="140" t="s">
        <v>194</v>
      </c>
      <c r="L251" s="141" t="s">
        <v>177</v>
      </c>
      <c r="M251" s="106"/>
      <c r="N251" s="107"/>
      <c r="O251" s="108"/>
      <c r="P251" s="107"/>
      <c r="Q251" s="108"/>
      <c r="R251" s="108"/>
      <c r="S251" s="108"/>
      <c r="T251" s="108" t="s">
        <v>177</v>
      </c>
      <c r="U251" s="107"/>
      <c r="V251" s="108"/>
      <c r="W251" s="108"/>
      <c r="X251" s="108"/>
      <c r="Y251" s="38">
        <f t="shared" si="193"/>
        <v>1</v>
      </c>
      <c r="Z251" s="129"/>
      <c r="AA251" s="109"/>
      <c r="AB251" s="109"/>
      <c r="AC251" s="109"/>
      <c r="AD251" s="109"/>
      <c r="AE251" s="109"/>
      <c r="AF251" s="109"/>
      <c r="AG251" s="96"/>
      <c r="AH251" s="96"/>
      <c r="AI251" s="96"/>
      <c r="AJ251" s="97"/>
      <c r="AK251" s="97"/>
      <c r="AL251" s="97"/>
      <c r="AM251" s="97"/>
      <c r="AN251" s="97"/>
      <c r="AO251" s="97"/>
      <c r="AP251" s="97"/>
      <c r="AQ251" s="97"/>
      <c r="AR251" s="97"/>
      <c r="AS251" s="97"/>
      <c r="AT251" s="97"/>
      <c r="AU251" s="97" t="s">
        <v>365</v>
      </c>
      <c r="AV251" s="97" t="s">
        <v>365</v>
      </c>
      <c r="AW251" s="97"/>
      <c r="AX251" s="97"/>
      <c r="AY251" s="97"/>
      <c r="AZ251" s="97"/>
      <c r="BA251" s="97"/>
      <c r="BB251" s="97"/>
      <c r="BC251" s="97"/>
      <c r="BD251" s="97"/>
      <c r="BE251" s="97"/>
      <c r="BF251" s="97"/>
      <c r="BG251" s="97"/>
      <c r="BH251" s="97"/>
      <c r="BI251" s="97"/>
      <c r="BJ251" s="98"/>
      <c r="BK251" s="99"/>
      <c r="BL251" s="99"/>
      <c r="BM251" s="99"/>
      <c r="BN251" s="99"/>
      <c r="BO251" s="99"/>
      <c r="BP251" s="99"/>
      <c r="BQ251" s="99"/>
      <c r="BR251" s="99"/>
      <c r="BS251" s="99"/>
      <c r="BT251" s="99"/>
      <c r="BU251" s="99"/>
      <c r="BV251" s="99"/>
      <c r="BW251" s="99"/>
      <c r="BX251" s="99"/>
      <c r="BY251" s="99"/>
      <c r="BZ251" s="99"/>
      <c r="CA251" s="99"/>
      <c r="CB251" s="99"/>
      <c r="CC251" s="99"/>
      <c r="CD251" s="99"/>
      <c r="CE251" s="99"/>
      <c r="CF251" s="99"/>
      <c r="CG251" s="99"/>
      <c r="CH251" s="99"/>
      <c r="CI251" s="99"/>
      <c r="CJ251" s="99"/>
      <c r="CK251" s="99"/>
      <c r="CL251" s="100">
        <f t="shared" si="194"/>
        <v>0</v>
      </c>
      <c r="CM251" s="112" t="e">
        <f t="shared" si="195"/>
        <v>#DIV/0!</v>
      </c>
      <c r="CN251" s="100">
        <f t="shared" si="196"/>
        <v>0</v>
      </c>
      <c r="CO251" s="112" t="e">
        <f t="shared" si="197"/>
        <v>#DIV/0!</v>
      </c>
      <c r="CP251" s="100">
        <f t="shared" si="198"/>
        <v>0</v>
      </c>
      <c r="CQ251" s="112" t="e">
        <f t="shared" si="199"/>
        <v>#DIV/0!</v>
      </c>
      <c r="CR251" s="100">
        <f t="shared" si="200"/>
        <v>0</v>
      </c>
      <c r="CS251" s="112" t="e">
        <f t="shared" si="201"/>
        <v>#DIV/0!</v>
      </c>
      <c r="CT251" s="113" t="e">
        <f t="shared" si="202"/>
        <v>#DIV/0!</v>
      </c>
      <c r="CU251" s="103" t="e">
        <f t="shared" si="203"/>
        <v>#DIV/0!</v>
      </c>
      <c r="CV251" s="2"/>
    </row>
    <row r="252" spans="1:100" ht="114" hidden="1" customHeight="1">
      <c r="A252" s="80" t="s">
        <v>180</v>
      </c>
      <c r="B252" s="60">
        <v>298</v>
      </c>
      <c r="C252" s="276" t="s">
        <v>680</v>
      </c>
      <c r="D252" s="279" t="s">
        <v>190</v>
      </c>
      <c r="E252" s="276" t="s">
        <v>681</v>
      </c>
      <c r="F252" s="278" t="s">
        <v>190</v>
      </c>
      <c r="G252" s="85" t="s">
        <v>682</v>
      </c>
      <c r="H252" s="86"/>
      <c r="I252" s="105" t="s">
        <v>212</v>
      </c>
      <c r="J252" s="139" t="s">
        <v>545</v>
      </c>
      <c r="K252" s="140" t="s">
        <v>194</v>
      </c>
      <c r="L252" s="141" t="s">
        <v>177</v>
      </c>
      <c r="M252" s="106"/>
      <c r="N252" s="107"/>
      <c r="O252" s="108"/>
      <c r="P252" s="107" t="s">
        <v>177</v>
      </c>
      <c r="Q252" s="108"/>
      <c r="R252" s="108"/>
      <c r="S252" s="108"/>
      <c r="T252" s="108"/>
      <c r="U252" s="107"/>
      <c r="V252" s="108"/>
      <c r="W252" s="108"/>
      <c r="X252" s="108"/>
      <c r="Y252" s="38">
        <f t="shared" si="193"/>
        <v>1</v>
      </c>
      <c r="Z252" s="129"/>
      <c r="AA252" s="109"/>
      <c r="AB252" s="109"/>
      <c r="AC252" s="109"/>
      <c r="AD252" s="109"/>
      <c r="AE252" s="109"/>
      <c r="AF252" s="109"/>
      <c r="AG252" s="96"/>
      <c r="AH252" s="96" t="s">
        <v>393</v>
      </c>
      <c r="AI252" s="96" t="s">
        <v>227</v>
      </c>
      <c r="AJ252" s="97"/>
      <c r="AK252" s="97"/>
      <c r="AL252" s="97"/>
      <c r="AM252" s="97"/>
      <c r="AN252" s="97"/>
      <c r="AO252" s="97"/>
      <c r="AP252" s="97"/>
      <c r="AQ252" s="97"/>
      <c r="AR252" s="97"/>
      <c r="AS252" s="97"/>
      <c r="AT252" s="97"/>
      <c r="AU252" s="97"/>
      <c r="AV252" s="97"/>
      <c r="AW252" s="97"/>
      <c r="AX252" s="97"/>
      <c r="AY252" s="97"/>
      <c r="AZ252" s="97"/>
      <c r="BA252" s="97"/>
      <c r="BB252" s="97"/>
      <c r="BC252" s="97"/>
      <c r="BD252" s="97"/>
      <c r="BE252" s="97"/>
      <c r="BF252" s="97"/>
      <c r="BG252" s="97"/>
      <c r="BH252" s="97"/>
      <c r="BI252" s="97"/>
      <c r="BJ252" s="98"/>
      <c r="BK252" s="99"/>
      <c r="BL252" s="99"/>
      <c r="BM252" s="99"/>
      <c r="BN252" s="99"/>
      <c r="BO252" s="99"/>
      <c r="BP252" s="99"/>
      <c r="BQ252" s="99"/>
      <c r="BR252" s="99"/>
      <c r="BS252" s="99"/>
      <c r="BT252" s="99"/>
      <c r="BU252" s="99"/>
      <c r="BV252" s="99"/>
      <c r="BW252" s="99"/>
      <c r="BX252" s="99"/>
      <c r="BY252" s="99"/>
      <c r="BZ252" s="99"/>
      <c r="CA252" s="99"/>
      <c r="CB252" s="99"/>
      <c r="CC252" s="99"/>
      <c r="CD252" s="99"/>
      <c r="CE252" s="99"/>
      <c r="CF252" s="99"/>
      <c r="CG252" s="99"/>
      <c r="CH252" s="99"/>
      <c r="CI252" s="99"/>
      <c r="CJ252" s="99"/>
      <c r="CK252" s="99"/>
      <c r="CL252" s="48">
        <f t="shared" si="194"/>
        <v>0</v>
      </c>
      <c r="CM252" s="112" t="e">
        <f t="shared" si="195"/>
        <v>#DIV/0!</v>
      </c>
      <c r="CN252" s="100">
        <f t="shared" si="196"/>
        <v>0</v>
      </c>
      <c r="CO252" s="112" t="e">
        <f t="shared" si="197"/>
        <v>#DIV/0!</v>
      </c>
      <c r="CP252" s="48">
        <f t="shared" si="198"/>
        <v>0</v>
      </c>
      <c r="CQ252" s="112" t="e">
        <f t="shared" si="199"/>
        <v>#DIV/0!</v>
      </c>
      <c r="CR252" s="100">
        <f t="shared" si="200"/>
        <v>0</v>
      </c>
      <c r="CS252" s="236" t="e">
        <f t="shared" si="201"/>
        <v>#DIV/0!</v>
      </c>
      <c r="CT252" s="237" t="e">
        <f t="shared" si="202"/>
        <v>#DIV/0!</v>
      </c>
      <c r="CU252" s="238" t="e">
        <f t="shared" si="203"/>
        <v>#DIV/0!</v>
      </c>
      <c r="CV252" s="2"/>
    </row>
    <row r="253" spans="1:100" ht="75.75" hidden="1" customHeight="1">
      <c r="A253" s="80" t="s">
        <v>185</v>
      </c>
      <c r="B253" s="60">
        <v>299</v>
      </c>
      <c r="C253" s="276" t="s">
        <v>683</v>
      </c>
      <c r="D253" s="279" t="s">
        <v>190</v>
      </c>
      <c r="E253" s="276" t="s">
        <v>684</v>
      </c>
      <c r="F253" s="280" t="s">
        <v>190</v>
      </c>
      <c r="G253" s="85" t="s">
        <v>685</v>
      </c>
      <c r="H253" s="86"/>
      <c r="I253" s="105" t="s">
        <v>212</v>
      </c>
      <c r="J253" s="139" t="s">
        <v>545</v>
      </c>
      <c r="K253" s="140" t="s">
        <v>194</v>
      </c>
      <c r="L253" s="141" t="s">
        <v>177</v>
      </c>
      <c r="M253" s="106"/>
      <c r="N253" s="107"/>
      <c r="O253" s="108"/>
      <c r="P253" s="107"/>
      <c r="Q253" s="108"/>
      <c r="R253" s="108"/>
      <c r="S253" s="108"/>
      <c r="T253" s="108"/>
      <c r="U253" s="107" t="s">
        <v>177</v>
      </c>
      <c r="V253" s="108"/>
      <c r="W253" s="108"/>
      <c r="X253" s="108"/>
      <c r="Y253" s="38">
        <f t="shared" si="193"/>
        <v>1</v>
      </c>
      <c r="Z253" s="129"/>
      <c r="AA253" s="109"/>
      <c r="AB253" s="109"/>
      <c r="AC253" s="109"/>
      <c r="AD253" s="109"/>
      <c r="AE253" s="109"/>
      <c r="AF253" s="109"/>
      <c r="AG253" s="96"/>
      <c r="AH253" s="96"/>
      <c r="AI253" s="96"/>
      <c r="AJ253" s="97"/>
      <c r="AK253" s="97"/>
      <c r="AL253" s="97"/>
      <c r="AM253" s="97"/>
      <c r="AN253" s="97"/>
      <c r="AO253" s="97"/>
      <c r="AP253" s="97"/>
      <c r="AQ253" s="97"/>
      <c r="AR253" s="97"/>
      <c r="AS253" s="97"/>
      <c r="AT253" s="97"/>
      <c r="AU253" s="97"/>
      <c r="AV253" s="97"/>
      <c r="AW253" s="97"/>
      <c r="AX253" s="97"/>
      <c r="AY253" s="97"/>
      <c r="AZ253" s="97" t="s">
        <v>393</v>
      </c>
      <c r="BA253" s="97"/>
      <c r="BB253" s="97"/>
      <c r="BC253" s="97"/>
      <c r="BD253" s="97"/>
      <c r="BE253" s="97"/>
      <c r="BF253" s="97"/>
      <c r="BG253" s="97"/>
      <c r="BH253" s="97"/>
      <c r="BI253" s="97"/>
      <c r="BJ253" s="98"/>
      <c r="BK253" s="99"/>
      <c r="BL253" s="99"/>
      <c r="BM253" s="99"/>
      <c r="BN253" s="99"/>
      <c r="BO253" s="99"/>
      <c r="BP253" s="99"/>
      <c r="BQ253" s="99"/>
      <c r="BR253" s="99"/>
      <c r="BS253" s="99"/>
      <c r="BT253" s="99"/>
      <c r="BU253" s="99"/>
      <c r="BV253" s="99"/>
      <c r="BW253" s="99"/>
      <c r="BX253" s="99"/>
      <c r="BY253" s="99"/>
      <c r="BZ253" s="99"/>
      <c r="CA253" s="99"/>
      <c r="CB253" s="99"/>
      <c r="CC253" s="99"/>
      <c r="CD253" s="99"/>
      <c r="CE253" s="99"/>
      <c r="CF253" s="99"/>
      <c r="CG253" s="99"/>
      <c r="CH253" s="99"/>
      <c r="CI253" s="99"/>
      <c r="CJ253" s="99"/>
      <c r="CK253" s="99"/>
      <c r="CL253" s="100">
        <f t="shared" si="194"/>
        <v>0</v>
      </c>
      <c r="CM253" s="101" t="e">
        <f t="shared" si="195"/>
        <v>#DIV/0!</v>
      </c>
      <c r="CN253" s="100">
        <f t="shared" si="196"/>
        <v>0</v>
      </c>
      <c r="CO253" s="101" t="e">
        <f t="shared" si="197"/>
        <v>#DIV/0!</v>
      </c>
      <c r="CP253" s="100">
        <f t="shared" si="198"/>
        <v>0</v>
      </c>
      <c r="CQ253" s="101" t="e">
        <f t="shared" si="199"/>
        <v>#DIV/0!</v>
      </c>
      <c r="CR253" s="100">
        <f t="shared" si="200"/>
        <v>0</v>
      </c>
      <c r="CS253" s="101" t="e">
        <f t="shared" si="201"/>
        <v>#DIV/0!</v>
      </c>
      <c r="CT253" s="117" t="e">
        <f t="shared" si="202"/>
        <v>#DIV/0!</v>
      </c>
      <c r="CU253" s="103" t="e">
        <f t="shared" si="203"/>
        <v>#DIV/0!</v>
      </c>
      <c r="CV253" s="2"/>
    </row>
    <row r="254" spans="1:100" ht="75.75" hidden="1" customHeight="1">
      <c r="A254" s="80" t="s">
        <v>185</v>
      </c>
      <c r="B254" s="60">
        <v>300</v>
      </c>
      <c r="C254" s="152" t="s">
        <v>686</v>
      </c>
      <c r="D254" s="130" t="s">
        <v>190</v>
      </c>
      <c r="E254" s="261" t="s">
        <v>687</v>
      </c>
      <c r="F254" s="121" t="s">
        <v>190</v>
      </c>
      <c r="G254" s="85" t="s">
        <v>688</v>
      </c>
      <c r="H254" s="86"/>
      <c r="I254" s="105" t="s">
        <v>212</v>
      </c>
      <c r="J254" s="139" t="s">
        <v>545</v>
      </c>
      <c r="K254" s="140" t="s">
        <v>194</v>
      </c>
      <c r="L254" s="141" t="s">
        <v>177</v>
      </c>
      <c r="M254" s="106"/>
      <c r="N254" s="107"/>
      <c r="O254" s="108"/>
      <c r="P254" s="107"/>
      <c r="Q254" s="108"/>
      <c r="R254" s="108"/>
      <c r="S254" s="108"/>
      <c r="T254" s="108"/>
      <c r="U254" s="107" t="s">
        <v>177</v>
      </c>
      <c r="V254" s="108"/>
      <c r="W254" s="108"/>
      <c r="X254" s="108"/>
      <c r="Y254" s="38">
        <f t="shared" si="193"/>
        <v>1</v>
      </c>
      <c r="Z254" s="129"/>
      <c r="AA254" s="109"/>
      <c r="AB254" s="109"/>
      <c r="AC254" s="109"/>
      <c r="AD254" s="109"/>
      <c r="AE254" s="109"/>
      <c r="AF254" s="109"/>
      <c r="AG254" s="96"/>
      <c r="AH254" s="96"/>
      <c r="AI254" s="96"/>
      <c r="AJ254" s="97"/>
      <c r="AK254" s="97"/>
      <c r="AL254" s="97"/>
      <c r="AM254" s="97"/>
      <c r="AN254" s="97"/>
      <c r="AO254" s="97"/>
      <c r="AP254" s="97"/>
      <c r="AQ254" s="97"/>
      <c r="AR254" s="97"/>
      <c r="AS254" s="97"/>
      <c r="AT254" s="97"/>
      <c r="AU254" s="97"/>
      <c r="AV254" s="97"/>
      <c r="AW254" s="97"/>
      <c r="AX254" s="97"/>
      <c r="AY254" s="97" t="s">
        <v>365</v>
      </c>
      <c r="AZ254" s="97"/>
      <c r="BA254" s="97"/>
      <c r="BB254" s="97"/>
      <c r="BC254" s="97"/>
      <c r="BD254" s="97"/>
      <c r="BE254" s="97"/>
      <c r="BF254" s="97"/>
      <c r="BG254" s="97"/>
      <c r="BH254" s="97"/>
      <c r="BI254" s="97"/>
      <c r="BJ254" s="98"/>
      <c r="BK254" s="99"/>
      <c r="BL254" s="99"/>
      <c r="BM254" s="99"/>
      <c r="BN254" s="99"/>
      <c r="BO254" s="99"/>
      <c r="BP254" s="99"/>
      <c r="BQ254" s="99"/>
      <c r="BR254" s="99"/>
      <c r="BS254" s="99"/>
      <c r="BT254" s="99"/>
      <c r="BU254" s="99"/>
      <c r="BV254" s="99"/>
      <c r="BW254" s="99"/>
      <c r="BX254" s="99"/>
      <c r="BY254" s="99"/>
      <c r="BZ254" s="99"/>
      <c r="CA254" s="99"/>
      <c r="CB254" s="99"/>
      <c r="CC254" s="99"/>
      <c r="CD254" s="99"/>
      <c r="CE254" s="99"/>
      <c r="CF254" s="99"/>
      <c r="CG254" s="99"/>
      <c r="CH254" s="99"/>
      <c r="CI254" s="99"/>
      <c r="CJ254" s="99"/>
      <c r="CK254" s="99"/>
      <c r="CL254" s="100">
        <f t="shared" si="194"/>
        <v>0</v>
      </c>
      <c r="CM254" s="101" t="e">
        <f t="shared" si="195"/>
        <v>#DIV/0!</v>
      </c>
      <c r="CN254" s="100">
        <f t="shared" si="196"/>
        <v>0</v>
      </c>
      <c r="CO254" s="101" t="e">
        <f t="shared" si="197"/>
        <v>#DIV/0!</v>
      </c>
      <c r="CP254" s="100">
        <f t="shared" si="198"/>
        <v>0</v>
      </c>
      <c r="CQ254" s="101" t="e">
        <f t="shared" si="199"/>
        <v>#DIV/0!</v>
      </c>
      <c r="CR254" s="100">
        <f t="shared" si="200"/>
        <v>0</v>
      </c>
      <c r="CS254" s="101" t="e">
        <f t="shared" si="201"/>
        <v>#DIV/0!</v>
      </c>
      <c r="CT254" s="117" t="e">
        <f t="shared" si="202"/>
        <v>#DIV/0!</v>
      </c>
      <c r="CU254" s="103" t="e">
        <f t="shared" si="203"/>
        <v>#DIV/0!</v>
      </c>
      <c r="CV254" s="2"/>
    </row>
    <row r="255" spans="1:100" ht="75.75" hidden="1" customHeight="1">
      <c r="A255" s="80" t="s">
        <v>183</v>
      </c>
      <c r="B255" s="60">
        <v>301</v>
      </c>
      <c r="C255" s="261" t="s">
        <v>689</v>
      </c>
      <c r="D255" s="130" t="s">
        <v>190</v>
      </c>
      <c r="E255" s="276" t="s">
        <v>690</v>
      </c>
      <c r="F255" s="121" t="s">
        <v>190</v>
      </c>
      <c r="G255" s="85" t="s">
        <v>691</v>
      </c>
      <c r="H255" s="86"/>
      <c r="I255" s="105" t="s">
        <v>212</v>
      </c>
      <c r="J255" s="139" t="s">
        <v>545</v>
      </c>
      <c r="K255" s="140" t="s">
        <v>206</v>
      </c>
      <c r="L255" s="141" t="s">
        <v>177</v>
      </c>
      <c r="M255" s="106"/>
      <c r="N255" s="107"/>
      <c r="O255" s="108"/>
      <c r="P255" s="107"/>
      <c r="Q255" s="108"/>
      <c r="R255" s="108"/>
      <c r="S255" s="108" t="s">
        <v>177</v>
      </c>
      <c r="T255" s="108"/>
      <c r="U255" s="107"/>
      <c r="V255" s="108"/>
      <c r="W255" s="108"/>
      <c r="X255" s="108"/>
      <c r="Y255" s="38">
        <f t="shared" si="193"/>
        <v>1</v>
      </c>
      <c r="Z255" s="129"/>
      <c r="AA255" s="109"/>
      <c r="AB255" s="109"/>
      <c r="AC255" s="109"/>
      <c r="AD255" s="109"/>
      <c r="AE255" s="109"/>
      <c r="AF255" s="109"/>
      <c r="AG255" s="96"/>
      <c r="AH255" s="96"/>
      <c r="AI255" s="96"/>
      <c r="AJ255" s="97"/>
      <c r="AK255" s="97"/>
      <c r="AL255" s="97"/>
      <c r="AM255" s="97"/>
      <c r="AN255" s="97"/>
      <c r="AO255" s="97"/>
      <c r="AP255" s="97"/>
      <c r="AQ255" s="97" t="s">
        <v>365</v>
      </c>
      <c r="AR255" s="97" t="s">
        <v>365</v>
      </c>
      <c r="AS255" s="97" t="s">
        <v>365</v>
      </c>
      <c r="AT255" s="97"/>
      <c r="AU255" s="97"/>
      <c r="AV255" s="97"/>
      <c r="AW255" s="97"/>
      <c r="AX255" s="97"/>
      <c r="AY255" s="97"/>
      <c r="AZ255" s="97"/>
      <c r="BA255" s="97"/>
      <c r="BB255" s="97"/>
      <c r="BC255" s="97"/>
      <c r="BD255" s="97"/>
      <c r="BE255" s="97"/>
      <c r="BF255" s="97"/>
      <c r="BG255" s="97"/>
      <c r="BH255" s="97"/>
      <c r="BI255" s="97"/>
      <c r="BJ255" s="98"/>
      <c r="BK255" s="99"/>
      <c r="BL255" s="99"/>
      <c r="BM255" s="99"/>
      <c r="BN255" s="99"/>
      <c r="BO255" s="99"/>
      <c r="BP255" s="99"/>
      <c r="BQ255" s="99"/>
      <c r="BR255" s="99"/>
      <c r="BS255" s="99"/>
      <c r="BT255" s="99"/>
      <c r="BU255" s="99"/>
      <c r="BV255" s="99"/>
      <c r="BW255" s="99"/>
      <c r="BX255" s="99"/>
      <c r="BY255" s="99"/>
      <c r="BZ255" s="99"/>
      <c r="CA255" s="99"/>
      <c r="CB255" s="99"/>
      <c r="CC255" s="99"/>
      <c r="CD255" s="99"/>
      <c r="CE255" s="99"/>
      <c r="CF255" s="99"/>
      <c r="CG255" s="99"/>
      <c r="CH255" s="99"/>
      <c r="CI255" s="99"/>
      <c r="CJ255" s="99"/>
      <c r="CK255" s="99"/>
      <c r="CL255" s="100">
        <f t="shared" si="194"/>
        <v>0</v>
      </c>
      <c r="CM255" s="112" t="e">
        <f t="shared" si="195"/>
        <v>#DIV/0!</v>
      </c>
      <c r="CN255" s="100">
        <f t="shared" si="196"/>
        <v>0</v>
      </c>
      <c r="CO255" s="112" t="e">
        <f t="shared" si="197"/>
        <v>#DIV/0!</v>
      </c>
      <c r="CP255" s="100">
        <f t="shared" si="198"/>
        <v>0</v>
      </c>
      <c r="CQ255" s="112" t="e">
        <f t="shared" si="199"/>
        <v>#DIV/0!</v>
      </c>
      <c r="CR255" s="100">
        <f t="shared" si="200"/>
        <v>0</v>
      </c>
      <c r="CS255" s="112" t="e">
        <f t="shared" si="201"/>
        <v>#DIV/0!</v>
      </c>
      <c r="CT255" s="113" t="e">
        <f t="shared" si="202"/>
        <v>#DIV/0!</v>
      </c>
      <c r="CU255" s="103" t="e">
        <f t="shared" si="203"/>
        <v>#DIV/0!</v>
      </c>
      <c r="CV255" s="2"/>
    </row>
    <row r="256" spans="1:100" ht="75.75" hidden="1" customHeight="1">
      <c r="A256" s="80" t="s">
        <v>187</v>
      </c>
      <c r="B256" s="281" t="s">
        <v>692</v>
      </c>
      <c r="C256" s="282" t="s">
        <v>693</v>
      </c>
      <c r="D256" s="283" t="s">
        <v>248</v>
      </c>
      <c r="E256" s="284" t="s">
        <v>694</v>
      </c>
      <c r="F256" s="285" t="s">
        <v>248</v>
      </c>
      <c r="G256" s="85" t="s">
        <v>695</v>
      </c>
      <c r="H256" s="86"/>
      <c r="I256" s="105" t="s">
        <v>212</v>
      </c>
      <c r="J256" s="139" t="s">
        <v>545</v>
      </c>
      <c r="K256" s="140" t="s">
        <v>165</v>
      </c>
      <c r="L256" s="141" t="s">
        <v>177</v>
      </c>
      <c r="M256" s="106"/>
      <c r="N256" s="107"/>
      <c r="O256" s="108"/>
      <c r="P256" s="107"/>
      <c r="Q256" s="108"/>
      <c r="R256" s="108"/>
      <c r="S256" s="108"/>
      <c r="T256" s="108"/>
      <c r="U256" s="107"/>
      <c r="V256" s="108"/>
      <c r="W256" s="108" t="s">
        <v>177</v>
      </c>
      <c r="X256" s="108"/>
      <c r="Y256" s="38">
        <f t="shared" si="193"/>
        <v>1</v>
      </c>
      <c r="Z256" s="155" t="s">
        <v>253</v>
      </c>
      <c r="AA256" s="109"/>
      <c r="AB256" s="109"/>
      <c r="AC256" s="109"/>
      <c r="AD256" s="109"/>
      <c r="AE256" s="109"/>
      <c r="AF256" s="109"/>
      <c r="AG256" s="96"/>
      <c r="AH256" s="96"/>
      <c r="AI256" s="96"/>
      <c r="AJ256" s="97"/>
      <c r="AK256" s="97"/>
      <c r="AL256" s="97"/>
      <c r="AM256" s="97"/>
      <c r="AN256" s="97"/>
      <c r="AO256" s="97"/>
      <c r="AP256" s="97"/>
      <c r="AQ256" s="97"/>
      <c r="AR256" s="97"/>
      <c r="AS256" s="97"/>
      <c r="AT256" s="97"/>
      <c r="AU256" s="97"/>
      <c r="AV256" s="97"/>
      <c r="AW256" s="97"/>
      <c r="AX256" s="97"/>
      <c r="AY256" s="97"/>
      <c r="AZ256" s="97"/>
      <c r="BA256" s="97"/>
      <c r="BB256" s="97"/>
      <c r="BC256" s="97"/>
      <c r="BD256" s="97" t="s">
        <v>365</v>
      </c>
      <c r="BE256" s="97" t="s">
        <v>365</v>
      </c>
      <c r="BF256" s="97" t="s">
        <v>365</v>
      </c>
      <c r="BG256" s="97"/>
      <c r="BH256" s="97"/>
      <c r="BI256" s="97"/>
      <c r="BJ256" s="98"/>
      <c r="BK256" s="99"/>
      <c r="BL256" s="99"/>
      <c r="BM256" s="99"/>
      <c r="BN256" s="99"/>
      <c r="BO256" s="99"/>
      <c r="BP256" s="99"/>
      <c r="BQ256" s="99"/>
      <c r="BR256" s="99"/>
      <c r="BS256" s="99"/>
      <c r="BT256" s="99"/>
      <c r="BU256" s="99"/>
      <c r="BV256" s="99"/>
      <c r="BW256" s="99"/>
      <c r="BX256" s="99"/>
      <c r="BY256" s="99"/>
      <c r="BZ256" s="99"/>
      <c r="CA256" s="99"/>
      <c r="CB256" s="99"/>
      <c r="CC256" s="99"/>
      <c r="CD256" s="99"/>
      <c r="CE256" s="99"/>
      <c r="CF256" s="99"/>
      <c r="CG256" s="99"/>
      <c r="CH256" s="99"/>
      <c r="CI256" s="99"/>
      <c r="CJ256" s="99"/>
      <c r="CK256" s="99"/>
      <c r="CL256" s="100"/>
      <c r="CM256" s="112"/>
      <c r="CN256" s="100"/>
      <c r="CO256" s="112"/>
      <c r="CP256" s="100"/>
      <c r="CQ256" s="112"/>
      <c r="CR256" s="100"/>
      <c r="CS256" s="112"/>
      <c r="CT256" s="113"/>
      <c r="CU256" s="103"/>
      <c r="CV256" s="2"/>
    </row>
    <row r="257" spans="1:100" ht="29.25" hidden="1" customHeight="1">
      <c r="A257" s="80"/>
      <c r="B257" s="60">
        <v>302</v>
      </c>
      <c r="C257" s="156" t="s">
        <v>696</v>
      </c>
      <c r="D257" s="286"/>
      <c r="E257" s="287"/>
      <c r="F257" s="288"/>
      <c r="G257" s="289"/>
      <c r="H257" s="290"/>
      <c r="I257" s="291"/>
      <c r="J257" s="25"/>
      <c r="K257" s="292"/>
      <c r="L257" s="44"/>
      <c r="M257" s="73">
        <f>SUM(M258:M262)</f>
        <v>2</v>
      </c>
      <c r="N257" s="293"/>
      <c r="O257" s="294"/>
      <c r="P257" s="293"/>
      <c r="Q257" s="294"/>
      <c r="R257" s="294"/>
      <c r="S257" s="294"/>
      <c r="T257" s="294"/>
      <c r="U257" s="293"/>
      <c r="V257" s="294"/>
      <c r="W257" s="294"/>
      <c r="X257" s="294"/>
      <c r="Y257" s="60">
        <f>SUM(Y258:Y262)</f>
        <v>5</v>
      </c>
      <c r="Z257" s="292"/>
      <c r="AA257" s="295"/>
      <c r="AB257" s="295"/>
      <c r="AC257" s="295"/>
      <c r="AD257" s="295"/>
      <c r="AE257" s="295"/>
      <c r="AF257" s="295"/>
      <c r="AG257" s="295"/>
      <c r="AH257" s="295"/>
      <c r="AI257" s="295"/>
      <c r="AJ257" s="295"/>
      <c r="AK257" s="295"/>
      <c r="AL257" s="295"/>
      <c r="AM257" s="295"/>
      <c r="AN257" s="295"/>
      <c r="AO257" s="295"/>
      <c r="AP257" s="295"/>
      <c r="AQ257" s="295"/>
      <c r="AR257" s="295"/>
      <c r="AS257" s="295"/>
      <c r="AT257" s="295"/>
      <c r="AU257" s="295"/>
      <c r="AV257" s="295"/>
      <c r="AW257" s="295"/>
      <c r="AX257" s="295"/>
      <c r="AY257" s="295"/>
      <c r="AZ257" s="295"/>
      <c r="BA257" s="295"/>
      <c r="BB257" s="295"/>
      <c r="BC257" s="295"/>
      <c r="BD257" s="295"/>
      <c r="BE257" s="295"/>
      <c r="BF257" s="295"/>
      <c r="BG257" s="295"/>
      <c r="BH257" s="295"/>
      <c r="BI257" s="295"/>
      <c r="BJ257" s="296"/>
      <c r="BK257" s="99"/>
      <c r="BL257" s="99"/>
      <c r="BM257" s="99"/>
      <c r="BN257" s="99"/>
      <c r="BO257" s="99"/>
      <c r="BP257" s="99"/>
      <c r="BQ257" s="103"/>
      <c r="BR257" s="99"/>
      <c r="BS257" s="99"/>
      <c r="BT257" s="103"/>
      <c r="BU257" s="99"/>
      <c r="BV257" s="99"/>
      <c r="BW257" s="99"/>
      <c r="BX257" s="99"/>
      <c r="BY257" s="99"/>
      <c r="BZ257" s="99"/>
      <c r="CA257" s="103"/>
      <c r="CB257" s="99"/>
      <c r="CC257" s="99"/>
      <c r="CD257" s="103"/>
      <c r="CE257" s="99"/>
      <c r="CF257" s="103"/>
      <c r="CG257" s="99"/>
      <c r="CH257" s="99"/>
      <c r="CI257" s="99"/>
      <c r="CJ257" s="99"/>
      <c r="CK257" s="103"/>
      <c r="CL257" s="100"/>
      <c r="CM257" s="112"/>
      <c r="CN257" s="100"/>
      <c r="CO257" s="112"/>
      <c r="CP257" s="100"/>
      <c r="CQ257" s="112"/>
      <c r="CR257" s="100"/>
      <c r="CS257" s="112"/>
      <c r="CT257" s="113"/>
      <c r="CU257" s="103"/>
      <c r="CV257" s="2"/>
    </row>
    <row r="258" spans="1:100" ht="99" hidden="1" customHeight="1">
      <c r="A258" s="80" t="s">
        <v>183</v>
      </c>
      <c r="B258" s="297">
        <v>303</v>
      </c>
      <c r="C258" s="276" t="s">
        <v>697</v>
      </c>
      <c r="D258" s="279" t="s">
        <v>190</v>
      </c>
      <c r="E258" s="276" t="s">
        <v>698</v>
      </c>
      <c r="F258" s="280" t="s">
        <v>190</v>
      </c>
      <c r="G258" s="142" t="s">
        <v>699</v>
      </c>
      <c r="H258" s="143"/>
      <c r="I258" s="87" t="s">
        <v>212</v>
      </c>
      <c r="J258" s="668" t="s">
        <v>545</v>
      </c>
      <c r="K258" s="649" t="s">
        <v>194</v>
      </c>
      <c r="L258" s="650" t="s">
        <v>177</v>
      </c>
      <c r="M258" s="106">
        <v>1</v>
      </c>
      <c r="N258" s="107"/>
      <c r="O258" s="108"/>
      <c r="P258" s="107"/>
      <c r="Q258" s="108"/>
      <c r="R258" s="108"/>
      <c r="S258" s="108" t="s">
        <v>177</v>
      </c>
      <c r="T258" s="108"/>
      <c r="U258" s="107"/>
      <c r="V258" s="108"/>
      <c r="W258" s="108"/>
      <c r="X258" s="108"/>
      <c r="Y258" s="38">
        <f t="shared" ref="Y258:Y262" si="204">COUNTIF($N258:$X258,"x")</f>
        <v>1</v>
      </c>
      <c r="Z258" s="622" t="s">
        <v>415</v>
      </c>
      <c r="AA258" s="109"/>
      <c r="AB258" s="109"/>
      <c r="AC258" s="109"/>
      <c r="AD258" s="109"/>
      <c r="AE258" s="109"/>
      <c r="AF258" s="109"/>
      <c r="AG258" s="96"/>
      <c r="AH258" s="96"/>
      <c r="AI258" s="96"/>
      <c r="AJ258" s="97"/>
      <c r="AK258" s="97"/>
      <c r="AL258" s="97"/>
      <c r="AM258" s="97"/>
      <c r="AN258" s="97"/>
      <c r="AO258" s="97"/>
      <c r="AP258" s="97"/>
      <c r="AQ258" s="97" t="s">
        <v>227</v>
      </c>
      <c r="AR258" s="97"/>
      <c r="AS258" s="97"/>
      <c r="AT258" s="97"/>
      <c r="AU258" s="97"/>
      <c r="AV258" s="97"/>
      <c r="AW258" s="97"/>
      <c r="AX258" s="97"/>
      <c r="AY258" s="97"/>
      <c r="AZ258" s="97"/>
      <c r="BA258" s="97"/>
      <c r="BB258" s="97"/>
      <c r="BC258" s="97"/>
      <c r="BD258" s="97"/>
      <c r="BE258" s="97"/>
      <c r="BF258" s="97"/>
      <c r="BG258" s="97"/>
      <c r="BH258" s="97"/>
      <c r="BI258" s="97"/>
      <c r="BJ258" s="98"/>
      <c r="BK258" s="99"/>
      <c r="BL258" s="99"/>
      <c r="BM258" s="99"/>
      <c r="BN258" s="99"/>
      <c r="BO258" s="99"/>
      <c r="BP258" s="99"/>
      <c r="BQ258" s="99"/>
      <c r="BR258" s="99"/>
      <c r="BS258" s="99"/>
      <c r="BT258" s="99"/>
      <c r="BU258" s="99"/>
      <c r="BV258" s="99"/>
      <c r="BW258" s="99"/>
      <c r="BX258" s="99"/>
      <c r="BY258" s="99"/>
      <c r="BZ258" s="99"/>
      <c r="CA258" s="99"/>
      <c r="CB258" s="99"/>
      <c r="CC258" s="99"/>
      <c r="CD258" s="99"/>
      <c r="CE258" s="99"/>
      <c r="CF258" s="99"/>
      <c r="CG258" s="99"/>
      <c r="CH258" s="99"/>
      <c r="CI258" s="99"/>
      <c r="CJ258" s="99"/>
      <c r="CK258" s="99"/>
      <c r="CL258" s="100">
        <f>COUNTIF(BJ258:CK258,"2")</f>
        <v>0</v>
      </c>
      <c r="CM258" s="112" t="e">
        <f t="shared" ref="CM258:CM262" si="205">CL258/(CL258+CN258+CP258+CR258)</f>
        <v>#DIV/0!</v>
      </c>
      <c r="CN258" s="100">
        <f>COUNTIF(BJ258:CK258,"1")</f>
        <v>0</v>
      </c>
      <c r="CO258" s="112" t="e">
        <f t="shared" ref="CO258:CO262" si="206">CN258/(CL258+CN258+CP258+CR258)</f>
        <v>#DIV/0!</v>
      </c>
      <c r="CP258" s="100">
        <f>COUNTIF(BJ258:CK258,"0")</f>
        <v>0</v>
      </c>
      <c r="CQ258" s="112" t="e">
        <f t="shared" ref="CQ258:CQ262" si="207">CP258/(CL258+CN258+CP258+CR258)</f>
        <v>#DIV/0!</v>
      </c>
      <c r="CR258" s="100">
        <f>COUNTIF(BJ258:CK258,"KĐG")</f>
        <v>0</v>
      </c>
      <c r="CS258" s="112" t="e">
        <f t="shared" ref="CS258:CS262" si="208">CR258/(CL258+CN258+CP258+CR258)</f>
        <v>#DIV/0!</v>
      </c>
      <c r="CT258" s="113" t="e">
        <f t="shared" ref="CT258:CT262" si="209">(((CL258*2)+(CN258*1)+(CP258*0)))/(CL258+CN258+CP258)</f>
        <v>#DIV/0!</v>
      </c>
      <c r="CU258" s="103" t="e">
        <f t="shared" ref="CU258:CU262" si="210">IF(CS258&gt;=50%,"KĐG",IF(CT258&gt;=1.6,"Đạt mục tiêu",IF(CT258&gt;=1,"Cần cố gắng","Chưa đạt")))</f>
        <v>#DIV/0!</v>
      </c>
      <c r="CV258" s="2"/>
    </row>
    <row r="259" spans="1:100" ht="99" hidden="1" customHeight="1">
      <c r="A259" s="80" t="s">
        <v>184</v>
      </c>
      <c r="B259" s="297">
        <v>303</v>
      </c>
      <c r="C259" s="276" t="s">
        <v>697</v>
      </c>
      <c r="D259" s="279" t="s">
        <v>190</v>
      </c>
      <c r="E259" s="276" t="s">
        <v>698</v>
      </c>
      <c r="F259" s="280" t="s">
        <v>190</v>
      </c>
      <c r="G259" s="142" t="s">
        <v>700</v>
      </c>
      <c r="H259" s="143"/>
      <c r="I259" s="87" t="s">
        <v>212</v>
      </c>
      <c r="J259" s="638"/>
      <c r="K259" s="623"/>
      <c r="L259" s="638"/>
      <c r="M259" s="106"/>
      <c r="N259" s="107"/>
      <c r="O259" s="108"/>
      <c r="P259" s="107"/>
      <c r="Q259" s="108"/>
      <c r="R259" s="108"/>
      <c r="S259" s="108"/>
      <c r="T259" s="108" t="s">
        <v>177</v>
      </c>
      <c r="U259" s="107"/>
      <c r="V259" s="108"/>
      <c r="W259" s="108"/>
      <c r="X259" s="108"/>
      <c r="Y259" s="38">
        <f t="shared" si="204"/>
        <v>1</v>
      </c>
      <c r="Z259" s="623"/>
      <c r="AA259" s="109"/>
      <c r="AB259" s="109"/>
      <c r="AC259" s="109"/>
      <c r="AD259" s="109"/>
      <c r="AE259" s="109"/>
      <c r="AF259" s="109"/>
      <c r="AG259" s="96"/>
      <c r="AH259" s="96"/>
      <c r="AI259" s="96"/>
      <c r="AJ259" s="97"/>
      <c r="AK259" s="97"/>
      <c r="AL259" s="97"/>
      <c r="AM259" s="97"/>
      <c r="AN259" s="97"/>
      <c r="AO259" s="97"/>
      <c r="AP259" s="97"/>
      <c r="AQ259" s="97"/>
      <c r="AR259" s="97"/>
      <c r="AS259" s="97"/>
      <c r="AT259" s="97"/>
      <c r="AU259" s="97"/>
      <c r="AV259" s="97" t="s">
        <v>227</v>
      </c>
      <c r="AW259" s="97"/>
      <c r="AX259" s="97"/>
      <c r="AY259" s="97"/>
      <c r="AZ259" s="97"/>
      <c r="BA259" s="97"/>
      <c r="BB259" s="97"/>
      <c r="BC259" s="97"/>
      <c r="BD259" s="97"/>
      <c r="BE259" s="97"/>
      <c r="BF259" s="97"/>
      <c r="BG259" s="97"/>
      <c r="BH259" s="97"/>
      <c r="BI259" s="97"/>
      <c r="BJ259" s="98"/>
      <c r="BK259" s="99"/>
      <c r="BL259" s="99"/>
      <c r="BM259" s="99"/>
      <c r="BN259" s="99"/>
      <c r="BO259" s="99"/>
      <c r="BP259" s="99"/>
      <c r="BQ259" s="99"/>
      <c r="BR259" s="99"/>
      <c r="BS259" s="99"/>
      <c r="BT259" s="99"/>
      <c r="BU259" s="99"/>
      <c r="BV259" s="99"/>
      <c r="BW259" s="99"/>
      <c r="BX259" s="99"/>
      <c r="BY259" s="99"/>
      <c r="BZ259" s="99"/>
      <c r="CA259" s="99"/>
      <c r="CB259" s="99"/>
      <c r="CC259" s="99"/>
      <c r="CD259" s="99"/>
      <c r="CE259" s="99"/>
      <c r="CF259" s="99"/>
      <c r="CG259" s="99"/>
      <c r="CH259" s="99"/>
      <c r="CI259" s="99"/>
      <c r="CJ259" s="99"/>
      <c r="CK259" s="99"/>
      <c r="CL259" s="100">
        <f>COUNTIF(BJ259:CK259,"2")</f>
        <v>0</v>
      </c>
      <c r="CM259" s="101" t="e">
        <f t="shared" si="205"/>
        <v>#DIV/0!</v>
      </c>
      <c r="CN259" s="100">
        <f>COUNTIF(BJ259:CK259,"1")</f>
        <v>0</v>
      </c>
      <c r="CO259" s="101" t="e">
        <f t="shared" si="206"/>
        <v>#DIV/0!</v>
      </c>
      <c r="CP259" s="100">
        <f>COUNTIF(BJ259:CK259,"0")</f>
        <v>0</v>
      </c>
      <c r="CQ259" s="101" t="e">
        <f t="shared" si="207"/>
        <v>#DIV/0!</v>
      </c>
      <c r="CR259" s="100">
        <f>COUNTIF(BJ259:CK259,"KĐG")</f>
        <v>0</v>
      </c>
      <c r="CS259" s="101" t="e">
        <f t="shared" si="208"/>
        <v>#DIV/0!</v>
      </c>
      <c r="CT259" s="116" t="e">
        <f t="shared" si="209"/>
        <v>#DIV/0!</v>
      </c>
      <c r="CU259" s="103" t="e">
        <f t="shared" si="210"/>
        <v>#DIV/0!</v>
      </c>
      <c r="CV259" s="2"/>
    </row>
    <row r="260" spans="1:100" ht="99" hidden="1" customHeight="1">
      <c r="A260" s="80" t="s">
        <v>185</v>
      </c>
      <c r="B260" s="297">
        <v>303</v>
      </c>
      <c r="C260" s="276" t="s">
        <v>697</v>
      </c>
      <c r="D260" s="279" t="s">
        <v>190</v>
      </c>
      <c r="E260" s="276" t="s">
        <v>698</v>
      </c>
      <c r="F260" s="280" t="s">
        <v>190</v>
      </c>
      <c r="G260" s="142" t="s">
        <v>701</v>
      </c>
      <c r="H260" s="143"/>
      <c r="I260" s="87" t="s">
        <v>212</v>
      </c>
      <c r="J260" s="638"/>
      <c r="K260" s="623"/>
      <c r="L260" s="638"/>
      <c r="M260" s="106"/>
      <c r="N260" s="107"/>
      <c r="O260" s="108"/>
      <c r="P260" s="107"/>
      <c r="Q260" s="108"/>
      <c r="R260" s="108"/>
      <c r="S260" s="108"/>
      <c r="T260" s="108"/>
      <c r="U260" s="107" t="s">
        <v>177</v>
      </c>
      <c r="V260" s="108"/>
      <c r="W260" s="108"/>
      <c r="X260" s="108"/>
      <c r="Y260" s="38">
        <f t="shared" si="204"/>
        <v>1</v>
      </c>
      <c r="Z260" s="623"/>
      <c r="AA260" s="109"/>
      <c r="AB260" s="109"/>
      <c r="AC260" s="109"/>
      <c r="AD260" s="109"/>
      <c r="AE260" s="109"/>
      <c r="AF260" s="109"/>
      <c r="AG260" s="96"/>
      <c r="AH260" s="96"/>
      <c r="AI260" s="96"/>
      <c r="AJ260" s="97"/>
      <c r="AK260" s="97"/>
      <c r="AL260" s="97"/>
      <c r="AM260" s="97"/>
      <c r="AN260" s="97"/>
      <c r="AO260" s="97"/>
      <c r="AP260" s="97"/>
      <c r="AQ260" s="97"/>
      <c r="AR260" s="97"/>
      <c r="AS260" s="97"/>
      <c r="AT260" s="97"/>
      <c r="AU260" s="97"/>
      <c r="AV260" s="97"/>
      <c r="AW260" s="97"/>
      <c r="AX260" s="97" t="s">
        <v>227</v>
      </c>
      <c r="AY260" s="97"/>
      <c r="AZ260" s="97"/>
      <c r="BA260" s="97"/>
      <c r="BB260" s="97"/>
      <c r="BC260" s="97"/>
      <c r="BD260" s="97"/>
      <c r="BE260" s="97"/>
      <c r="BF260" s="97"/>
      <c r="BG260" s="97"/>
      <c r="BH260" s="97"/>
      <c r="BI260" s="97"/>
      <c r="BJ260" s="98"/>
      <c r="BK260" s="99"/>
      <c r="BL260" s="99"/>
      <c r="BM260" s="99"/>
      <c r="BN260" s="99"/>
      <c r="BO260" s="99"/>
      <c r="BP260" s="99"/>
      <c r="BQ260" s="99"/>
      <c r="BR260" s="99"/>
      <c r="BS260" s="99"/>
      <c r="BT260" s="99"/>
      <c r="BU260" s="99"/>
      <c r="BV260" s="99"/>
      <c r="BW260" s="99"/>
      <c r="BX260" s="99"/>
      <c r="BY260" s="99"/>
      <c r="BZ260" s="99"/>
      <c r="CA260" s="99"/>
      <c r="CB260" s="99"/>
      <c r="CC260" s="99"/>
      <c r="CD260" s="99"/>
      <c r="CE260" s="99"/>
      <c r="CF260" s="99"/>
      <c r="CG260" s="99"/>
      <c r="CH260" s="99"/>
      <c r="CI260" s="99"/>
      <c r="CJ260" s="99"/>
      <c r="CK260" s="99"/>
      <c r="CL260" s="100">
        <f>COUNTIF(BJ260:CK260,"2")</f>
        <v>0</v>
      </c>
      <c r="CM260" s="101" t="e">
        <f t="shared" si="205"/>
        <v>#DIV/0!</v>
      </c>
      <c r="CN260" s="100">
        <f>COUNTIF(BJ260:CK260,"1")</f>
        <v>0</v>
      </c>
      <c r="CO260" s="101" t="e">
        <f t="shared" si="206"/>
        <v>#DIV/0!</v>
      </c>
      <c r="CP260" s="100">
        <f>COUNTIF(BJ260:CK260,"0")</f>
        <v>0</v>
      </c>
      <c r="CQ260" s="101" t="e">
        <f t="shared" si="207"/>
        <v>#DIV/0!</v>
      </c>
      <c r="CR260" s="100">
        <f>COUNTIF(BJ260:CK260,"KĐG")</f>
        <v>0</v>
      </c>
      <c r="CS260" s="101" t="e">
        <f t="shared" si="208"/>
        <v>#DIV/0!</v>
      </c>
      <c r="CT260" s="117" t="e">
        <f t="shared" si="209"/>
        <v>#DIV/0!</v>
      </c>
      <c r="CU260" s="103" t="e">
        <f t="shared" si="210"/>
        <v>#DIV/0!</v>
      </c>
      <c r="CV260" s="2"/>
    </row>
    <row r="261" spans="1:100" ht="99" hidden="1" customHeight="1">
      <c r="A261" s="80" t="s">
        <v>186</v>
      </c>
      <c r="B261" s="297">
        <v>303</v>
      </c>
      <c r="C261" s="276" t="s">
        <v>697</v>
      </c>
      <c r="D261" s="279" t="s">
        <v>190</v>
      </c>
      <c r="E261" s="276" t="s">
        <v>698</v>
      </c>
      <c r="F261" s="280" t="s">
        <v>190</v>
      </c>
      <c r="G261" s="142" t="s">
        <v>702</v>
      </c>
      <c r="H261" s="143"/>
      <c r="I261" s="87" t="s">
        <v>212</v>
      </c>
      <c r="J261" s="639"/>
      <c r="K261" s="624"/>
      <c r="L261" s="639"/>
      <c r="M261" s="106"/>
      <c r="N261" s="107"/>
      <c r="O261" s="108"/>
      <c r="P261" s="107"/>
      <c r="Q261" s="108"/>
      <c r="R261" s="108"/>
      <c r="S261" s="108"/>
      <c r="T261" s="108"/>
      <c r="U261" s="107"/>
      <c r="V261" s="108" t="s">
        <v>177</v>
      </c>
      <c r="W261" s="108"/>
      <c r="X261" s="108"/>
      <c r="Y261" s="38">
        <f t="shared" si="204"/>
        <v>1</v>
      </c>
      <c r="Z261" s="624"/>
      <c r="AA261" s="109"/>
      <c r="AB261" s="109"/>
      <c r="AC261" s="109"/>
      <c r="AD261" s="109"/>
      <c r="AE261" s="109"/>
      <c r="AF261" s="109"/>
      <c r="AG261" s="96"/>
      <c r="AH261" s="96"/>
      <c r="AI261" s="96"/>
      <c r="AJ261" s="97"/>
      <c r="AK261" s="97"/>
      <c r="AL261" s="97"/>
      <c r="AM261" s="97"/>
      <c r="AN261" s="97"/>
      <c r="AO261" s="97"/>
      <c r="AP261" s="97"/>
      <c r="AQ261" s="97"/>
      <c r="AR261" s="97"/>
      <c r="AS261" s="97"/>
      <c r="AT261" s="97"/>
      <c r="AU261" s="97"/>
      <c r="AV261" s="97"/>
      <c r="AW261" s="97"/>
      <c r="AX261" s="97"/>
      <c r="AY261" s="97"/>
      <c r="AZ261" s="97"/>
      <c r="BA261" s="97"/>
      <c r="BB261" s="97" t="s">
        <v>227</v>
      </c>
      <c r="BC261" s="97"/>
      <c r="BD261" s="97"/>
      <c r="BE261" s="97"/>
      <c r="BF261" s="97"/>
      <c r="BG261" s="97"/>
      <c r="BH261" s="97"/>
      <c r="BI261" s="97"/>
      <c r="BJ261" s="98"/>
      <c r="BK261" s="99"/>
      <c r="BL261" s="99"/>
      <c r="BM261" s="99"/>
      <c r="BN261" s="99"/>
      <c r="BO261" s="99"/>
      <c r="BP261" s="99"/>
      <c r="BQ261" s="99"/>
      <c r="BR261" s="99"/>
      <c r="BS261" s="99"/>
      <c r="BT261" s="99"/>
      <c r="BU261" s="99"/>
      <c r="BV261" s="99"/>
      <c r="BW261" s="99"/>
      <c r="BX261" s="99"/>
      <c r="BY261" s="99"/>
      <c r="BZ261" s="99"/>
      <c r="CA261" s="99"/>
      <c r="CB261" s="99"/>
      <c r="CC261" s="99"/>
      <c r="CD261" s="99"/>
      <c r="CE261" s="99"/>
      <c r="CF261" s="99"/>
      <c r="CG261" s="99"/>
      <c r="CH261" s="99"/>
      <c r="CI261" s="99"/>
      <c r="CJ261" s="99"/>
      <c r="CK261" s="99"/>
      <c r="CL261" s="100">
        <f>COUNTIF(BJ261:CK261,"2")</f>
        <v>0</v>
      </c>
      <c r="CM261" s="101" t="e">
        <f t="shared" si="205"/>
        <v>#DIV/0!</v>
      </c>
      <c r="CN261" s="100">
        <f>COUNTIF(BJ261:CK261,"1")</f>
        <v>0</v>
      </c>
      <c r="CO261" s="101" t="e">
        <f t="shared" si="206"/>
        <v>#DIV/0!</v>
      </c>
      <c r="CP261" s="100">
        <f>COUNTIF(BJ261:CK261,"0")</f>
        <v>0</v>
      </c>
      <c r="CQ261" s="101" t="e">
        <f t="shared" si="207"/>
        <v>#DIV/0!</v>
      </c>
      <c r="CR261" s="100">
        <f>COUNTIF(BJ261:CK261,"KĐG")</f>
        <v>0</v>
      </c>
      <c r="CS261" s="101" t="e">
        <f t="shared" si="208"/>
        <v>#DIV/0!</v>
      </c>
      <c r="CT261" s="113" t="e">
        <f t="shared" si="209"/>
        <v>#DIV/0!</v>
      </c>
      <c r="CU261" s="103" t="e">
        <f t="shared" si="210"/>
        <v>#DIV/0!</v>
      </c>
      <c r="CV261" s="2"/>
    </row>
    <row r="262" spans="1:100" ht="75.75" hidden="1" customHeight="1">
      <c r="A262" s="80" t="s">
        <v>186</v>
      </c>
      <c r="B262" s="297">
        <v>304</v>
      </c>
      <c r="C262" s="276" t="s">
        <v>667</v>
      </c>
      <c r="D262" s="279" t="s">
        <v>190</v>
      </c>
      <c r="E262" s="276" t="s">
        <v>703</v>
      </c>
      <c r="F262" s="278" t="s">
        <v>190</v>
      </c>
      <c r="G262" s="142" t="s">
        <v>704</v>
      </c>
      <c r="H262" s="143"/>
      <c r="I262" s="87" t="s">
        <v>212</v>
      </c>
      <c r="J262" s="139" t="s">
        <v>545</v>
      </c>
      <c r="K262" s="140" t="s">
        <v>194</v>
      </c>
      <c r="L262" s="141" t="s">
        <v>177</v>
      </c>
      <c r="M262" s="106">
        <v>1</v>
      </c>
      <c r="N262" s="107"/>
      <c r="O262" s="108"/>
      <c r="P262" s="107"/>
      <c r="Q262" s="108"/>
      <c r="R262" s="108"/>
      <c r="S262" s="108"/>
      <c r="T262" s="108"/>
      <c r="U262" s="107"/>
      <c r="V262" s="108" t="s">
        <v>177</v>
      </c>
      <c r="W262" s="108"/>
      <c r="X262" s="108"/>
      <c r="Y262" s="38">
        <f t="shared" si="204"/>
        <v>1</v>
      </c>
      <c r="Z262" s="129" t="s">
        <v>415</v>
      </c>
      <c r="AA262" s="109"/>
      <c r="AB262" s="109"/>
      <c r="AC262" s="109"/>
      <c r="AD262" s="109"/>
      <c r="AE262" s="109"/>
      <c r="AF262" s="109"/>
      <c r="AG262" s="96"/>
      <c r="AH262" s="96"/>
      <c r="AI262" s="96"/>
      <c r="AJ262" s="97"/>
      <c r="AK262" s="97"/>
      <c r="AL262" s="97"/>
      <c r="AM262" s="97"/>
      <c r="AN262" s="97"/>
      <c r="AO262" s="97"/>
      <c r="AP262" s="97"/>
      <c r="AQ262" s="97"/>
      <c r="AR262" s="97"/>
      <c r="AS262" s="97"/>
      <c r="AT262" s="97"/>
      <c r="AU262" s="97"/>
      <c r="AV262" s="97"/>
      <c r="AW262" s="97"/>
      <c r="AX262" s="97"/>
      <c r="AY262" s="97"/>
      <c r="AZ262" s="97"/>
      <c r="BA262" s="97" t="s">
        <v>227</v>
      </c>
      <c r="BB262" s="97"/>
      <c r="BC262" s="97"/>
      <c r="BD262" s="97"/>
      <c r="BE262" s="97"/>
      <c r="BF262" s="97"/>
      <c r="BG262" s="97"/>
      <c r="BH262" s="97"/>
      <c r="BI262" s="97"/>
      <c r="BJ262" s="98"/>
      <c r="BK262" s="99"/>
      <c r="BL262" s="99"/>
      <c r="BM262" s="99"/>
      <c r="BN262" s="99"/>
      <c r="BO262" s="99"/>
      <c r="BP262" s="99"/>
      <c r="BQ262" s="99"/>
      <c r="BR262" s="99"/>
      <c r="BS262" s="99"/>
      <c r="BT262" s="99"/>
      <c r="BU262" s="99"/>
      <c r="BV262" s="99"/>
      <c r="BW262" s="99"/>
      <c r="BX262" s="99"/>
      <c r="BY262" s="99"/>
      <c r="BZ262" s="99"/>
      <c r="CA262" s="99"/>
      <c r="CB262" s="99"/>
      <c r="CC262" s="99"/>
      <c r="CD262" s="99"/>
      <c r="CE262" s="99"/>
      <c r="CF262" s="99"/>
      <c r="CG262" s="99"/>
      <c r="CH262" s="99"/>
      <c r="CI262" s="99"/>
      <c r="CJ262" s="99"/>
      <c r="CK262" s="99"/>
      <c r="CL262" s="100">
        <f>COUNTIF(BJ262:CK262,"2")</f>
        <v>0</v>
      </c>
      <c r="CM262" s="101" t="e">
        <f t="shared" si="205"/>
        <v>#DIV/0!</v>
      </c>
      <c r="CN262" s="100">
        <f>COUNTIF(BJ262:CK262,"1")</f>
        <v>0</v>
      </c>
      <c r="CO262" s="101" t="e">
        <f t="shared" si="206"/>
        <v>#DIV/0!</v>
      </c>
      <c r="CP262" s="100">
        <f>COUNTIF(BJ262:CK262,"0")</f>
        <v>0</v>
      </c>
      <c r="CQ262" s="101" t="e">
        <f t="shared" si="207"/>
        <v>#DIV/0!</v>
      </c>
      <c r="CR262" s="100">
        <f>COUNTIF(BJ262:CK262,"KĐG")</f>
        <v>0</v>
      </c>
      <c r="CS262" s="101" t="e">
        <f t="shared" si="208"/>
        <v>#DIV/0!</v>
      </c>
      <c r="CT262" s="113" t="e">
        <f t="shared" si="209"/>
        <v>#DIV/0!</v>
      </c>
      <c r="CU262" s="103" t="e">
        <f t="shared" si="210"/>
        <v>#DIV/0!</v>
      </c>
      <c r="CV262" s="2"/>
    </row>
    <row r="263" spans="1:100" ht="24" customHeight="1">
      <c r="A263" s="521" t="s">
        <v>117</v>
      </c>
      <c r="B263" s="569">
        <v>305</v>
      </c>
      <c r="C263" s="677" t="s">
        <v>705</v>
      </c>
      <c r="D263" s="677"/>
      <c r="E263" s="677"/>
      <c r="F263" s="677"/>
      <c r="G263" s="677"/>
      <c r="H263" s="681"/>
      <c r="I263" s="677"/>
      <c r="J263" s="681"/>
      <c r="K263" s="681"/>
      <c r="L263" s="681"/>
      <c r="M263" s="681"/>
      <c r="N263" s="677"/>
      <c r="O263" s="681"/>
      <c r="P263" s="681"/>
      <c r="Q263" s="681"/>
      <c r="R263" s="681"/>
      <c r="S263" s="681"/>
      <c r="T263" s="681"/>
      <c r="U263" s="681"/>
      <c r="V263" s="681"/>
      <c r="W263" s="681"/>
      <c r="X263" s="681"/>
      <c r="Y263" s="681"/>
      <c r="Z263" s="681"/>
      <c r="AA263" s="677"/>
      <c r="AB263" s="677"/>
      <c r="AC263" s="597"/>
      <c r="AD263" s="138"/>
      <c r="AE263" s="138"/>
      <c r="AF263" s="138"/>
      <c r="AG263" s="138"/>
      <c r="AH263" s="138"/>
      <c r="AI263" s="138"/>
      <c r="AJ263" s="138"/>
      <c r="AK263" s="138"/>
      <c r="AL263" s="138"/>
      <c r="AM263" s="138"/>
      <c r="AN263" s="138"/>
      <c r="AO263" s="138"/>
      <c r="AP263" s="138"/>
      <c r="AQ263" s="138"/>
      <c r="AR263" s="138"/>
      <c r="AS263" s="138"/>
      <c r="AT263" s="138"/>
      <c r="AU263" s="138"/>
      <c r="AV263" s="138"/>
      <c r="AW263" s="138"/>
      <c r="AX263" s="138"/>
      <c r="AY263" s="138"/>
      <c r="AZ263" s="138"/>
      <c r="BA263" s="138"/>
      <c r="BB263" s="138"/>
      <c r="BC263" s="138"/>
      <c r="BD263" s="138"/>
      <c r="BE263" s="138"/>
      <c r="BF263" s="138"/>
      <c r="BG263" s="138"/>
      <c r="BH263" s="138"/>
      <c r="BI263" s="138"/>
      <c r="BJ263" s="215"/>
      <c r="BK263" s="216"/>
      <c r="BL263" s="216"/>
      <c r="BM263" s="216"/>
      <c r="BN263" s="216"/>
      <c r="BO263" s="216"/>
      <c r="BP263" s="216"/>
      <c r="BQ263" s="216"/>
      <c r="BR263" s="216"/>
      <c r="BS263" s="216"/>
      <c r="BT263" s="216"/>
      <c r="BU263" s="216"/>
      <c r="BV263" s="216"/>
      <c r="BW263" s="216"/>
      <c r="BX263" s="216"/>
      <c r="BY263" s="216"/>
      <c r="BZ263" s="216"/>
      <c r="CA263" s="216"/>
      <c r="CB263" s="216"/>
      <c r="CC263" s="216"/>
      <c r="CD263" s="216"/>
      <c r="CE263" s="216"/>
      <c r="CF263" s="216"/>
      <c r="CG263" s="216"/>
      <c r="CH263" s="216"/>
      <c r="CI263" s="216"/>
      <c r="CJ263" s="216"/>
      <c r="CK263" s="216"/>
      <c r="CL263" s="216"/>
      <c r="CM263" s="216"/>
      <c r="CN263" s="216"/>
      <c r="CO263" s="216"/>
      <c r="CP263" s="216"/>
      <c r="CQ263" s="216"/>
      <c r="CR263" s="216"/>
      <c r="CS263" s="216"/>
      <c r="CT263" s="217"/>
      <c r="CU263" s="603"/>
      <c r="CV263" s="150"/>
    </row>
    <row r="264" spans="1:100" ht="38.25" hidden="1" customHeight="1">
      <c r="A264" s="59"/>
      <c r="B264" s="319">
        <v>306</v>
      </c>
      <c r="C264" s="316" t="s">
        <v>706</v>
      </c>
      <c r="D264" s="186"/>
      <c r="E264" s="316"/>
      <c r="F264" s="317" t="s">
        <v>117</v>
      </c>
      <c r="G264" s="532"/>
      <c r="H264" s="71"/>
      <c r="I264" s="268"/>
      <c r="J264" s="72" t="s">
        <v>117</v>
      </c>
      <c r="K264" s="76" t="s">
        <v>117</v>
      </c>
      <c r="L264" s="68" t="s">
        <v>117</v>
      </c>
      <c r="M264" s="73">
        <f>SUM(M265:M282)</f>
        <v>16</v>
      </c>
      <c r="N264" s="318"/>
      <c r="O264" s="75"/>
      <c r="P264" s="74"/>
      <c r="Q264" s="75"/>
      <c r="R264" s="75"/>
      <c r="S264" s="75"/>
      <c r="T264" s="75"/>
      <c r="U264" s="74"/>
      <c r="V264" s="75"/>
      <c r="W264" s="75"/>
      <c r="X264" s="75"/>
      <c r="Y264" s="60">
        <f>SUM(Y265:Y282)</f>
        <v>18</v>
      </c>
      <c r="Z264" s="76" t="s">
        <v>117</v>
      </c>
      <c r="AA264" s="549"/>
      <c r="AB264" s="549"/>
      <c r="AC264" s="138"/>
      <c r="AD264" s="138"/>
      <c r="AE264" s="138"/>
      <c r="AF264" s="138"/>
      <c r="AG264" s="138"/>
      <c r="AH264" s="138"/>
      <c r="AI264" s="138"/>
      <c r="AJ264" s="138"/>
      <c r="AK264" s="138"/>
      <c r="AL264" s="138"/>
      <c r="AM264" s="138"/>
      <c r="AN264" s="138"/>
      <c r="AO264" s="138"/>
      <c r="AP264" s="138"/>
      <c r="AQ264" s="138"/>
      <c r="AR264" s="138"/>
      <c r="AS264" s="138"/>
      <c r="AT264" s="138"/>
      <c r="AU264" s="138"/>
      <c r="AV264" s="138"/>
      <c r="AW264" s="138"/>
      <c r="AX264" s="138"/>
      <c r="AY264" s="138"/>
      <c r="AZ264" s="138"/>
      <c r="BA264" s="138"/>
      <c r="BB264" s="138"/>
      <c r="BC264" s="138"/>
      <c r="BD264" s="138"/>
      <c r="BE264" s="138"/>
      <c r="BF264" s="138"/>
      <c r="BG264" s="138"/>
      <c r="BH264" s="138"/>
      <c r="BI264" s="138"/>
      <c r="BJ264" s="215"/>
      <c r="BK264" s="216"/>
      <c r="BL264" s="216"/>
      <c r="BM264" s="216"/>
      <c r="BN264" s="216"/>
      <c r="BO264" s="216"/>
      <c r="BP264" s="216"/>
      <c r="BQ264" s="216"/>
      <c r="BR264" s="216"/>
      <c r="BS264" s="216"/>
      <c r="BT264" s="216"/>
      <c r="BU264" s="216"/>
      <c r="BV264" s="216"/>
      <c r="BW264" s="216"/>
      <c r="BX264" s="216"/>
      <c r="BY264" s="216"/>
      <c r="BZ264" s="216"/>
      <c r="CA264" s="216"/>
      <c r="CB264" s="216"/>
      <c r="CC264" s="216"/>
      <c r="CD264" s="216"/>
      <c r="CE264" s="216"/>
      <c r="CF264" s="216"/>
      <c r="CG264" s="216"/>
      <c r="CH264" s="216"/>
      <c r="CI264" s="216"/>
      <c r="CJ264" s="216"/>
      <c r="CK264" s="216"/>
      <c r="CL264" s="216"/>
      <c r="CM264" s="216"/>
      <c r="CN264" s="216"/>
      <c r="CO264" s="216"/>
      <c r="CP264" s="216"/>
      <c r="CQ264" s="216"/>
      <c r="CR264" s="216"/>
      <c r="CS264" s="216"/>
      <c r="CT264" s="217"/>
      <c r="CU264" s="216"/>
      <c r="CV264" s="2"/>
    </row>
    <row r="265" spans="1:100" ht="62.25" hidden="1" customHeight="1">
      <c r="A265" s="80" t="s">
        <v>183</v>
      </c>
      <c r="B265" s="60">
        <v>315</v>
      </c>
      <c r="C265" s="83" t="s">
        <v>707</v>
      </c>
      <c r="D265" s="115" t="s">
        <v>171</v>
      </c>
      <c r="E265" s="81" t="s">
        <v>708</v>
      </c>
      <c r="F265" s="84" t="s">
        <v>190</v>
      </c>
      <c r="G265" s="146" t="s">
        <v>708</v>
      </c>
      <c r="H265" s="174"/>
      <c r="I265" s="105" t="s">
        <v>212</v>
      </c>
      <c r="J265" s="139" t="s">
        <v>545</v>
      </c>
      <c r="K265" s="140" t="s">
        <v>165</v>
      </c>
      <c r="L265" s="141" t="s">
        <v>177</v>
      </c>
      <c r="M265" s="106"/>
      <c r="N265" s="107"/>
      <c r="O265" s="108"/>
      <c r="P265" s="107"/>
      <c r="Q265" s="108"/>
      <c r="R265" s="108"/>
      <c r="S265" s="108" t="s">
        <v>177</v>
      </c>
      <c r="T265" s="108"/>
      <c r="U265" s="107"/>
      <c r="V265" s="108"/>
      <c r="W265" s="108"/>
      <c r="X265" s="108"/>
      <c r="Y265" s="38">
        <f t="shared" ref="Y265:Y282" si="211">COUNTIF($N265:$X265,"x")</f>
        <v>1</v>
      </c>
      <c r="Z265" s="128"/>
      <c r="AA265" s="109"/>
      <c r="AB265" s="109"/>
      <c r="AC265" s="109"/>
      <c r="AD265" s="109"/>
      <c r="AE265" s="109"/>
      <c r="AF265" s="109"/>
      <c r="AG265" s="96"/>
      <c r="AH265" s="96"/>
      <c r="AI265" s="96"/>
      <c r="AJ265" s="97"/>
      <c r="AK265" s="97"/>
      <c r="AL265" s="97"/>
      <c r="AM265" s="97"/>
      <c r="AN265" s="97"/>
      <c r="AO265" s="97"/>
      <c r="AP265" s="97"/>
      <c r="AQ265" s="97" t="s">
        <v>365</v>
      </c>
      <c r="AR265" s="97" t="s">
        <v>365</v>
      </c>
      <c r="AS265" s="97" t="s">
        <v>365</v>
      </c>
      <c r="AT265" s="97"/>
      <c r="AU265" s="97"/>
      <c r="AV265" s="97"/>
      <c r="AW265" s="97"/>
      <c r="AX265" s="97"/>
      <c r="AY265" s="97"/>
      <c r="AZ265" s="97"/>
      <c r="BA265" s="97"/>
      <c r="BB265" s="97"/>
      <c r="BC265" s="97"/>
      <c r="BD265" s="97"/>
      <c r="BE265" s="97"/>
      <c r="BF265" s="97"/>
      <c r="BG265" s="97"/>
      <c r="BH265" s="97"/>
      <c r="BI265" s="97"/>
      <c r="BJ265" s="98"/>
      <c r="BK265" s="99"/>
      <c r="BL265" s="99"/>
      <c r="BM265" s="99"/>
      <c r="BN265" s="99"/>
      <c r="BO265" s="99"/>
      <c r="BP265" s="99"/>
      <c r="BQ265" s="99"/>
      <c r="BR265" s="99"/>
      <c r="BS265" s="99"/>
      <c r="BT265" s="99"/>
      <c r="BU265" s="99"/>
      <c r="BV265" s="99"/>
      <c r="BW265" s="99"/>
      <c r="BX265" s="99"/>
      <c r="BY265" s="99"/>
      <c r="BZ265" s="99"/>
      <c r="CA265" s="99"/>
      <c r="CB265" s="99"/>
      <c r="CC265" s="99"/>
      <c r="CD265" s="99"/>
      <c r="CE265" s="99"/>
      <c r="CF265" s="99"/>
      <c r="CG265" s="99"/>
      <c r="CH265" s="99"/>
      <c r="CI265" s="99"/>
      <c r="CJ265" s="99"/>
      <c r="CK265" s="99"/>
      <c r="CL265" s="100">
        <f t="shared" ref="CL265:CL282" si="212">COUNTIF(BJ265:CK265,"2")</f>
        <v>0</v>
      </c>
      <c r="CM265" s="112" t="e">
        <f t="shared" ref="CM265:CM282" si="213">CL265/(CL265+CN265+CP265+CR265)</f>
        <v>#DIV/0!</v>
      </c>
      <c r="CN265" s="100">
        <f t="shared" ref="CN265:CN282" si="214">COUNTIF(BJ265:CK265,"1")</f>
        <v>0</v>
      </c>
      <c r="CO265" s="112" t="e">
        <f t="shared" ref="CO265:CO282" si="215">CN265/(CL265+CN265+CP265+CR265)</f>
        <v>#DIV/0!</v>
      </c>
      <c r="CP265" s="100">
        <f t="shared" ref="CP265:CP282" si="216">COUNTIF(BJ265:CK265,"0")</f>
        <v>0</v>
      </c>
      <c r="CQ265" s="112" t="e">
        <f t="shared" ref="CQ265:CQ279" si="217">CP265/(CL265+CN265+CP265+CR265)</f>
        <v>#DIV/0!</v>
      </c>
      <c r="CR265" s="100">
        <f t="shared" ref="CR265:CR282" si="218">COUNTIF(BJ265:CK265,"KĐG")</f>
        <v>0</v>
      </c>
      <c r="CS265" s="112" t="e">
        <f t="shared" ref="CS265:CS282" si="219">CR265/(CL265+CN265+CP265+CR265)</f>
        <v>#DIV/0!</v>
      </c>
      <c r="CT265" s="113" t="e">
        <f t="shared" ref="CT265:CT279" si="220">(((CL265*2)+(CN265*1)+(CP265*0)))/(CL265+CN265+CP265)</f>
        <v>#DIV/0!</v>
      </c>
      <c r="CU265" s="103" t="e">
        <f t="shared" ref="CU265:CU279" si="221">IF(CS265&gt;=50%,"KĐG",IF(CT265&gt;=1.6,"Đạt mục tiêu",IF(CT265&gt;=1,"Cần cố gắng","Chưa đạt")))</f>
        <v>#DIV/0!</v>
      </c>
      <c r="CV265" s="2"/>
    </row>
    <row r="266" spans="1:100" ht="60.75" customHeight="1">
      <c r="A266" s="399" t="s">
        <v>169</v>
      </c>
      <c r="B266" s="569">
        <v>318</v>
      </c>
      <c r="C266" s="85" t="s">
        <v>709</v>
      </c>
      <c r="D266" s="250" t="s">
        <v>171</v>
      </c>
      <c r="E266" s="85" t="s">
        <v>710</v>
      </c>
      <c r="F266" s="336" t="s">
        <v>224</v>
      </c>
      <c r="G266" s="142" t="s">
        <v>711</v>
      </c>
      <c r="H266" s="167"/>
      <c r="I266" s="126" t="s">
        <v>212</v>
      </c>
      <c r="J266" s="148" t="s">
        <v>545</v>
      </c>
      <c r="K266" s="140" t="s">
        <v>165</v>
      </c>
      <c r="L266" s="141" t="s">
        <v>177</v>
      </c>
      <c r="M266" s="371">
        <v>1</v>
      </c>
      <c r="N266" s="571" t="s">
        <v>177</v>
      </c>
      <c r="O266" s="210"/>
      <c r="P266" s="107"/>
      <c r="Q266" s="108"/>
      <c r="R266" s="108"/>
      <c r="S266" s="108"/>
      <c r="T266" s="108"/>
      <c r="U266" s="107"/>
      <c r="V266" s="108"/>
      <c r="W266" s="108"/>
      <c r="X266" s="108"/>
      <c r="Y266" s="129">
        <f t="shared" si="211"/>
        <v>1</v>
      </c>
      <c r="Z266" s="129"/>
      <c r="AA266" s="96" t="s">
        <v>227</v>
      </c>
      <c r="AB266" s="96" t="s">
        <v>365</v>
      </c>
      <c r="AC266" s="609"/>
      <c r="AD266" s="96"/>
      <c r="AE266" s="96"/>
      <c r="AF266" s="96"/>
      <c r="AG266" s="96"/>
      <c r="AH266" s="96"/>
      <c r="AI266" s="96"/>
      <c r="AJ266" s="97"/>
      <c r="AK266" s="97"/>
      <c r="AL266" s="97"/>
      <c r="AM266" s="97"/>
      <c r="AN266" s="97"/>
      <c r="AO266" s="97"/>
      <c r="AP266" s="97"/>
      <c r="AQ266" s="97"/>
      <c r="AR266" s="97"/>
      <c r="AS266" s="97"/>
      <c r="AT266" s="97"/>
      <c r="AU266" s="97"/>
      <c r="AV266" s="97"/>
      <c r="AW266" s="97"/>
      <c r="AX266" s="97"/>
      <c r="AY266" s="97"/>
      <c r="AZ266" s="97"/>
      <c r="BA266" s="97"/>
      <c r="BB266" s="97"/>
      <c r="BC266" s="97"/>
      <c r="BD266" s="97"/>
      <c r="BE266" s="97"/>
      <c r="BF266" s="97"/>
      <c r="BG266" s="97"/>
      <c r="BH266" s="97"/>
      <c r="BI266" s="97"/>
      <c r="BJ266" s="98"/>
      <c r="BK266" s="99"/>
      <c r="BL266" s="99"/>
      <c r="BM266" s="99"/>
      <c r="BN266" s="99"/>
      <c r="BO266" s="99"/>
      <c r="BP266" s="99"/>
      <c r="BQ266" s="99"/>
      <c r="BR266" s="99"/>
      <c r="BS266" s="99"/>
      <c r="BT266" s="99"/>
      <c r="BU266" s="99"/>
      <c r="BV266" s="99"/>
      <c r="BW266" s="99"/>
      <c r="BX266" s="99"/>
      <c r="BY266" s="99"/>
      <c r="BZ266" s="99"/>
      <c r="CA266" s="99"/>
      <c r="CB266" s="99"/>
      <c r="CC266" s="99"/>
      <c r="CD266" s="99"/>
      <c r="CE266" s="99"/>
      <c r="CF266" s="99"/>
      <c r="CG266" s="99"/>
      <c r="CH266" s="99"/>
      <c r="CI266" s="99"/>
      <c r="CJ266" s="99"/>
      <c r="CK266" s="99"/>
      <c r="CL266" s="100">
        <f t="shared" si="212"/>
        <v>0</v>
      </c>
      <c r="CM266" s="101" t="e">
        <f t="shared" si="213"/>
        <v>#DIV/0!</v>
      </c>
      <c r="CN266" s="100">
        <f t="shared" si="214"/>
        <v>0</v>
      </c>
      <c r="CO266" s="101" t="e">
        <f t="shared" si="215"/>
        <v>#DIV/0!</v>
      </c>
      <c r="CP266" s="100">
        <f t="shared" si="216"/>
        <v>0</v>
      </c>
      <c r="CQ266" s="101" t="e">
        <f t="shared" si="217"/>
        <v>#DIV/0!</v>
      </c>
      <c r="CR266" s="100">
        <f t="shared" si="218"/>
        <v>0</v>
      </c>
      <c r="CS266" s="101" t="e">
        <f t="shared" si="219"/>
        <v>#DIV/0!</v>
      </c>
      <c r="CT266" s="102" t="e">
        <f t="shared" si="220"/>
        <v>#DIV/0!</v>
      </c>
      <c r="CU266" s="601" t="e">
        <f t="shared" si="221"/>
        <v>#DIV/0!</v>
      </c>
      <c r="CV266" s="150"/>
    </row>
    <row r="267" spans="1:100" ht="53.25" hidden="1" customHeight="1">
      <c r="A267" s="80" t="s">
        <v>179</v>
      </c>
      <c r="B267" s="319">
        <v>319</v>
      </c>
      <c r="C267" s="534" t="s">
        <v>712</v>
      </c>
      <c r="D267" s="115" t="s">
        <v>171</v>
      </c>
      <c r="E267" s="393" t="s">
        <v>713</v>
      </c>
      <c r="F267" s="394" t="s">
        <v>224</v>
      </c>
      <c r="G267" s="543" t="s">
        <v>714</v>
      </c>
      <c r="H267" s="179"/>
      <c r="I267" s="540" t="s">
        <v>212</v>
      </c>
      <c r="J267" s="148" t="s">
        <v>545</v>
      </c>
      <c r="K267" s="140" t="s">
        <v>165</v>
      </c>
      <c r="L267" s="141" t="s">
        <v>177</v>
      </c>
      <c r="M267" s="106">
        <v>1</v>
      </c>
      <c r="N267" s="92"/>
      <c r="O267" s="107" t="s">
        <v>177</v>
      </c>
      <c r="P267" s="107"/>
      <c r="Q267" s="108"/>
      <c r="R267" s="108"/>
      <c r="S267" s="108"/>
      <c r="T267" s="108"/>
      <c r="U267" s="107"/>
      <c r="V267" s="108"/>
      <c r="W267" s="108"/>
      <c r="X267" s="108"/>
      <c r="Y267" s="129">
        <f t="shared" si="211"/>
        <v>1</v>
      </c>
      <c r="Z267" s="129"/>
      <c r="AA267" s="536"/>
      <c r="AB267" s="536"/>
      <c r="AC267" s="97" t="s">
        <v>365</v>
      </c>
      <c r="AD267" s="97" t="s">
        <v>365</v>
      </c>
      <c r="AE267" s="97" t="s">
        <v>227</v>
      </c>
      <c r="AF267" s="97" t="s">
        <v>365</v>
      </c>
      <c r="AG267" s="96"/>
      <c r="AH267" s="96"/>
      <c r="AI267" s="96"/>
      <c r="AJ267" s="97"/>
      <c r="AK267" s="97"/>
      <c r="AL267" s="97"/>
      <c r="AM267" s="97"/>
      <c r="AN267" s="97"/>
      <c r="AO267" s="97"/>
      <c r="AP267" s="97"/>
      <c r="AQ267" s="97"/>
      <c r="AR267" s="97"/>
      <c r="AS267" s="97"/>
      <c r="AT267" s="97"/>
      <c r="AU267" s="97"/>
      <c r="AV267" s="97"/>
      <c r="AW267" s="97"/>
      <c r="AX267" s="97"/>
      <c r="AY267" s="97"/>
      <c r="AZ267" s="97"/>
      <c r="BA267" s="97"/>
      <c r="BB267" s="97"/>
      <c r="BC267" s="97"/>
      <c r="BD267" s="97"/>
      <c r="BE267" s="97"/>
      <c r="BF267" s="97"/>
      <c r="BG267" s="97"/>
      <c r="BH267" s="97"/>
      <c r="BI267" s="97"/>
      <c r="BJ267" s="98"/>
      <c r="BK267" s="99"/>
      <c r="BL267" s="99"/>
      <c r="BM267" s="99"/>
      <c r="BN267" s="110"/>
      <c r="BO267" s="99"/>
      <c r="BP267" s="99"/>
      <c r="BQ267" s="99"/>
      <c r="BR267" s="99"/>
      <c r="BS267" s="99"/>
      <c r="BT267" s="110"/>
      <c r="BU267" s="110"/>
      <c r="BV267" s="110"/>
      <c r="BW267" s="99"/>
      <c r="BX267" s="99"/>
      <c r="BY267" s="99"/>
      <c r="BZ267" s="99"/>
      <c r="CA267" s="110"/>
      <c r="CB267" s="110"/>
      <c r="CC267" s="99"/>
      <c r="CD267" s="99"/>
      <c r="CE267" s="99"/>
      <c r="CF267" s="99"/>
      <c r="CG267" s="99"/>
      <c r="CH267" s="110"/>
      <c r="CI267" s="99"/>
      <c r="CJ267" s="99"/>
      <c r="CK267" s="99"/>
      <c r="CL267" s="100">
        <f t="shared" si="212"/>
        <v>0</v>
      </c>
      <c r="CM267" s="112" t="e">
        <f t="shared" si="213"/>
        <v>#DIV/0!</v>
      </c>
      <c r="CN267" s="100">
        <f t="shared" si="214"/>
        <v>0</v>
      </c>
      <c r="CO267" s="101" t="e">
        <f t="shared" si="215"/>
        <v>#DIV/0!</v>
      </c>
      <c r="CP267" s="100">
        <f t="shared" si="216"/>
        <v>0</v>
      </c>
      <c r="CQ267" s="101" t="e">
        <f t="shared" si="217"/>
        <v>#DIV/0!</v>
      </c>
      <c r="CR267" s="100">
        <f t="shared" si="218"/>
        <v>0</v>
      </c>
      <c r="CS267" s="101" t="e">
        <f t="shared" si="219"/>
        <v>#DIV/0!</v>
      </c>
      <c r="CT267" s="102" t="e">
        <f t="shared" si="220"/>
        <v>#DIV/0!</v>
      </c>
      <c r="CU267" s="103" t="e">
        <f t="shared" si="221"/>
        <v>#DIV/0!</v>
      </c>
      <c r="CV267" s="2"/>
    </row>
    <row r="268" spans="1:100" ht="52.5" hidden="1" customHeight="1">
      <c r="A268" s="80" t="s">
        <v>181</v>
      </c>
      <c r="B268" s="60">
        <v>320</v>
      </c>
      <c r="C268" s="83" t="s">
        <v>715</v>
      </c>
      <c r="D268" s="114" t="s">
        <v>171</v>
      </c>
      <c r="E268" s="81" t="s">
        <v>716</v>
      </c>
      <c r="F268" s="84" t="s">
        <v>224</v>
      </c>
      <c r="G268" s="195" t="s">
        <v>717</v>
      </c>
      <c r="H268" s="196"/>
      <c r="I268" s="87" t="s">
        <v>212</v>
      </c>
      <c r="J268" s="139" t="s">
        <v>545</v>
      </c>
      <c r="K268" s="140" t="s">
        <v>165</v>
      </c>
      <c r="L268" s="141" t="s">
        <v>177</v>
      </c>
      <c r="M268" s="106">
        <v>1</v>
      </c>
      <c r="N268" s="107"/>
      <c r="O268" s="108"/>
      <c r="P268" s="107"/>
      <c r="Q268" s="107" t="s">
        <v>177</v>
      </c>
      <c r="R268" s="108"/>
      <c r="S268" s="108"/>
      <c r="T268" s="108"/>
      <c r="U268" s="107"/>
      <c r="V268" s="108"/>
      <c r="W268" s="108"/>
      <c r="X268" s="108"/>
      <c r="Y268" s="129">
        <f t="shared" si="211"/>
        <v>1</v>
      </c>
      <c r="Z268" s="129"/>
      <c r="AA268" s="109"/>
      <c r="AB268" s="109"/>
      <c r="AC268" s="109"/>
      <c r="AD268" s="109"/>
      <c r="AE268" s="109"/>
      <c r="AF268" s="109"/>
      <c r="AG268" s="96"/>
      <c r="AH268" s="96"/>
      <c r="AI268" s="96"/>
      <c r="AJ268" s="97"/>
      <c r="AK268" s="97"/>
      <c r="AL268" s="97" t="s">
        <v>227</v>
      </c>
      <c r="AM268" s="97"/>
      <c r="AN268" s="97"/>
      <c r="AO268" s="97"/>
      <c r="AP268" s="97"/>
      <c r="AQ268" s="97"/>
      <c r="AR268" s="97"/>
      <c r="AS268" s="97"/>
      <c r="AT268" s="97"/>
      <c r="AU268" s="97"/>
      <c r="AV268" s="97"/>
      <c r="AW268" s="97"/>
      <c r="AX268" s="97"/>
      <c r="AY268" s="97"/>
      <c r="AZ268" s="97"/>
      <c r="BA268" s="97"/>
      <c r="BB268" s="97"/>
      <c r="BC268" s="97"/>
      <c r="BD268" s="97"/>
      <c r="BE268" s="97"/>
      <c r="BF268" s="97"/>
      <c r="BG268" s="97"/>
      <c r="BH268" s="97"/>
      <c r="BI268" s="97"/>
      <c r="BJ268" s="98"/>
      <c r="BK268" s="99"/>
      <c r="BL268" s="99"/>
      <c r="BM268" s="99"/>
      <c r="BN268" s="99"/>
      <c r="BO268" s="99"/>
      <c r="BP268" s="99"/>
      <c r="BQ268" s="99"/>
      <c r="BR268" s="99"/>
      <c r="BS268" s="99"/>
      <c r="BT268" s="99"/>
      <c r="BU268" s="99"/>
      <c r="BV268" s="99"/>
      <c r="BW268" s="99"/>
      <c r="BX268" s="99"/>
      <c r="BY268" s="99"/>
      <c r="BZ268" s="99"/>
      <c r="CA268" s="99"/>
      <c r="CB268" s="99"/>
      <c r="CC268" s="99"/>
      <c r="CD268" s="99"/>
      <c r="CE268" s="99"/>
      <c r="CF268" s="99"/>
      <c r="CG268" s="99"/>
      <c r="CH268" s="99"/>
      <c r="CI268" s="99"/>
      <c r="CJ268" s="99"/>
      <c r="CK268" s="99"/>
      <c r="CL268" s="100">
        <f t="shared" si="212"/>
        <v>0</v>
      </c>
      <c r="CM268" s="112" t="e">
        <f t="shared" si="213"/>
        <v>#DIV/0!</v>
      </c>
      <c r="CN268" s="100">
        <f t="shared" si="214"/>
        <v>0</v>
      </c>
      <c r="CO268" s="112" t="e">
        <f t="shared" si="215"/>
        <v>#DIV/0!</v>
      </c>
      <c r="CP268" s="100">
        <f t="shared" si="216"/>
        <v>0</v>
      </c>
      <c r="CQ268" s="112" t="e">
        <f t="shared" si="217"/>
        <v>#DIV/0!</v>
      </c>
      <c r="CR268" s="100">
        <f t="shared" si="218"/>
        <v>0</v>
      </c>
      <c r="CS268" s="112" t="e">
        <f t="shared" si="219"/>
        <v>#DIV/0!</v>
      </c>
      <c r="CT268" s="113" t="e">
        <f t="shared" si="220"/>
        <v>#DIV/0!</v>
      </c>
      <c r="CU268" s="103" t="e">
        <f t="shared" si="221"/>
        <v>#DIV/0!</v>
      </c>
      <c r="CV268" s="2"/>
    </row>
    <row r="269" spans="1:100" ht="55.5" hidden="1" customHeight="1">
      <c r="A269" s="38" t="s">
        <v>183</v>
      </c>
      <c r="B269" s="60">
        <v>321</v>
      </c>
      <c r="C269" s="83" t="s">
        <v>718</v>
      </c>
      <c r="D269" s="104" t="s">
        <v>171</v>
      </c>
      <c r="E269" s="81" t="s">
        <v>719</v>
      </c>
      <c r="F269" s="84" t="s">
        <v>224</v>
      </c>
      <c r="G269" s="195" t="s">
        <v>720</v>
      </c>
      <c r="H269" s="196"/>
      <c r="I269" s="105" t="s">
        <v>212</v>
      </c>
      <c r="J269" s="139" t="s">
        <v>545</v>
      </c>
      <c r="K269" s="140" t="s">
        <v>165</v>
      </c>
      <c r="L269" s="141" t="s">
        <v>177</v>
      </c>
      <c r="M269" s="106">
        <v>1</v>
      </c>
      <c r="N269" s="107"/>
      <c r="O269" s="108"/>
      <c r="P269" s="107"/>
      <c r="Q269" s="108"/>
      <c r="R269" s="149"/>
      <c r="S269" s="108" t="s">
        <v>177</v>
      </c>
      <c r="T269" s="149"/>
      <c r="U269" s="107"/>
      <c r="V269" s="108"/>
      <c r="W269" s="108"/>
      <c r="X269" s="108"/>
      <c r="Y269" s="129">
        <f t="shared" si="211"/>
        <v>1</v>
      </c>
      <c r="Z269" s="129"/>
      <c r="AA269" s="109"/>
      <c r="AB269" s="109"/>
      <c r="AC269" s="109"/>
      <c r="AD269" s="109"/>
      <c r="AE269" s="109"/>
      <c r="AF269" s="109"/>
      <c r="AG269" s="96"/>
      <c r="AH269" s="96"/>
      <c r="AI269" s="96"/>
      <c r="AJ269" s="97"/>
      <c r="AK269" s="97"/>
      <c r="AL269" s="97"/>
      <c r="AM269" s="97"/>
      <c r="AN269" s="97"/>
      <c r="AO269" s="97"/>
      <c r="AP269" s="97"/>
      <c r="AQ269" s="97" t="s">
        <v>365</v>
      </c>
      <c r="AR269" s="97" t="s">
        <v>227</v>
      </c>
      <c r="AS269" s="97" t="s">
        <v>365</v>
      </c>
      <c r="AT269" s="97"/>
      <c r="AU269" s="97"/>
      <c r="AV269" s="97"/>
      <c r="AW269" s="97"/>
      <c r="AX269" s="97"/>
      <c r="AY269" s="97"/>
      <c r="AZ269" s="97"/>
      <c r="BA269" s="97"/>
      <c r="BB269" s="97"/>
      <c r="BC269" s="97"/>
      <c r="BD269" s="97"/>
      <c r="BE269" s="97"/>
      <c r="BF269" s="97"/>
      <c r="BG269" s="97"/>
      <c r="BH269" s="97"/>
      <c r="BI269" s="97"/>
      <c r="BJ269" s="98"/>
      <c r="BK269" s="99"/>
      <c r="BL269" s="99"/>
      <c r="BM269" s="99"/>
      <c r="BN269" s="99"/>
      <c r="BO269" s="99"/>
      <c r="BP269" s="99"/>
      <c r="BQ269" s="99"/>
      <c r="BR269" s="99"/>
      <c r="BS269" s="99"/>
      <c r="BT269" s="99"/>
      <c r="BU269" s="99"/>
      <c r="BV269" s="99"/>
      <c r="BW269" s="99"/>
      <c r="BX269" s="99"/>
      <c r="BY269" s="99"/>
      <c r="BZ269" s="99"/>
      <c r="CA269" s="99"/>
      <c r="CB269" s="99"/>
      <c r="CC269" s="99"/>
      <c r="CD269" s="99"/>
      <c r="CE269" s="99"/>
      <c r="CF269" s="99"/>
      <c r="CG269" s="99"/>
      <c r="CH269" s="99"/>
      <c r="CI269" s="99"/>
      <c r="CJ269" s="99"/>
      <c r="CK269" s="99"/>
      <c r="CL269" s="100">
        <f t="shared" si="212"/>
        <v>0</v>
      </c>
      <c r="CM269" s="112" t="e">
        <f t="shared" si="213"/>
        <v>#DIV/0!</v>
      </c>
      <c r="CN269" s="100">
        <f t="shared" si="214"/>
        <v>0</v>
      </c>
      <c r="CO269" s="112" t="e">
        <f t="shared" si="215"/>
        <v>#DIV/0!</v>
      </c>
      <c r="CP269" s="100">
        <f t="shared" si="216"/>
        <v>0</v>
      </c>
      <c r="CQ269" s="112" t="e">
        <f t="shared" si="217"/>
        <v>#DIV/0!</v>
      </c>
      <c r="CR269" s="100">
        <f t="shared" si="218"/>
        <v>0</v>
      </c>
      <c r="CS269" s="112" t="e">
        <f t="shared" si="219"/>
        <v>#DIV/0!</v>
      </c>
      <c r="CT269" s="113" t="e">
        <f t="shared" si="220"/>
        <v>#DIV/0!</v>
      </c>
      <c r="CU269" s="103" t="e">
        <f t="shared" si="221"/>
        <v>#DIV/0!</v>
      </c>
      <c r="CV269" s="2"/>
    </row>
    <row r="270" spans="1:100" ht="60" hidden="1" customHeight="1">
      <c r="A270" s="80" t="s">
        <v>186</v>
      </c>
      <c r="B270" s="60">
        <v>322</v>
      </c>
      <c r="C270" s="83" t="s">
        <v>721</v>
      </c>
      <c r="D270" s="115" t="s">
        <v>171</v>
      </c>
      <c r="E270" s="81" t="s">
        <v>722</v>
      </c>
      <c r="F270" s="84" t="s">
        <v>224</v>
      </c>
      <c r="G270" s="195" t="s">
        <v>723</v>
      </c>
      <c r="H270" s="196"/>
      <c r="I270" s="145" t="s">
        <v>212</v>
      </c>
      <c r="J270" s="139" t="s">
        <v>545</v>
      </c>
      <c r="K270" s="140" t="s">
        <v>165</v>
      </c>
      <c r="L270" s="141" t="s">
        <v>177</v>
      </c>
      <c r="M270" s="106">
        <v>1</v>
      </c>
      <c r="N270" s="107"/>
      <c r="O270" s="108"/>
      <c r="P270" s="107"/>
      <c r="Q270" s="108"/>
      <c r="R270" s="108"/>
      <c r="S270" s="149"/>
      <c r="T270" s="108"/>
      <c r="U270" s="107"/>
      <c r="V270" s="108" t="s">
        <v>177</v>
      </c>
      <c r="W270" s="108"/>
      <c r="X270" s="108"/>
      <c r="Y270" s="129">
        <f t="shared" si="211"/>
        <v>1</v>
      </c>
      <c r="Z270" s="129"/>
      <c r="AA270" s="109"/>
      <c r="AB270" s="109"/>
      <c r="AC270" s="109"/>
      <c r="AD270" s="109"/>
      <c r="AE270" s="109"/>
      <c r="AF270" s="109"/>
      <c r="AG270" s="96"/>
      <c r="AH270" s="96"/>
      <c r="AI270" s="96"/>
      <c r="AJ270" s="97"/>
      <c r="AK270" s="97"/>
      <c r="AL270" s="97"/>
      <c r="AM270" s="97"/>
      <c r="AN270" s="97"/>
      <c r="AO270" s="97"/>
      <c r="AP270" s="97"/>
      <c r="AQ270" s="97"/>
      <c r="AR270" s="97"/>
      <c r="AS270" s="97"/>
      <c r="AT270" s="97"/>
      <c r="AU270" s="97"/>
      <c r="AV270" s="97"/>
      <c r="AW270" s="97"/>
      <c r="AX270" s="97"/>
      <c r="AY270" s="97"/>
      <c r="AZ270" s="97"/>
      <c r="BA270" s="97" t="s">
        <v>365</v>
      </c>
      <c r="BB270" s="97" t="s">
        <v>227</v>
      </c>
      <c r="BC270" s="97" t="s">
        <v>365</v>
      </c>
      <c r="BD270" s="97"/>
      <c r="BE270" s="97"/>
      <c r="BF270" s="97"/>
      <c r="BG270" s="97"/>
      <c r="BH270" s="97"/>
      <c r="BI270" s="97"/>
      <c r="BJ270" s="98"/>
      <c r="BK270" s="99"/>
      <c r="BL270" s="99"/>
      <c r="BM270" s="99"/>
      <c r="BN270" s="99"/>
      <c r="BO270" s="99"/>
      <c r="BP270" s="99"/>
      <c r="BQ270" s="99"/>
      <c r="BR270" s="99"/>
      <c r="BS270" s="99"/>
      <c r="BT270" s="99"/>
      <c r="BU270" s="99"/>
      <c r="BV270" s="99"/>
      <c r="BW270" s="99"/>
      <c r="BX270" s="99"/>
      <c r="BY270" s="99"/>
      <c r="BZ270" s="99"/>
      <c r="CA270" s="99"/>
      <c r="CB270" s="99"/>
      <c r="CC270" s="99"/>
      <c r="CD270" s="99"/>
      <c r="CE270" s="99"/>
      <c r="CF270" s="99"/>
      <c r="CG270" s="99"/>
      <c r="CH270" s="99"/>
      <c r="CI270" s="99"/>
      <c r="CJ270" s="99"/>
      <c r="CK270" s="99"/>
      <c r="CL270" s="100">
        <f t="shared" si="212"/>
        <v>0</v>
      </c>
      <c r="CM270" s="101" t="e">
        <f t="shared" si="213"/>
        <v>#DIV/0!</v>
      </c>
      <c r="CN270" s="100">
        <f t="shared" si="214"/>
        <v>0</v>
      </c>
      <c r="CO270" s="101" t="e">
        <f t="shared" si="215"/>
        <v>#DIV/0!</v>
      </c>
      <c r="CP270" s="100">
        <f t="shared" si="216"/>
        <v>0</v>
      </c>
      <c r="CQ270" s="101" t="e">
        <f t="shared" si="217"/>
        <v>#DIV/0!</v>
      </c>
      <c r="CR270" s="100">
        <f t="shared" si="218"/>
        <v>0</v>
      </c>
      <c r="CS270" s="101" t="e">
        <f t="shared" si="219"/>
        <v>#DIV/0!</v>
      </c>
      <c r="CT270" s="113" t="e">
        <f t="shared" si="220"/>
        <v>#DIV/0!</v>
      </c>
      <c r="CU270" s="103" t="e">
        <f t="shared" si="221"/>
        <v>#DIV/0!</v>
      </c>
      <c r="CV270" s="2"/>
    </row>
    <row r="271" spans="1:100" ht="102.75" hidden="1" customHeight="1">
      <c r="A271" s="80" t="s">
        <v>179</v>
      </c>
      <c r="B271" s="60">
        <v>326</v>
      </c>
      <c r="C271" s="83" t="s">
        <v>724</v>
      </c>
      <c r="D271" s="144" t="s">
        <v>171</v>
      </c>
      <c r="E271" s="81" t="s">
        <v>725</v>
      </c>
      <c r="F271" s="84" t="s">
        <v>171</v>
      </c>
      <c r="G271" s="85" t="s">
        <v>726</v>
      </c>
      <c r="H271" s="132"/>
      <c r="I271" s="126" t="s">
        <v>212</v>
      </c>
      <c r="J271" s="148" t="s">
        <v>545</v>
      </c>
      <c r="K271" s="153" t="s">
        <v>165</v>
      </c>
      <c r="L271" s="141" t="s">
        <v>177</v>
      </c>
      <c r="M271" s="106">
        <v>1</v>
      </c>
      <c r="N271" s="107"/>
      <c r="O271" s="108" t="s">
        <v>177</v>
      </c>
      <c r="P271" s="107"/>
      <c r="Q271" s="108"/>
      <c r="R271" s="108"/>
      <c r="S271" s="108"/>
      <c r="T271" s="108"/>
      <c r="U271" s="107"/>
      <c r="V271" s="108"/>
      <c r="W271" s="108"/>
      <c r="X271" s="108"/>
      <c r="Y271" s="129">
        <f t="shared" si="211"/>
        <v>1</v>
      </c>
      <c r="Z271" s="127"/>
      <c r="AA271" s="109"/>
      <c r="AB271" s="109"/>
      <c r="AC271" s="97" t="s">
        <v>227</v>
      </c>
      <c r="AD271" s="97" t="s">
        <v>365</v>
      </c>
      <c r="AE271" s="97" t="s">
        <v>365</v>
      </c>
      <c r="AF271" s="97" t="s">
        <v>227</v>
      </c>
      <c r="AG271" s="96"/>
      <c r="AH271" s="96"/>
      <c r="AI271" s="96"/>
      <c r="AJ271" s="97"/>
      <c r="AK271" s="97"/>
      <c r="AL271" s="97"/>
      <c r="AM271" s="97"/>
      <c r="AN271" s="97"/>
      <c r="AO271" s="97"/>
      <c r="AP271" s="97"/>
      <c r="AQ271" s="97"/>
      <c r="AR271" s="97"/>
      <c r="AS271" s="97"/>
      <c r="AT271" s="97"/>
      <c r="AU271" s="97"/>
      <c r="AV271" s="97"/>
      <c r="AW271" s="97"/>
      <c r="AX271" s="97"/>
      <c r="AY271" s="97"/>
      <c r="AZ271" s="97"/>
      <c r="BA271" s="97"/>
      <c r="BB271" s="97"/>
      <c r="BC271" s="97"/>
      <c r="BD271" s="97"/>
      <c r="BE271" s="97"/>
      <c r="BF271" s="97"/>
      <c r="BG271" s="97"/>
      <c r="BH271" s="97"/>
      <c r="BI271" s="97"/>
      <c r="BJ271" s="98"/>
      <c r="BK271" s="99"/>
      <c r="BL271" s="99"/>
      <c r="BM271" s="99"/>
      <c r="BN271" s="110"/>
      <c r="BO271" s="99"/>
      <c r="BP271" s="99"/>
      <c r="BQ271" s="99"/>
      <c r="BR271" s="99"/>
      <c r="BS271" s="99"/>
      <c r="BT271" s="110"/>
      <c r="BU271" s="110"/>
      <c r="BV271" s="110"/>
      <c r="BW271" s="99"/>
      <c r="BX271" s="99"/>
      <c r="BY271" s="99"/>
      <c r="BZ271" s="99"/>
      <c r="CA271" s="110"/>
      <c r="CB271" s="110"/>
      <c r="CC271" s="99"/>
      <c r="CD271" s="99"/>
      <c r="CE271" s="99"/>
      <c r="CF271" s="99"/>
      <c r="CG271" s="99"/>
      <c r="CH271" s="110"/>
      <c r="CI271" s="99"/>
      <c r="CJ271" s="99"/>
      <c r="CK271" s="99"/>
      <c r="CL271" s="100">
        <f t="shared" si="212"/>
        <v>0</v>
      </c>
      <c r="CM271" s="112" t="e">
        <f t="shared" si="213"/>
        <v>#DIV/0!</v>
      </c>
      <c r="CN271" s="100">
        <f t="shared" si="214"/>
        <v>0</v>
      </c>
      <c r="CO271" s="101" t="e">
        <f t="shared" si="215"/>
        <v>#DIV/0!</v>
      </c>
      <c r="CP271" s="100">
        <f t="shared" si="216"/>
        <v>0</v>
      </c>
      <c r="CQ271" s="101" t="e">
        <f t="shared" si="217"/>
        <v>#DIV/0!</v>
      </c>
      <c r="CR271" s="100">
        <f t="shared" si="218"/>
        <v>0</v>
      </c>
      <c r="CS271" s="101" t="e">
        <f t="shared" si="219"/>
        <v>#DIV/0!</v>
      </c>
      <c r="CT271" s="102" t="e">
        <f t="shared" si="220"/>
        <v>#DIV/0!</v>
      </c>
      <c r="CU271" s="103" t="e">
        <f t="shared" si="221"/>
        <v>#DIV/0!</v>
      </c>
      <c r="CV271" s="2"/>
    </row>
    <row r="272" spans="1:100" ht="103.5" hidden="1" customHeight="1">
      <c r="A272" s="80" t="s">
        <v>179</v>
      </c>
      <c r="B272" s="60">
        <v>327</v>
      </c>
      <c r="C272" s="83" t="s">
        <v>727</v>
      </c>
      <c r="D272" s="104" t="s">
        <v>171</v>
      </c>
      <c r="E272" s="81" t="s">
        <v>728</v>
      </c>
      <c r="F272" s="84" t="s">
        <v>171</v>
      </c>
      <c r="G272" s="146" t="s">
        <v>729</v>
      </c>
      <c r="H272" s="179"/>
      <c r="I272" s="126" t="s">
        <v>212</v>
      </c>
      <c r="J272" s="148" t="s">
        <v>545</v>
      </c>
      <c r="K272" s="153" t="s">
        <v>165</v>
      </c>
      <c r="L272" s="141" t="s">
        <v>177</v>
      </c>
      <c r="M272" s="106">
        <v>1</v>
      </c>
      <c r="N272" s="107"/>
      <c r="O272" s="107" t="s">
        <v>177</v>
      </c>
      <c r="P272" s="107"/>
      <c r="Q272" s="108"/>
      <c r="R272" s="108"/>
      <c r="S272" s="108"/>
      <c r="T272" s="108"/>
      <c r="U272" s="107"/>
      <c r="V272" s="108"/>
      <c r="W272" s="108"/>
      <c r="X272" s="108"/>
      <c r="Y272" s="129">
        <f t="shared" si="211"/>
        <v>1</v>
      </c>
      <c r="Z272" s="127"/>
      <c r="AA272" s="109"/>
      <c r="AB272" s="109"/>
      <c r="AC272" s="97" t="s">
        <v>365</v>
      </c>
      <c r="AD272" s="97" t="s">
        <v>365</v>
      </c>
      <c r="AE272" s="97" t="s">
        <v>365</v>
      </c>
      <c r="AF272" s="97" t="s">
        <v>365</v>
      </c>
      <c r="AG272" s="96"/>
      <c r="AH272" s="96"/>
      <c r="AI272" s="96"/>
      <c r="AJ272" s="97"/>
      <c r="AK272" s="97"/>
      <c r="AL272" s="97"/>
      <c r="AM272" s="97"/>
      <c r="AN272" s="97"/>
      <c r="AO272" s="97"/>
      <c r="AP272" s="97"/>
      <c r="AQ272" s="97"/>
      <c r="AR272" s="97"/>
      <c r="AS272" s="97"/>
      <c r="AT272" s="97"/>
      <c r="AU272" s="97"/>
      <c r="AV272" s="97"/>
      <c r="AW272" s="97"/>
      <c r="AX272" s="97"/>
      <c r="AY272" s="97"/>
      <c r="AZ272" s="97"/>
      <c r="BA272" s="97"/>
      <c r="BB272" s="97"/>
      <c r="BC272" s="97"/>
      <c r="BD272" s="97"/>
      <c r="BE272" s="97"/>
      <c r="BF272" s="97"/>
      <c r="BG272" s="97"/>
      <c r="BH272" s="97"/>
      <c r="BI272" s="97"/>
      <c r="BJ272" s="98"/>
      <c r="BK272" s="99"/>
      <c r="BL272" s="99"/>
      <c r="BM272" s="99"/>
      <c r="BN272" s="110"/>
      <c r="BO272" s="99"/>
      <c r="BP272" s="99"/>
      <c r="BQ272" s="99"/>
      <c r="BR272" s="99"/>
      <c r="BS272" s="99"/>
      <c r="BT272" s="110"/>
      <c r="BU272" s="110"/>
      <c r="BV272" s="110"/>
      <c r="BW272" s="99"/>
      <c r="BX272" s="99"/>
      <c r="BY272" s="99"/>
      <c r="BZ272" s="99"/>
      <c r="CA272" s="110"/>
      <c r="CB272" s="110"/>
      <c r="CC272" s="99"/>
      <c r="CD272" s="99"/>
      <c r="CE272" s="99"/>
      <c r="CF272" s="99"/>
      <c r="CG272" s="99"/>
      <c r="CH272" s="110"/>
      <c r="CI272" s="99"/>
      <c r="CJ272" s="99"/>
      <c r="CK272" s="99"/>
      <c r="CL272" s="100">
        <f t="shared" si="212"/>
        <v>0</v>
      </c>
      <c r="CM272" s="112" t="e">
        <f t="shared" si="213"/>
        <v>#DIV/0!</v>
      </c>
      <c r="CN272" s="100">
        <f t="shared" si="214"/>
        <v>0</v>
      </c>
      <c r="CO272" s="101" t="e">
        <f t="shared" si="215"/>
        <v>#DIV/0!</v>
      </c>
      <c r="CP272" s="100">
        <f t="shared" si="216"/>
        <v>0</v>
      </c>
      <c r="CQ272" s="101" t="e">
        <f t="shared" si="217"/>
        <v>#DIV/0!</v>
      </c>
      <c r="CR272" s="100">
        <f t="shared" si="218"/>
        <v>0</v>
      </c>
      <c r="CS272" s="101" t="e">
        <f t="shared" si="219"/>
        <v>#DIV/0!</v>
      </c>
      <c r="CT272" s="102" t="e">
        <f t="shared" si="220"/>
        <v>#DIV/0!</v>
      </c>
      <c r="CU272" s="103" t="e">
        <f t="shared" si="221"/>
        <v>#DIV/0!</v>
      </c>
      <c r="CV272" s="2"/>
    </row>
    <row r="273" spans="1:100" ht="92.25" hidden="1" customHeight="1">
      <c r="A273" s="80" t="s">
        <v>182</v>
      </c>
      <c r="B273" s="60">
        <v>328</v>
      </c>
      <c r="C273" s="83" t="s">
        <v>730</v>
      </c>
      <c r="D273" s="114" t="s">
        <v>171</v>
      </c>
      <c r="E273" s="81" t="s">
        <v>731</v>
      </c>
      <c r="F273" s="84" t="s">
        <v>171</v>
      </c>
      <c r="G273" s="85" t="s">
        <v>732</v>
      </c>
      <c r="H273" s="86"/>
      <c r="I273" s="87" t="s">
        <v>212</v>
      </c>
      <c r="J273" s="139" t="s">
        <v>545</v>
      </c>
      <c r="K273" s="140" t="s">
        <v>165</v>
      </c>
      <c r="L273" s="141" t="s">
        <v>177</v>
      </c>
      <c r="M273" s="106">
        <v>1</v>
      </c>
      <c r="N273" s="107"/>
      <c r="O273" s="108"/>
      <c r="P273" s="107"/>
      <c r="Q273" s="149"/>
      <c r="R273" s="108" t="s">
        <v>177</v>
      </c>
      <c r="S273" s="108"/>
      <c r="T273" s="108"/>
      <c r="U273" s="107"/>
      <c r="V273" s="108"/>
      <c r="W273" s="108"/>
      <c r="X273" s="108"/>
      <c r="Y273" s="129">
        <f t="shared" si="211"/>
        <v>1</v>
      </c>
      <c r="Z273" s="129"/>
      <c r="AA273" s="109"/>
      <c r="AB273" s="109"/>
      <c r="AC273" s="109"/>
      <c r="AD273" s="109"/>
      <c r="AE273" s="109"/>
      <c r="AF273" s="109"/>
      <c r="AG273" s="96"/>
      <c r="AH273" s="96"/>
      <c r="AI273" s="96"/>
      <c r="AJ273" s="97"/>
      <c r="AK273" s="97"/>
      <c r="AL273" s="97"/>
      <c r="AM273" s="97" t="s">
        <v>227</v>
      </c>
      <c r="AN273" s="97" t="s">
        <v>365</v>
      </c>
      <c r="AO273" s="97" t="s">
        <v>365</v>
      </c>
      <c r="AP273" s="97" t="s">
        <v>365</v>
      </c>
      <c r="AQ273" s="97"/>
      <c r="AR273" s="97"/>
      <c r="AS273" s="97"/>
      <c r="AT273" s="97"/>
      <c r="AU273" s="97"/>
      <c r="AV273" s="97"/>
      <c r="AW273" s="97"/>
      <c r="AX273" s="97"/>
      <c r="AY273" s="97"/>
      <c r="AZ273" s="97"/>
      <c r="BA273" s="97"/>
      <c r="BB273" s="97"/>
      <c r="BC273" s="97"/>
      <c r="BD273" s="97"/>
      <c r="BE273" s="97"/>
      <c r="BF273" s="97"/>
      <c r="BG273" s="97"/>
      <c r="BH273" s="97"/>
      <c r="BI273" s="97"/>
      <c r="BJ273" s="98"/>
      <c r="BK273" s="99"/>
      <c r="BL273" s="99"/>
      <c r="BM273" s="99"/>
      <c r="BN273" s="99"/>
      <c r="BO273" s="99"/>
      <c r="BP273" s="99"/>
      <c r="BQ273" s="99"/>
      <c r="BR273" s="99"/>
      <c r="BS273" s="99"/>
      <c r="BT273" s="99"/>
      <c r="BU273" s="99"/>
      <c r="BV273" s="99"/>
      <c r="BW273" s="99"/>
      <c r="BX273" s="99"/>
      <c r="BY273" s="99"/>
      <c r="BZ273" s="99"/>
      <c r="CA273" s="99"/>
      <c r="CB273" s="99"/>
      <c r="CC273" s="99"/>
      <c r="CD273" s="99"/>
      <c r="CE273" s="99"/>
      <c r="CF273" s="99"/>
      <c r="CG273" s="99"/>
      <c r="CH273" s="99"/>
      <c r="CI273" s="99"/>
      <c r="CJ273" s="99"/>
      <c r="CK273" s="99"/>
      <c r="CL273" s="100">
        <f t="shared" si="212"/>
        <v>0</v>
      </c>
      <c r="CM273" s="101" t="e">
        <f t="shared" si="213"/>
        <v>#DIV/0!</v>
      </c>
      <c r="CN273" s="100">
        <f t="shared" si="214"/>
        <v>0</v>
      </c>
      <c r="CO273" s="101" t="e">
        <f t="shared" si="215"/>
        <v>#DIV/0!</v>
      </c>
      <c r="CP273" s="100">
        <f t="shared" si="216"/>
        <v>0</v>
      </c>
      <c r="CQ273" s="101" t="e">
        <f t="shared" si="217"/>
        <v>#DIV/0!</v>
      </c>
      <c r="CR273" s="100">
        <f t="shared" si="218"/>
        <v>0</v>
      </c>
      <c r="CS273" s="101" t="e">
        <f t="shared" si="219"/>
        <v>#DIV/0!</v>
      </c>
      <c r="CT273" s="113" t="e">
        <f t="shared" si="220"/>
        <v>#DIV/0!</v>
      </c>
      <c r="CU273" s="103" t="e">
        <f t="shared" si="221"/>
        <v>#DIV/0!</v>
      </c>
      <c r="CV273" s="2"/>
    </row>
    <row r="274" spans="1:100" ht="74.25" hidden="1" customHeight="1">
      <c r="A274" s="38" t="s">
        <v>184</v>
      </c>
      <c r="B274" s="60">
        <v>329</v>
      </c>
      <c r="C274" s="83" t="s">
        <v>733</v>
      </c>
      <c r="D274" s="104" t="s">
        <v>171</v>
      </c>
      <c r="E274" s="81" t="s">
        <v>734</v>
      </c>
      <c r="F274" s="84" t="s">
        <v>171</v>
      </c>
      <c r="G274" s="85" t="s">
        <v>735</v>
      </c>
      <c r="H274" s="86"/>
      <c r="I274" s="105" t="s">
        <v>212</v>
      </c>
      <c r="J274" s="139" t="s">
        <v>545</v>
      </c>
      <c r="K274" s="140" t="s">
        <v>165</v>
      </c>
      <c r="L274" s="141" t="s">
        <v>177</v>
      </c>
      <c r="M274" s="106">
        <v>1</v>
      </c>
      <c r="N274" s="107"/>
      <c r="O274" s="108"/>
      <c r="P274" s="107"/>
      <c r="Q274" s="108"/>
      <c r="R274" s="108"/>
      <c r="S274" s="108"/>
      <c r="T274" s="107" t="s">
        <v>177</v>
      </c>
      <c r="U274" s="107"/>
      <c r="V274" s="108"/>
      <c r="W274" s="108"/>
      <c r="X274" s="108"/>
      <c r="Y274" s="129">
        <f t="shared" si="211"/>
        <v>1</v>
      </c>
      <c r="Z274" s="129"/>
      <c r="AA274" s="109"/>
      <c r="AB274" s="109"/>
      <c r="AC274" s="109"/>
      <c r="AD274" s="109"/>
      <c r="AE274" s="109"/>
      <c r="AF274" s="109"/>
      <c r="AG274" s="96"/>
      <c r="AH274" s="96"/>
      <c r="AI274" s="96"/>
      <c r="AJ274" s="97"/>
      <c r="AK274" s="97"/>
      <c r="AL274" s="97"/>
      <c r="AM274" s="97"/>
      <c r="AN274" s="97"/>
      <c r="AO274" s="97"/>
      <c r="AP274" s="97"/>
      <c r="AQ274" s="97"/>
      <c r="AR274" s="97"/>
      <c r="AS274" s="97"/>
      <c r="AT274" s="97" t="s">
        <v>365</v>
      </c>
      <c r="AU274" s="97" t="s">
        <v>227</v>
      </c>
      <c r="AV274" s="97" t="s">
        <v>365</v>
      </c>
      <c r="AW274" s="97" t="s">
        <v>365</v>
      </c>
      <c r="AX274" s="97"/>
      <c r="AY274" s="97"/>
      <c r="AZ274" s="97"/>
      <c r="BA274" s="97"/>
      <c r="BB274" s="97"/>
      <c r="BC274" s="97"/>
      <c r="BD274" s="97"/>
      <c r="BE274" s="97"/>
      <c r="BF274" s="97"/>
      <c r="BG274" s="97"/>
      <c r="BH274" s="97"/>
      <c r="BI274" s="97"/>
      <c r="BJ274" s="98"/>
      <c r="BK274" s="99"/>
      <c r="BL274" s="99"/>
      <c r="BM274" s="99"/>
      <c r="BN274" s="99"/>
      <c r="BO274" s="99"/>
      <c r="BP274" s="99"/>
      <c r="BQ274" s="99"/>
      <c r="BR274" s="99"/>
      <c r="BS274" s="99"/>
      <c r="BT274" s="99"/>
      <c r="BU274" s="99"/>
      <c r="BV274" s="99"/>
      <c r="BW274" s="99"/>
      <c r="BX274" s="99"/>
      <c r="BY274" s="99"/>
      <c r="BZ274" s="99"/>
      <c r="CA274" s="99"/>
      <c r="CB274" s="99"/>
      <c r="CC274" s="99"/>
      <c r="CD274" s="99"/>
      <c r="CE274" s="99"/>
      <c r="CF274" s="99"/>
      <c r="CG274" s="99"/>
      <c r="CH274" s="99"/>
      <c r="CI274" s="99"/>
      <c r="CJ274" s="99"/>
      <c r="CK274" s="99"/>
      <c r="CL274" s="100">
        <f t="shared" si="212"/>
        <v>0</v>
      </c>
      <c r="CM274" s="101" t="e">
        <f t="shared" si="213"/>
        <v>#DIV/0!</v>
      </c>
      <c r="CN274" s="100">
        <f t="shared" si="214"/>
        <v>0</v>
      </c>
      <c r="CO274" s="101" t="e">
        <f t="shared" si="215"/>
        <v>#DIV/0!</v>
      </c>
      <c r="CP274" s="100">
        <f t="shared" si="216"/>
        <v>0</v>
      </c>
      <c r="CQ274" s="101" t="e">
        <f t="shared" si="217"/>
        <v>#DIV/0!</v>
      </c>
      <c r="CR274" s="100">
        <f t="shared" si="218"/>
        <v>0</v>
      </c>
      <c r="CS274" s="101" t="e">
        <f t="shared" si="219"/>
        <v>#DIV/0!</v>
      </c>
      <c r="CT274" s="116" t="e">
        <f t="shared" si="220"/>
        <v>#DIV/0!</v>
      </c>
      <c r="CU274" s="103" t="e">
        <f t="shared" si="221"/>
        <v>#DIV/0!</v>
      </c>
      <c r="CV274" s="2"/>
    </row>
    <row r="275" spans="1:100" ht="93.75" hidden="1" customHeight="1">
      <c r="A275" s="80" t="s">
        <v>186</v>
      </c>
      <c r="B275" s="60">
        <v>330</v>
      </c>
      <c r="C275" s="83" t="s">
        <v>736</v>
      </c>
      <c r="D275" s="115" t="s">
        <v>171</v>
      </c>
      <c r="E275" s="81" t="s">
        <v>737</v>
      </c>
      <c r="F275" s="84" t="s">
        <v>171</v>
      </c>
      <c r="G275" s="85" t="s">
        <v>738</v>
      </c>
      <c r="H275" s="86"/>
      <c r="I275" s="145" t="s">
        <v>212</v>
      </c>
      <c r="J275" s="139" t="s">
        <v>545</v>
      </c>
      <c r="K275" s="140" t="s">
        <v>165</v>
      </c>
      <c r="L275" s="141" t="s">
        <v>177</v>
      </c>
      <c r="M275" s="106">
        <v>1</v>
      </c>
      <c r="N275" s="107"/>
      <c r="O275" s="108"/>
      <c r="P275" s="107"/>
      <c r="Q275" s="108"/>
      <c r="R275" s="108"/>
      <c r="S275" s="149"/>
      <c r="T275" s="108"/>
      <c r="U275" s="107"/>
      <c r="V275" s="108" t="s">
        <v>177</v>
      </c>
      <c r="W275" s="108"/>
      <c r="X275" s="108"/>
      <c r="Y275" s="129">
        <f t="shared" si="211"/>
        <v>1</v>
      </c>
      <c r="Z275" s="129"/>
      <c r="AA275" s="109"/>
      <c r="AB275" s="109"/>
      <c r="AC275" s="109"/>
      <c r="AD275" s="109"/>
      <c r="AE275" s="109"/>
      <c r="AF275" s="109"/>
      <c r="AG275" s="96"/>
      <c r="AH275" s="96"/>
      <c r="AI275" s="96"/>
      <c r="AJ275" s="97"/>
      <c r="AK275" s="97"/>
      <c r="AL275" s="97"/>
      <c r="AM275" s="97"/>
      <c r="AN275" s="97"/>
      <c r="AO275" s="97"/>
      <c r="AP275" s="97"/>
      <c r="AQ275" s="97"/>
      <c r="AR275" s="97"/>
      <c r="AS275" s="97"/>
      <c r="AT275" s="97"/>
      <c r="AU275" s="97"/>
      <c r="AV275" s="97"/>
      <c r="AW275" s="97"/>
      <c r="AX275" s="97"/>
      <c r="AY275" s="97"/>
      <c r="AZ275" s="97"/>
      <c r="BA275" s="97" t="s">
        <v>365</v>
      </c>
      <c r="BB275" s="97" t="s">
        <v>365</v>
      </c>
      <c r="BC275" s="97" t="s">
        <v>227</v>
      </c>
      <c r="BD275" s="97"/>
      <c r="BE275" s="97"/>
      <c r="BF275" s="97"/>
      <c r="BG275" s="97"/>
      <c r="BH275" s="97"/>
      <c r="BI275" s="97"/>
      <c r="BJ275" s="98"/>
      <c r="BK275" s="99"/>
      <c r="BL275" s="99"/>
      <c r="BM275" s="99"/>
      <c r="BN275" s="99"/>
      <c r="BO275" s="99"/>
      <c r="BP275" s="99"/>
      <c r="BQ275" s="99"/>
      <c r="BR275" s="99"/>
      <c r="BS275" s="99"/>
      <c r="BT275" s="99"/>
      <c r="BU275" s="99"/>
      <c r="BV275" s="99"/>
      <c r="BW275" s="99"/>
      <c r="BX275" s="99"/>
      <c r="BY275" s="99"/>
      <c r="BZ275" s="99"/>
      <c r="CA275" s="99"/>
      <c r="CB275" s="99"/>
      <c r="CC275" s="99"/>
      <c r="CD275" s="99"/>
      <c r="CE275" s="99"/>
      <c r="CF275" s="99"/>
      <c r="CG275" s="99"/>
      <c r="CH275" s="99"/>
      <c r="CI275" s="99"/>
      <c r="CJ275" s="99"/>
      <c r="CK275" s="99"/>
      <c r="CL275" s="100">
        <f t="shared" si="212"/>
        <v>0</v>
      </c>
      <c r="CM275" s="101" t="e">
        <f t="shared" si="213"/>
        <v>#DIV/0!</v>
      </c>
      <c r="CN275" s="100">
        <f t="shared" si="214"/>
        <v>0</v>
      </c>
      <c r="CO275" s="101" t="e">
        <f t="shared" si="215"/>
        <v>#DIV/0!</v>
      </c>
      <c r="CP275" s="100">
        <f t="shared" si="216"/>
        <v>0</v>
      </c>
      <c r="CQ275" s="101" t="e">
        <f t="shared" si="217"/>
        <v>#DIV/0!</v>
      </c>
      <c r="CR275" s="100">
        <f t="shared" si="218"/>
        <v>0</v>
      </c>
      <c r="CS275" s="101" t="e">
        <f t="shared" si="219"/>
        <v>#DIV/0!</v>
      </c>
      <c r="CT275" s="113" t="e">
        <f t="shared" si="220"/>
        <v>#DIV/0!</v>
      </c>
      <c r="CU275" s="103" t="e">
        <f t="shared" si="221"/>
        <v>#DIV/0!</v>
      </c>
      <c r="CV275" s="2"/>
    </row>
    <row r="276" spans="1:100" ht="141.75" hidden="1" customHeight="1">
      <c r="A276" s="80" t="s">
        <v>179</v>
      </c>
      <c r="B276" s="60">
        <v>337</v>
      </c>
      <c r="C276" s="83" t="s">
        <v>739</v>
      </c>
      <c r="D276" s="144" t="s">
        <v>171</v>
      </c>
      <c r="E276" s="81" t="s">
        <v>740</v>
      </c>
      <c r="F276" s="84" t="s">
        <v>224</v>
      </c>
      <c r="G276" s="85" t="s">
        <v>741</v>
      </c>
      <c r="H276" s="132"/>
      <c r="I276" s="126" t="s">
        <v>212</v>
      </c>
      <c r="J276" s="148" t="s">
        <v>545</v>
      </c>
      <c r="K276" s="140" t="s">
        <v>165</v>
      </c>
      <c r="L276" s="141" t="s">
        <v>177</v>
      </c>
      <c r="M276" s="106">
        <v>1</v>
      </c>
      <c r="N276" s="107"/>
      <c r="O276" s="108" t="s">
        <v>177</v>
      </c>
      <c r="P276" s="107"/>
      <c r="Q276" s="108"/>
      <c r="R276" s="108"/>
      <c r="S276" s="108"/>
      <c r="T276" s="108"/>
      <c r="U276" s="107"/>
      <c r="V276" s="108"/>
      <c r="W276" s="108"/>
      <c r="X276" s="108"/>
      <c r="Y276" s="129">
        <f t="shared" si="211"/>
        <v>1</v>
      </c>
      <c r="Z276" s="129"/>
      <c r="AA276" s="109"/>
      <c r="AB276" s="109"/>
      <c r="AC276" s="97"/>
      <c r="AD276" s="97" t="s">
        <v>393</v>
      </c>
      <c r="AE276" s="97"/>
      <c r="AF276" s="97"/>
      <c r="AG276" s="96"/>
      <c r="AH276" s="96"/>
      <c r="AI276" s="96"/>
      <c r="AJ276" s="97"/>
      <c r="AK276" s="97"/>
      <c r="AL276" s="97"/>
      <c r="AM276" s="97"/>
      <c r="AN276" s="97"/>
      <c r="AO276" s="97"/>
      <c r="AP276" s="97"/>
      <c r="AQ276" s="97"/>
      <c r="AR276" s="97"/>
      <c r="AS276" s="97"/>
      <c r="AT276" s="97"/>
      <c r="AU276" s="97"/>
      <c r="AV276" s="97"/>
      <c r="AW276" s="97"/>
      <c r="AX276" s="97"/>
      <c r="AY276" s="97"/>
      <c r="AZ276" s="97"/>
      <c r="BA276" s="97"/>
      <c r="BB276" s="97"/>
      <c r="BC276" s="97"/>
      <c r="BD276" s="97"/>
      <c r="BE276" s="97"/>
      <c r="BF276" s="97"/>
      <c r="BG276" s="97"/>
      <c r="BH276" s="97"/>
      <c r="BI276" s="97"/>
      <c r="BJ276" s="98"/>
      <c r="BK276" s="99"/>
      <c r="BL276" s="99"/>
      <c r="BM276" s="99"/>
      <c r="BN276" s="110"/>
      <c r="BO276" s="99"/>
      <c r="BP276" s="99"/>
      <c r="BQ276" s="99"/>
      <c r="BR276" s="99"/>
      <c r="BS276" s="99"/>
      <c r="BT276" s="110"/>
      <c r="BU276" s="110"/>
      <c r="BV276" s="110"/>
      <c r="BW276" s="99"/>
      <c r="BX276" s="99"/>
      <c r="BY276" s="99"/>
      <c r="BZ276" s="99"/>
      <c r="CA276" s="110"/>
      <c r="CB276" s="110"/>
      <c r="CC276" s="99"/>
      <c r="CD276" s="99"/>
      <c r="CE276" s="99"/>
      <c r="CF276" s="99"/>
      <c r="CG276" s="99"/>
      <c r="CH276" s="110"/>
      <c r="CI276" s="99"/>
      <c r="CJ276" s="99"/>
      <c r="CK276" s="99"/>
      <c r="CL276" s="100">
        <f t="shared" si="212"/>
        <v>0</v>
      </c>
      <c r="CM276" s="112" t="e">
        <f t="shared" si="213"/>
        <v>#DIV/0!</v>
      </c>
      <c r="CN276" s="100">
        <f t="shared" si="214"/>
        <v>0</v>
      </c>
      <c r="CO276" s="101" t="e">
        <f t="shared" si="215"/>
        <v>#DIV/0!</v>
      </c>
      <c r="CP276" s="100">
        <f t="shared" si="216"/>
        <v>0</v>
      </c>
      <c r="CQ276" s="101" t="e">
        <f t="shared" si="217"/>
        <v>#DIV/0!</v>
      </c>
      <c r="CR276" s="100">
        <f t="shared" si="218"/>
        <v>0</v>
      </c>
      <c r="CS276" s="101" t="e">
        <f t="shared" si="219"/>
        <v>#DIV/0!</v>
      </c>
      <c r="CT276" s="102" t="e">
        <f t="shared" si="220"/>
        <v>#DIV/0!</v>
      </c>
      <c r="CU276" s="103" t="e">
        <f t="shared" si="221"/>
        <v>#DIV/0!</v>
      </c>
      <c r="CV276" s="2"/>
    </row>
    <row r="277" spans="1:100" ht="138.75" hidden="1" customHeight="1">
      <c r="A277" s="80" t="s">
        <v>180</v>
      </c>
      <c r="B277" s="60">
        <v>338</v>
      </c>
      <c r="C277" s="83" t="s">
        <v>742</v>
      </c>
      <c r="D277" s="104" t="s">
        <v>171</v>
      </c>
      <c r="E277" s="81" t="s">
        <v>743</v>
      </c>
      <c r="F277" s="84" t="s">
        <v>224</v>
      </c>
      <c r="G277" s="146" t="s">
        <v>744</v>
      </c>
      <c r="H277" s="174"/>
      <c r="I277" s="87" t="s">
        <v>212</v>
      </c>
      <c r="J277" s="139" t="s">
        <v>545</v>
      </c>
      <c r="K277" s="140" t="s">
        <v>165</v>
      </c>
      <c r="L277" s="141" t="s">
        <v>177</v>
      </c>
      <c r="M277" s="106">
        <v>1</v>
      </c>
      <c r="N277" s="107"/>
      <c r="O277" s="149"/>
      <c r="P277" s="107" t="s">
        <v>177</v>
      </c>
      <c r="Q277" s="108"/>
      <c r="R277" s="108"/>
      <c r="S277" s="108"/>
      <c r="T277" s="108"/>
      <c r="U277" s="107"/>
      <c r="V277" s="108"/>
      <c r="W277" s="108"/>
      <c r="X277" s="108"/>
      <c r="Y277" s="129">
        <f t="shared" si="211"/>
        <v>1</v>
      </c>
      <c r="Z277" s="129"/>
      <c r="AA277" s="109"/>
      <c r="AB277" s="109"/>
      <c r="AC277" s="109"/>
      <c r="AD277" s="109"/>
      <c r="AE277" s="109"/>
      <c r="AF277" s="109"/>
      <c r="AG277" s="96" t="s">
        <v>227</v>
      </c>
      <c r="AH277" s="96" t="s">
        <v>365</v>
      </c>
      <c r="AI277" s="96" t="s">
        <v>365</v>
      </c>
      <c r="AJ277" s="97"/>
      <c r="AK277" s="97"/>
      <c r="AL277" s="97"/>
      <c r="AM277" s="97"/>
      <c r="AN277" s="97"/>
      <c r="AO277" s="97"/>
      <c r="AP277" s="97"/>
      <c r="AQ277" s="97"/>
      <c r="AR277" s="97"/>
      <c r="AS277" s="97"/>
      <c r="AT277" s="97"/>
      <c r="AU277" s="97"/>
      <c r="AV277" s="97"/>
      <c r="AW277" s="97"/>
      <c r="AX277" s="97"/>
      <c r="AY277" s="97"/>
      <c r="AZ277" s="97"/>
      <c r="BA277" s="97"/>
      <c r="BB277" s="97"/>
      <c r="BC277" s="97"/>
      <c r="BD277" s="97"/>
      <c r="BE277" s="97"/>
      <c r="BF277" s="97"/>
      <c r="BG277" s="97"/>
      <c r="BH277" s="97"/>
      <c r="BI277" s="97"/>
      <c r="BJ277" s="98"/>
      <c r="BK277" s="99"/>
      <c r="BL277" s="99"/>
      <c r="BM277" s="99"/>
      <c r="BN277" s="99"/>
      <c r="BO277" s="99"/>
      <c r="BP277" s="99"/>
      <c r="BQ277" s="99"/>
      <c r="BR277" s="99"/>
      <c r="BS277" s="99"/>
      <c r="BT277" s="99"/>
      <c r="BU277" s="99"/>
      <c r="BV277" s="99"/>
      <c r="BW277" s="99"/>
      <c r="BX277" s="99"/>
      <c r="BY277" s="99"/>
      <c r="BZ277" s="99"/>
      <c r="CA277" s="99"/>
      <c r="CB277" s="99"/>
      <c r="CC277" s="99"/>
      <c r="CD277" s="99"/>
      <c r="CE277" s="99"/>
      <c r="CF277" s="99"/>
      <c r="CG277" s="99"/>
      <c r="CH277" s="99"/>
      <c r="CI277" s="99"/>
      <c r="CJ277" s="99"/>
      <c r="CK277" s="99"/>
      <c r="CL277" s="48">
        <f t="shared" si="212"/>
        <v>0</v>
      </c>
      <c r="CM277" s="112" t="e">
        <f t="shared" si="213"/>
        <v>#DIV/0!</v>
      </c>
      <c r="CN277" s="100">
        <f t="shared" si="214"/>
        <v>0</v>
      </c>
      <c r="CO277" s="112" t="e">
        <f t="shared" si="215"/>
        <v>#DIV/0!</v>
      </c>
      <c r="CP277" s="48">
        <f t="shared" si="216"/>
        <v>0</v>
      </c>
      <c r="CQ277" s="112" t="e">
        <f t="shared" si="217"/>
        <v>#DIV/0!</v>
      </c>
      <c r="CR277" s="100">
        <f t="shared" si="218"/>
        <v>0</v>
      </c>
      <c r="CS277" s="112" t="e">
        <f t="shared" si="219"/>
        <v>#DIV/0!</v>
      </c>
      <c r="CT277" s="113" t="e">
        <f t="shared" si="220"/>
        <v>#DIV/0!</v>
      </c>
      <c r="CU277" s="103" t="e">
        <f t="shared" si="221"/>
        <v>#DIV/0!</v>
      </c>
      <c r="CV277" s="2"/>
    </row>
    <row r="278" spans="1:100" ht="132" hidden="1" customHeight="1">
      <c r="A278" s="80" t="s">
        <v>182</v>
      </c>
      <c r="B278" s="60">
        <v>339</v>
      </c>
      <c r="C278" s="83" t="s">
        <v>745</v>
      </c>
      <c r="D278" s="114" t="s">
        <v>171</v>
      </c>
      <c r="E278" s="81" t="s">
        <v>746</v>
      </c>
      <c r="F278" s="84" t="s">
        <v>224</v>
      </c>
      <c r="G278" s="85" t="s">
        <v>747</v>
      </c>
      <c r="H278" s="86"/>
      <c r="I278" s="105" t="s">
        <v>212</v>
      </c>
      <c r="J278" s="139" t="s">
        <v>545</v>
      </c>
      <c r="K278" s="140" t="s">
        <v>165</v>
      </c>
      <c r="L278" s="141" t="s">
        <v>177</v>
      </c>
      <c r="M278" s="106">
        <v>1</v>
      </c>
      <c r="N278" s="107"/>
      <c r="O278" s="108"/>
      <c r="P278" s="107"/>
      <c r="Q278" s="149"/>
      <c r="R278" s="108" t="s">
        <v>177</v>
      </c>
      <c r="S278" s="108"/>
      <c r="T278" s="108"/>
      <c r="U278" s="107"/>
      <c r="V278" s="108"/>
      <c r="W278" s="108"/>
      <c r="X278" s="108"/>
      <c r="Y278" s="129">
        <f t="shared" si="211"/>
        <v>1</v>
      </c>
      <c r="Z278" s="129"/>
      <c r="AA278" s="109"/>
      <c r="AB278" s="109"/>
      <c r="AC278" s="109"/>
      <c r="AD278" s="109"/>
      <c r="AE278" s="109"/>
      <c r="AF278" s="109"/>
      <c r="AG278" s="96"/>
      <c r="AH278" s="96"/>
      <c r="AI278" s="96"/>
      <c r="AJ278" s="97"/>
      <c r="AK278" s="97"/>
      <c r="AL278" s="97"/>
      <c r="AM278" s="97" t="s">
        <v>365</v>
      </c>
      <c r="AN278" s="97"/>
      <c r="AO278" s="97" t="s">
        <v>393</v>
      </c>
      <c r="AP278" s="97"/>
      <c r="AQ278" s="97"/>
      <c r="AR278" s="97"/>
      <c r="AS278" s="97"/>
      <c r="AT278" s="97"/>
      <c r="AU278" s="97"/>
      <c r="AV278" s="97"/>
      <c r="AW278" s="97"/>
      <c r="AX278" s="97"/>
      <c r="AY278" s="97"/>
      <c r="AZ278" s="97"/>
      <c r="BA278" s="97"/>
      <c r="BB278" s="97"/>
      <c r="BC278" s="97"/>
      <c r="BD278" s="97"/>
      <c r="BE278" s="97"/>
      <c r="BF278" s="97"/>
      <c r="BG278" s="97"/>
      <c r="BH278" s="97"/>
      <c r="BI278" s="97"/>
      <c r="BJ278" s="98"/>
      <c r="BK278" s="99"/>
      <c r="BL278" s="99"/>
      <c r="BM278" s="99"/>
      <c r="BN278" s="99"/>
      <c r="BO278" s="99"/>
      <c r="BP278" s="99"/>
      <c r="BQ278" s="99"/>
      <c r="BR278" s="99"/>
      <c r="BS278" s="99"/>
      <c r="BT278" s="99"/>
      <c r="BU278" s="99"/>
      <c r="BV278" s="99"/>
      <c r="BW278" s="99"/>
      <c r="BX278" s="99"/>
      <c r="BY278" s="99"/>
      <c r="BZ278" s="99"/>
      <c r="CA278" s="99"/>
      <c r="CB278" s="99"/>
      <c r="CC278" s="99"/>
      <c r="CD278" s="99"/>
      <c r="CE278" s="99"/>
      <c r="CF278" s="99"/>
      <c r="CG278" s="99"/>
      <c r="CH278" s="99"/>
      <c r="CI278" s="99"/>
      <c r="CJ278" s="99"/>
      <c r="CK278" s="99"/>
      <c r="CL278" s="100">
        <f t="shared" si="212"/>
        <v>0</v>
      </c>
      <c r="CM278" s="101" t="e">
        <f t="shared" si="213"/>
        <v>#DIV/0!</v>
      </c>
      <c r="CN278" s="100">
        <f t="shared" si="214"/>
        <v>0</v>
      </c>
      <c r="CO278" s="101" t="e">
        <f t="shared" si="215"/>
        <v>#DIV/0!</v>
      </c>
      <c r="CP278" s="100">
        <f t="shared" si="216"/>
        <v>0</v>
      </c>
      <c r="CQ278" s="101" t="e">
        <f t="shared" si="217"/>
        <v>#DIV/0!</v>
      </c>
      <c r="CR278" s="100">
        <f t="shared" si="218"/>
        <v>0</v>
      </c>
      <c r="CS278" s="101" t="e">
        <f t="shared" si="219"/>
        <v>#DIV/0!</v>
      </c>
      <c r="CT278" s="113" t="e">
        <f t="shared" si="220"/>
        <v>#DIV/0!</v>
      </c>
      <c r="CU278" s="103" t="e">
        <f t="shared" si="221"/>
        <v>#DIV/0!</v>
      </c>
      <c r="CV278" s="2"/>
    </row>
    <row r="279" spans="1:100" ht="116.25" hidden="1" customHeight="1">
      <c r="A279" s="38" t="s">
        <v>184</v>
      </c>
      <c r="B279" s="60">
        <v>340</v>
      </c>
      <c r="C279" s="83" t="s">
        <v>748</v>
      </c>
      <c r="D279" s="104" t="s">
        <v>171</v>
      </c>
      <c r="E279" s="81" t="s">
        <v>749</v>
      </c>
      <c r="F279" s="84" t="s">
        <v>224</v>
      </c>
      <c r="G279" s="142" t="s">
        <v>750</v>
      </c>
      <c r="H279" s="143"/>
      <c r="I279" s="105" t="s">
        <v>212</v>
      </c>
      <c r="J279" s="139" t="s">
        <v>545</v>
      </c>
      <c r="K279" s="140" t="s">
        <v>165</v>
      </c>
      <c r="L279" s="141" t="s">
        <v>177</v>
      </c>
      <c r="M279" s="106">
        <v>1</v>
      </c>
      <c r="N279" s="107"/>
      <c r="O279" s="108"/>
      <c r="P279" s="107"/>
      <c r="Q279" s="108"/>
      <c r="R279" s="108"/>
      <c r="S279" s="108"/>
      <c r="T279" s="107" t="s">
        <v>177</v>
      </c>
      <c r="U279" s="107"/>
      <c r="V279" s="108"/>
      <c r="W279" s="108"/>
      <c r="X279" s="108"/>
      <c r="Y279" s="129">
        <f t="shared" si="211"/>
        <v>1</v>
      </c>
      <c r="Z279" s="129"/>
      <c r="AA279" s="109"/>
      <c r="AB279" s="109"/>
      <c r="AC279" s="109"/>
      <c r="AD279" s="109"/>
      <c r="AE279" s="109"/>
      <c r="AF279" s="109"/>
      <c r="AG279" s="96"/>
      <c r="AH279" s="96"/>
      <c r="AI279" s="96"/>
      <c r="AJ279" s="97"/>
      <c r="AK279" s="97"/>
      <c r="AL279" s="97"/>
      <c r="AM279" s="97"/>
      <c r="AN279" s="97"/>
      <c r="AO279" s="97"/>
      <c r="AP279" s="97"/>
      <c r="AQ279" s="97"/>
      <c r="AR279" s="97"/>
      <c r="AS279" s="97"/>
      <c r="AT279" s="97" t="s">
        <v>365</v>
      </c>
      <c r="AU279" s="97"/>
      <c r="AV279" s="97" t="s">
        <v>227</v>
      </c>
      <c r="AW279" s="97"/>
      <c r="AX279" s="97"/>
      <c r="AY279" s="97"/>
      <c r="AZ279" s="97"/>
      <c r="BA279" s="97"/>
      <c r="BB279" s="97"/>
      <c r="BC279" s="97"/>
      <c r="BD279" s="97"/>
      <c r="BE279" s="97"/>
      <c r="BF279" s="97"/>
      <c r="BG279" s="97"/>
      <c r="BH279" s="97"/>
      <c r="BI279" s="97"/>
      <c r="BJ279" s="98"/>
      <c r="BK279" s="99"/>
      <c r="BL279" s="99"/>
      <c r="BM279" s="99"/>
      <c r="BN279" s="99"/>
      <c r="BO279" s="99"/>
      <c r="BP279" s="99"/>
      <c r="BQ279" s="99"/>
      <c r="BR279" s="99"/>
      <c r="BS279" s="99"/>
      <c r="BT279" s="99"/>
      <c r="BU279" s="99"/>
      <c r="BV279" s="99"/>
      <c r="BW279" s="99"/>
      <c r="BX279" s="99"/>
      <c r="BY279" s="99"/>
      <c r="BZ279" s="99"/>
      <c r="CA279" s="99"/>
      <c r="CB279" s="99"/>
      <c r="CC279" s="99"/>
      <c r="CD279" s="99"/>
      <c r="CE279" s="99"/>
      <c r="CF279" s="99"/>
      <c r="CG279" s="99"/>
      <c r="CH279" s="99"/>
      <c r="CI279" s="99"/>
      <c r="CJ279" s="99"/>
      <c r="CK279" s="99"/>
      <c r="CL279" s="100">
        <f t="shared" si="212"/>
        <v>0</v>
      </c>
      <c r="CM279" s="101" t="e">
        <f t="shared" si="213"/>
        <v>#DIV/0!</v>
      </c>
      <c r="CN279" s="100">
        <f t="shared" si="214"/>
        <v>0</v>
      </c>
      <c r="CO279" s="101" t="e">
        <f t="shared" si="215"/>
        <v>#DIV/0!</v>
      </c>
      <c r="CP279" s="100">
        <f t="shared" si="216"/>
        <v>0</v>
      </c>
      <c r="CQ279" s="101" t="e">
        <f t="shared" si="217"/>
        <v>#DIV/0!</v>
      </c>
      <c r="CR279" s="100">
        <f t="shared" si="218"/>
        <v>0</v>
      </c>
      <c r="CS279" s="101" t="e">
        <f t="shared" si="219"/>
        <v>#DIV/0!</v>
      </c>
      <c r="CT279" s="116" t="e">
        <f t="shared" si="220"/>
        <v>#DIV/0!</v>
      </c>
      <c r="CU279" s="103" t="e">
        <f t="shared" si="221"/>
        <v>#DIV/0!</v>
      </c>
      <c r="CV279" s="2"/>
    </row>
    <row r="280" spans="1:100" ht="140.25" hidden="1" customHeight="1">
      <c r="A280" s="80" t="s">
        <v>187</v>
      </c>
      <c r="B280" s="60">
        <v>341</v>
      </c>
      <c r="C280" s="83" t="s">
        <v>751</v>
      </c>
      <c r="D280" s="115" t="s">
        <v>171</v>
      </c>
      <c r="E280" s="81" t="s">
        <v>752</v>
      </c>
      <c r="F280" s="84" t="s">
        <v>224</v>
      </c>
      <c r="G280" s="85" t="s">
        <v>753</v>
      </c>
      <c r="H280" s="86"/>
      <c r="I280" s="105" t="s">
        <v>212</v>
      </c>
      <c r="J280" s="139" t="s">
        <v>545</v>
      </c>
      <c r="K280" s="140" t="s">
        <v>165</v>
      </c>
      <c r="L280" s="141" t="s">
        <v>177</v>
      </c>
      <c r="M280" s="106">
        <v>1</v>
      </c>
      <c r="N280" s="107"/>
      <c r="O280" s="108"/>
      <c r="P280" s="107"/>
      <c r="Q280" s="108"/>
      <c r="R280" s="108"/>
      <c r="S280" s="149"/>
      <c r="T280" s="108"/>
      <c r="U280" s="107"/>
      <c r="V280" s="108"/>
      <c r="W280" s="108" t="s">
        <v>177</v>
      </c>
      <c r="X280" s="108"/>
      <c r="Y280" s="129">
        <f t="shared" si="211"/>
        <v>1</v>
      </c>
      <c r="Z280" s="129"/>
      <c r="AA280" s="109"/>
      <c r="AB280" s="109"/>
      <c r="AC280" s="109"/>
      <c r="AD280" s="109"/>
      <c r="AE280" s="109"/>
      <c r="AF280" s="109"/>
      <c r="AG280" s="96"/>
      <c r="AH280" s="96"/>
      <c r="AI280" s="96"/>
      <c r="AJ280" s="97"/>
      <c r="AK280" s="97"/>
      <c r="AL280" s="97"/>
      <c r="AM280" s="97"/>
      <c r="AN280" s="97"/>
      <c r="AO280" s="97"/>
      <c r="AP280" s="97"/>
      <c r="AQ280" s="97"/>
      <c r="AR280" s="97"/>
      <c r="AS280" s="97"/>
      <c r="AT280" s="97"/>
      <c r="AU280" s="97"/>
      <c r="AV280" s="97"/>
      <c r="AW280" s="97"/>
      <c r="AX280" s="97"/>
      <c r="AY280" s="97"/>
      <c r="AZ280" s="97"/>
      <c r="BA280" s="97"/>
      <c r="BB280" s="97"/>
      <c r="BC280" s="97"/>
      <c r="BD280" s="97" t="s">
        <v>365</v>
      </c>
      <c r="BE280" s="97" t="s">
        <v>365</v>
      </c>
      <c r="BF280" s="97" t="s">
        <v>365</v>
      </c>
      <c r="BG280" s="97"/>
      <c r="BH280" s="97"/>
      <c r="BI280" s="97"/>
      <c r="BJ280" s="98"/>
      <c r="BK280" s="99"/>
      <c r="BL280" s="99"/>
      <c r="BM280" s="99"/>
      <c r="BN280" s="99"/>
      <c r="BO280" s="99"/>
      <c r="BP280" s="99"/>
      <c r="BQ280" s="99"/>
      <c r="BR280" s="99"/>
      <c r="BS280" s="99"/>
      <c r="BT280" s="99"/>
      <c r="BU280" s="99"/>
      <c r="BV280" s="99"/>
      <c r="BW280" s="99"/>
      <c r="BX280" s="99"/>
      <c r="BY280" s="99"/>
      <c r="BZ280" s="99"/>
      <c r="CA280" s="99"/>
      <c r="CB280" s="99"/>
      <c r="CC280" s="99"/>
      <c r="CD280" s="99"/>
      <c r="CE280" s="99"/>
      <c r="CF280" s="99"/>
      <c r="CG280" s="99"/>
      <c r="CH280" s="99"/>
      <c r="CI280" s="99"/>
      <c r="CJ280" s="99"/>
      <c r="CK280" s="99"/>
      <c r="CL280" s="103">
        <f t="shared" si="212"/>
        <v>0</v>
      </c>
      <c r="CM280" s="112" t="e">
        <f t="shared" si="213"/>
        <v>#DIV/0!</v>
      </c>
      <c r="CN280" s="100">
        <f t="shared" si="214"/>
        <v>0</v>
      </c>
      <c r="CO280" s="112" t="e">
        <f t="shared" si="215"/>
        <v>#DIV/0!</v>
      </c>
      <c r="CP280" s="100">
        <f t="shared" si="216"/>
        <v>0</v>
      </c>
      <c r="CQ280" s="112" t="e">
        <f>CP280/(CL280+CN280+CP323+CR280)</f>
        <v>#DIV/0!</v>
      </c>
      <c r="CR280" s="100">
        <f t="shared" si="218"/>
        <v>0</v>
      </c>
      <c r="CS280" s="112" t="e">
        <f t="shared" si="219"/>
        <v>#DIV/0!</v>
      </c>
      <c r="CT280" s="113" t="e">
        <f>(((CL280*2)+(CN280*1)+(CP280*0)))/(CL280+CN280+CP280)</f>
        <v>#DIV/0!</v>
      </c>
      <c r="CU280" s="103" t="e">
        <f>IF(CS280&gt;=50%,"KĐG",IF(CT280&gt;=1.6,"Đạt mục tiêu",IF(CT280&gt;=1,"Cần cố gắng","Chưa đạt")))</f>
        <v>#DIV/0!</v>
      </c>
      <c r="CV280" s="2"/>
    </row>
    <row r="281" spans="1:100" ht="102.75" hidden="1" customHeight="1">
      <c r="A281" s="80" t="s">
        <v>181</v>
      </c>
      <c r="B281" s="60">
        <v>343</v>
      </c>
      <c r="C281" s="83" t="s">
        <v>754</v>
      </c>
      <c r="D281" s="104" t="s">
        <v>171</v>
      </c>
      <c r="E281" s="81" t="s">
        <v>755</v>
      </c>
      <c r="F281" s="84" t="s">
        <v>224</v>
      </c>
      <c r="G281" s="195" t="s">
        <v>756</v>
      </c>
      <c r="H281" s="196"/>
      <c r="I281" s="105" t="s">
        <v>212</v>
      </c>
      <c r="J281" s="139" t="s">
        <v>545</v>
      </c>
      <c r="K281" s="140" t="s">
        <v>165</v>
      </c>
      <c r="L281" s="141" t="s">
        <v>177</v>
      </c>
      <c r="M281" s="106">
        <v>1</v>
      </c>
      <c r="N281" s="107"/>
      <c r="O281" s="108"/>
      <c r="P281" s="107"/>
      <c r="Q281" s="108" t="s">
        <v>177</v>
      </c>
      <c r="R281" s="108"/>
      <c r="S281" s="108"/>
      <c r="T281" s="108"/>
      <c r="U281" s="107"/>
      <c r="V281" s="108"/>
      <c r="W281" s="108"/>
      <c r="X281" s="108"/>
      <c r="Y281" s="129">
        <f t="shared" si="211"/>
        <v>1</v>
      </c>
      <c r="Z281" s="129"/>
      <c r="AA281" s="109"/>
      <c r="AB281" s="109"/>
      <c r="AC281" s="109"/>
      <c r="AD281" s="109"/>
      <c r="AE281" s="109"/>
      <c r="AF281" s="109"/>
      <c r="AG281" s="96"/>
      <c r="AH281" s="96"/>
      <c r="AI281" s="96"/>
      <c r="AJ281" s="97" t="s">
        <v>447</v>
      </c>
      <c r="AK281" s="97" t="s">
        <v>447</v>
      </c>
      <c r="AL281" s="97" t="s">
        <v>447</v>
      </c>
      <c r="AM281" s="97"/>
      <c r="AN281" s="97"/>
      <c r="AO281" s="97"/>
      <c r="AP281" s="97"/>
      <c r="AQ281" s="97"/>
      <c r="AR281" s="97"/>
      <c r="AS281" s="97"/>
      <c r="AT281" s="97"/>
      <c r="AU281" s="97"/>
      <c r="AV281" s="97"/>
      <c r="AW281" s="97"/>
      <c r="AX281" s="97"/>
      <c r="AY281" s="97"/>
      <c r="AZ281" s="97"/>
      <c r="BA281" s="97"/>
      <c r="BB281" s="97"/>
      <c r="BC281" s="97"/>
      <c r="BD281" s="97"/>
      <c r="BE281" s="97"/>
      <c r="BF281" s="97"/>
      <c r="BG281" s="97"/>
      <c r="BH281" s="97"/>
      <c r="BI281" s="97"/>
      <c r="BJ281" s="98"/>
      <c r="BK281" s="99"/>
      <c r="BL281" s="99"/>
      <c r="BM281" s="99"/>
      <c r="BN281" s="99"/>
      <c r="BO281" s="99"/>
      <c r="BP281" s="99"/>
      <c r="BQ281" s="99"/>
      <c r="BR281" s="99"/>
      <c r="BS281" s="99"/>
      <c r="BT281" s="99"/>
      <c r="BU281" s="99"/>
      <c r="BV281" s="99"/>
      <c r="BW281" s="99"/>
      <c r="BX281" s="99"/>
      <c r="BY281" s="99"/>
      <c r="BZ281" s="99"/>
      <c r="CA281" s="99"/>
      <c r="CB281" s="99"/>
      <c r="CC281" s="99"/>
      <c r="CD281" s="99"/>
      <c r="CE281" s="99"/>
      <c r="CF281" s="99"/>
      <c r="CG281" s="99"/>
      <c r="CH281" s="99"/>
      <c r="CI281" s="99"/>
      <c r="CJ281" s="99"/>
      <c r="CK281" s="99"/>
      <c r="CL281" s="100">
        <f t="shared" si="212"/>
        <v>0</v>
      </c>
      <c r="CM281" s="112" t="e">
        <f t="shared" si="213"/>
        <v>#DIV/0!</v>
      </c>
      <c r="CN281" s="100">
        <f t="shared" si="214"/>
        <v>0</v>
      </c>
      <c r="CO281" s="112" t="e">
        <f t="shared" si="215"/>
        <v>#DIV/0!</v>
      </c>
      <c r="CP281" s="100">
        <f t="shared" si="216"/>
        <v>0</v>
      </c>
      <c r="CQ281" s="112" t="e">
        <f t="shared" ref="CQ281:CQ282" si="222">CP281/(CL281+CN281+CP281+CR281)</f>
        <v>#DIV/0!</v>
      </c>
      <c r="CR281" s="100">
        <f t="shared" si="218"/>
        <v>0</v>
      </c>
      <c r="CS281" s="112" t="e">
        <f t="shared" si="219"/>
        <v>#DIV/0!</v>
      </c>
      <c r="CT281" s="113" t="e">
        <f t="shared" ref="CT281:CT282" si="223">(((CL281*2)+(CN281*1)+(CP281*0)))/(CL281+CN281+CP281)</f>
        <v>#DIV/0!</v>
      </c>
      <c r="CU281" s="103" t="e">
        <f t="shared" ref="CU281:CU282" si="224">IF(CS281&gt;=50%,"KĐG",IF(CT281&gt;=1.6,"Đạt mục tiêu",IF(CT281&gt;=1,"Cần cố gắng","Chưa đạt")))</f>
        <v>#DIV/0!</v>
      </c>
      <c r="CV281" s="2"/>
    </row>
    <row r="282" spans="1:100" ht="54" hidden="1" customHeight="1">
      <c r="A282" s="80" t="s">
        <v>184</v>
      </c>
      <c r="B282" s="60">
        <v>344</v>
      </c>
      <c r="C282" s="83" t="s">
        <v>757</v>
      </c>
      <c r="D282" s="114" t="s">
        <v>190</v>
      </c>
      <c r="E282" s="81" t="s">
        <v>758</v>
      </c>
      <c r="F282" s="84" t="s">
        <v>190</v>
      </c>
      <c r="G282" s="195" t="s">
        <v>759</v>
      </c>
      <c r="H282" s="196"/>
      <c r="I282" s="105" t="s">
        <v>212</v>
      </c>
      <c r="J282" s="139" t="s">
        <v>545</v>
      </c>
      <c r="K282" s="140" t="s">
        <v>165</v>
      </c>
      <c r="L282" s="141" t="s">
        <v>177</v>
      </c>
      <c r="M282" s="106"/>
      <c r="N282" s="107"/>
      <c r="O282" s="108"/>
      <c r="P282" s="107"/>
      <c r="Q282" s="108"/>
      <c r="R282" s="108"/>
      <c r="S282" s="108"/>
      <c r="T282" s="108" t="s">
        <v>177</v>
      </c>
      <c r="U282" s="107"/>
      <c r="V282" s="108"/>
      <c r="W282" s="108"/>
      <c r="X282" s="108"/>
      <c r="Y282" s="38">
        <f t="shared" si="211"/>
        <v>1</v>
      </c>
      <c r="Z282" s="95"/>
      <c r="AA282" s="109"/>
      <c r="AB282" s="109"/>
      <c r="AC282" s="109"/>
      <c r="AD282" s="109"/>
      <c r="AE282" s="109"/>
      <c r="AF282" s="109"/>
      <c r="AG282" s="96"/>
      <c r="AH282" s="96"/>
      <c r="AI282" s="96"/>
      <c r="AJ282" s="97"/>
      <c r="AK282" s="97"/>
      <c r="AL282" s="97"/>
      <c r="AM282" s="97"/>
      <c r="AN282" s="97"/>
      <c r="AO282" s="97"/>
      <c r="AP282" s="97"/>
      <c r="AQ282" s="97"/>
      <c r="AR282" s="97"/>
      <c r="AS282" s="97"/>
      <c r="AT282" s="97" t="s">
        <v>365</v>
      </c>
      <c r="AU282" s="97" t="s">
        <v>365</v>
      </c>
      <c r="AV282" s="97" t="s">
        <v>365</v>
      </c>
      <c r="AW282" s="97" t="s">
        <v>365</v>
      </c>
      <c r="AX282" s="97"/>
      <c r="AY282" s="97"/>
      <c r="AZ282" s="97"/>
      <c r="BA282" s="97"/>
      <c r="BB282" s="97"/>
      <c r="BC282" s="97"/>
      <c r="BD282" s="97"/>
      <c r="BE282" s="97"/>
      <c r="BF282" s="97"/>
      <c r="BG282" s="97"/>
      <c r="BH282" s="97"/>
      <c r="BI282" s="97"/>
      <c r="BJ282" s="98"/>
      <c r="BK282" s="99"/>
      <c r="BL282" s="99"/>
      <c r="BM282" s="99"/>
      <c r="BN282" s="99"/>
      <c r="BO282" s="99"/>
      <c r="BP282" s="99"/>
      <c r="BQ282" s="99"/>
      <c r="BR282" s="99"/>
      <c r="BS282" s="99"/>
      <c r="BT282" s="99"/>
      <c r="BU282" s="99"/>
      <c r="BV282" s="99"/>
      <c r="BW282" s="99"/>
      <c r="BX282" s="99"/>
      <c r="BY282" s="99"/>
      <c r="BZ282" s="99"/>
      <c r="CA282" s="99"/>
      <c r="CB282" s="99"/>
      <c r="CC282" s="99"/>
      <c r="CD282" s="99"/>
      <c r="CE282" s="99"/>
      <c r="CF282" s="99"/>
      <c r="CG282" s="99"/>
      <c r="CH282" s="99"/>
      <c r="CI282" s="99"/>
      <c r="CJ282" s="99"/>
      <c r="CK282" s="99"/>
      <c r="CL282" s="100">
        <f t="shared" si="212"/>
        <v>0</v>
      </c>
      <c r="CM282" s="101" t="e">
        <f t="shared" si="213"/>
        <v>#DIV/0!</v>
      </c>
      <c r="CN282" s="100">
        <f t="shared" si="214"/>
        <v>0</v>
      </c>
      <c r="CO282" s="101" t="e">
        <f t="shared" si="215"/>
        <v>#DIV/0!</v>
      </c>
      <c r="CP282" s="100">
        <f t="shared" si="216"/>
        <v>0</v>
      </c>
      <c r="CQ282" s="101" t="e">
        <f t="shared" si="222"/>
        <v>#DIV/0!</v>
      </c>
      <c r="CR282" s="100">
        <f t="shared" si="218"/>
        <v>0</v>
      </c>
      <c r="CS282" s="101" t="e">
        <f t="shared" si="219"/>
        <v>#DIV/0!</v>
      </c>
      <c r="CT282" s="116" t="e">
        <f t="shared" si="223"/>
        <v>#DIV/0!</v>
      </c>
      <c r="CU282" s="103" t="e">
        <f t="shared" si="224"/>
        <v>#DIV/0!</v>
      </c>
      <c r="CV282" s="2"/>
    </row>
    <row r="283" spans="1:100" ht="28.5" hidden="1" customHeight="1">
      <c r="A283" s="59"/>
      <c r="B283" s="60">
        <v>345</v>
      </c>
      <c r="C283" s="156" t="s">
        <v>760</v>
      </c>
      <c r="D283" s="157"/>
      <c r="E283" s="156"/>
      <c r="F283" s="65" t="s">
        <v>117</v>
      </c>
      <c r="G283" s="66"/>
      <c r="H283" s="66"/>
      <c r="I283" s="66"/>
      <c r="J283" s="66"/>
      <c r="K283" s="66"/>
      <c r="L283" s="66"/>
      <c r="M283" s="187"/>
      <c r="N283" s="66"/>
      <c r="O283" s="66"/>
      <c r="P283" s="66"/>
      <c r="Q283" s="66"/>
      <c r="R283" s="66"/>
      <c r="S283" s="66"/>
      <c r="T283" s="66"/>
      <c r="U283" s="66"/>
      <c r="V283" s="66"/>
      <c r="W283" s="66"/>
      <c r="X283" s="66"/>
      <c r="Y283" s="67">
        <f>SUM(Y284)</f>
        <v>1</v>
      </c>
      <c r="Z283" s="137"/>
      <c r="AA283" s="66"/>
      <c r="AB283" s="66"/>
      <c r="AC283" s="66"/>
      <c r="AD283" s="66"/>
      <c r="AE283" s="66"/>
      <c r="AF283" s="66"/>
      <c r="AG283" s="66"/>
      <c r="AH283" s="66"/>
      <c r="AI283" s="66"/>
      <c r="AJ283" s="138"/>
      <c r="AK283" s="138"/>
      <c r="AL283" s="138"/>
      <c r="AM283" s="138"/>
      <c r="AN283" s="138"/>
      <c r="AO283" s="138"/>
      <c r="AP283" s="138"/>
      <c r="AQ283" s="138"/>
      <c r="AR283" s="138"/>
      <c r="AS283" s="138"/>
      <c r="AT283" s="138"/>
      <c r="AU283" s="138"/>
      <c r="AV283" s="138"/>
      <c r="AW283" s="138"/>
      <c r="AX283" s="138"/>
      <c r="AY283" s="138"/>
      <c r="AZ283" s="138"/>
      <c r="BA283" s="138"/>
      <c r="BB283" s="138"/>
      <c r="BC283" s="138"/>
      <c r="BD283" s="138"/>
      <c r="BE283" s="138"/>
      <c r="BF283" s="138"/>
      <c r="BG283" s="138"/>
      <c r="BH283" s="138"/>
      <c r="BI283" s="138"/>
      <c r="BJ283" s="215"/>
      <c r="BK283" s="216"/>
      <c r="BL283" s="216"/>
      <c r="BM283" s="216"/>
      <c r="BN283" s="216"/>
      <c r="BO283" s="216"/>
      <c r="BP283" s="216"/>
      <c r="BQ283" s="216"/>
      <c r="BR283" s="216"/>
      <c r="BS283" s="216"/>
      <c r="BT283" s="216"/>
      <c r="BU283" s="216"/>
      <c r="BV283" s="216"/>
      <c r="BW283" s="216"/>
      <c r="BX283" s="216"/>
      <c r="BY283" s="216"/>
      <c r="BZ283" s="216"/>
      <c r="CA283" s="216"/>
      <c r="CB283" s="216"/>
      <c r="CC283" s="216"/>
      <c r="CD283" s="216"/>
      <c r="CE283" s="216"/>
      <c r="CF283" s="216"/>
      <c r="CG283" s="216"/>
      <c r="CH283" s="216"/>
      <c r="CI283" s="216"/>
      <c r="CJ283" s="216"/>
      <c r="CK283" s="216"/>
      <c r="CL283" s="216"/>
      <c r="CM283" s="216"/>
      <c r="CN283" s="216"/>
      <c r="CO283" s="216"/>
      <c r="CP283" s="216"/>
      <c r="CQ283" s="216"/>
      <c r="CR283" s="216"/>
      <c r="CS283" s="216"/>
      <c r="CT283" s="217"/>
      <c r="CU283" s="216"/>
      <c r="CV283" s="2"/>
    </row>
    <row r="284" spans="1:100" ht="54.75" hidden="1" customHeight="1">
      <c r="A284" s="80" t="s">
        <v>181</v>
      </c>
      <c r="B284" s="60">
        <v>348</v>
      </c>
      <c r="C284" s="83" t="s">
        <v>761</v>
      </c>
      <c r="D284" s="168" t="s">
        <v>224</v>
      </c>
      <c r="E284" s="81" t="s">
        <v>762</v>
      </c>
      <c r="F284" s="84" t="s">
        <v>224</v>
      </c>
      <c r="G284" s="195" t="s">
        <v>763</v>
      </c>
      <c r="H284" s="196"/>
      <c r="I284" s="105" t="s">
        <v>212</v>
      </c>
      <c r="J284" s="139" t="s">
        <v>545</v>
      </c>
      <c r="K284" s="140" t="s">
        <v>165</v>
      </c>
      <c r="L284" s="141" t="s">
        <v>177</v>
      </c>
      <c r="M284" s="106">
        <v>1</v>
      </c>
      <c r="N284" s="107"/>
      <c r="O284" s="108"/>
      <c r="P284" s="107"/>
      <c r="Q284" s="108" t="s">
        <v>177</v>
      </c>
      <c r="R284" s="108"/>
      <c r="S284" s="108"/>
      <c r="T284" s="108"/>
      <c r="U284" s="107"/>
      <c r="V284" s="108"/>
      <c r="W284" s="108"/>
      <c r="X284" s="108"/>
      <c r="Y284" s="38">
        <f>COUNTIF($N284:$X284,"x")</f>
        <v>1</v>
      </c>
      <c r="Z284" s="129"/>
      <c r="AA284" s="109"/>
      <c r="AB284" s="109"/>
      <c r="AC284" s="109"/>
      <c r="AD284" s="109"/>
      <c r="AE284" s="109"/>
      <c r="AF284" s="109"/>
      <c r="AG284" s="96"/>
      <c r="AH284" s="96"/>
      <c r="AI284" s="96"/>
      <c r="AJ284" s="97" t="s">
        <v>365</v>
      </c>
      <c r="AK284" s="97" t="s">
        <v>365</v>
      </c>
      <c r="AL284" s="97" t="s">
        <v>365</v>
      </c>
      <c r="AM284" s="97"/>
      <c r="AN284" s="97"/>
      <c r="AO284" s="97"/>
      <c r="AP284" s="97"/>
      <c r="AQ284" s="97"/>
      <c r="AR284" s="97"/>
      <c r="AS284" s="97"/>
      <c r="AT284" s="97"/>
      <c r="AU284" s="97"/>
      <c r="AV284" s="97"/>
      <c r="AW284" s="97"/>
      <c r="AX284" s="97"/>
      <c r="AY284" s="97"/>
      <c r="AZ284" s="97"/>
      <c r="BA284" s="97"/>
      <c r="BB284" s="97"/>
      <c r="BC284" s="97"/>
      <c r="BD284" s="97"/>
      <c r="BE284" s="97"/>
      <c r="BF284" s="97"/>
      <c r="BG284" s="97"/>
      <c r="BH284" s="97"/>
      <c r="BI284" s="97"/>
      <c r="BJ284" s="98"/>
      <c r="BK284" s="99"/>
      <c r="BL284" s="99"/>
      <c r="BM284" s="99"/>
      <c r="BN284" s="99"/>
      <c r="BO284" s="99"/>
      <c r="BP284" s="99"/>
      <c r="BQ284" s="99"/>
      <c r="BR284" s="99"/>
      <c r="BS284" s="99"/>
      <c r="BT284" s="99"/>
      <c r="BU284" s="99"/>
      <c r="BV284" s="99"/>
      <c r="BW284" s="99"/>
      <c r="BX284" s="99"/>
      <c r="BY284" s="99"/>
      <c r="BZ284" s="99"/>
      <c r="CA284" s="99"/>
      <c r="CB284" s="99"/>
      <c r="CC284" s="99"/>
      <c r="CD284" s="99"/>
      <c r="CE284" s="99"/>
      <c r="CF284" s="99"/>
      <c r="CG284" s="99"/>
      <c r="CH284" s="99"/>
      <c r="CI284" s="99"/>
      <c r="CJ284" s="99"/>
      <c r="CK284" s="99"/>
      <c r="CL284" s="100" t="e">
        <f>COUNTIF(BJ284:CI284:#REF!,"2")</f>
        <v>#REF!</v>
      </c>
      <c r="CM284" s="112" t="e">
        <f>CL284/(CL284+CN284+CP284+CR284)</f>
        <v>#REF!</v>
      </c>
      <c r="CN284" s="100">
        <f>COUNTIF(BJ284:CK284,"1")</f>
        <v>0</v>
      </c>
      <c r="CO284" s="112" t="e">
        <f>CN284/(CL284+CN284+CP284+CR284)</f>
        <v>#REF!</v>
      </c>
      <c r="CP284" s="100">
        <f>COUNTIF(BJ284:CK284,"0")</f>
        <v>0</v>
      </c>
      <c r="CQ284" s="112" t="e">
        <f>CP284/(CL284+CN284+CP284+CR284)</f>
        <v>#REF!</v>
      </c>
      <c r="CR284" s="100">
        <f>COUNTIF(BJ284:CK284,"KĐG")</f>
        <v>0</v>
      </c>
      <c r="CS284" s="112" t="e">
        <f>CR284/(CL284+CN284+CP284+CR284)</f>
        <v>#REF!</v>
      </c>
      <c r="CT284" s="113" t="e">
        <f>(((CL284*2)+(CN284*1)+(CP284*0)))/(CL284+CN284+CP284)</f>
        <v>#REF!</v>
      </c>
      <c r="CU284" s="103" t="e">
        <f>IF(CS284&gt;=50%,"KĐG",IF(CT284&gt;=1.6,"Đạt mục tiêu",IF(CT284&gt;=1,"Cần cố gắng","Chưa đạt")))</f>
        <v>#REF!</v>
      </c>
      <c r="CV284" s="2"/>
    </row>
    <row r="285" spans="1:100" ht="28.5" hidden="1" customHeight="1">
      <c r="A285" s="59"/>
      <c r="B285" s="60">
        <v>349</v>
      </c>
      <c r="C285" s="156" t="s">
        <v>764</v>
      </c>
      <c r="D285" s="157"/>
      <c r="E285" s="156"/>
      <c r="F285" s="65" t="s">
        <v>117</v>
      </c>
      <c r="G285" s="66"/>
      <c r="H285" s="66"/>
      <c r="I285" s="66"/>
      <c r="J285" s="66"/>
      <c r="K285" s="66"/>
      <c r="L285" s="66"/>
      <c r="M285" s="187"/>
      <c r="N285" s="66"/>
      <c r="O285" s="66"/>
      <c r="P285" s="66"/>
      <c r="Q285" s="66"/>
      <c r="R285" s="66"/>
      <c r="S285" s="66"/>
      <c r="T285" s="66"/>
      <c r="U285" s="66"/>
      <c r="V285" s="66"/>
      <c r="W285" s="66"/>
      <c r="X285" s="66"/>
      <c r="Y285" s="67">
        <f>SUM(Y286:Y290)</f>
        <v>5</v>
      </c>
      <c r="Z285" s="137"/>
      <c r="AA285" s="66"/>
      <c r="AB285" s="66"/>
      <c r="AC285" s="66"/>
      <c r="AD285" s="66"/>
      <c r="AE285" s="66"/>
      <c r="AF285" s="66"/>
      <c r="AG285" s="66"/>
      <c r="AH285" s="66"/>
      <c r="AI285" s="66"/>
      <c r="AJ285" s="138"/>
      <c r="AK285" s="138"/>
      <c r="AL285" s="138"/>
      <c r="AM285" s="138"/>
      <c r="AN285" s="138"/>
      <c r="AO285" s="138"/>
      <c r="AP285" s="138"/>
      <c r="AQ285" s="138"/>
      <c r="AR285" s="138"/>
      <c r="AS285" s="138"/>
      <c r="AT285" s="138"/>
      <c r="AU285" s="138"/>
      <c r="AV285" s="138"/>
      <c r="AW285" s="138"/>
      <c r="AX285" s="138"/>
      <c r="AY285" s="138"/>
      <c r="AZ285" s="138"/>
      <c r="BA285" s="138"/>
      <c r="BB285" s="138"/>
      <c r="BC285" s="138"/>
      <c r="BD285" s="138"/>
      <c r="BE285" s="138"/>
      <c r="BF285" s="138"/>
      <c r="BG285" s="138"/>
      <c r="BH285" s="138"/>
      <c r="BI285" s="138"/>
      <c r="BJ285" s="215"/>
      <c r="BK285" s="216"/>
      <c r="BL285" s="216"/>
      <c r="BM285" s="216"/>
      <c r="BN285" s="216"/>
      <c r="BO285" s="216"/>
      <c r="BP285" s="216"/>
      <c r="BQ285" s="216"/>
      <c r="BR285" s="216"/>
      <c r="BS285" s="216"/>
      <c r="BT285" s="216"/>
      <c r="BU285" s="216"/>
      <c r="BV285" s="216"/>
      <c r="BW285" s="216"/>
      <c r="BX285" s="216"/>
      <c r="BY285" s="216"/>
      <c r="BZ285" s="216"/>
      <c r="CA285" s="216"/>
      <c r="CB285" s="216"/>
      <c r="CC285" s="216"/>
      <c r="CD285" s="216"/>
      <c r="CE285" s="216"/>
      <c r="CF285" s="216"/>
      <c r="CG285" s="216"/>
      <c r="CH285" s="216"/>
      <c r="CI285" s="216"/>
      <c r="CJ285" s="216"/>
      <c r="CK285" s="216"/>
      <c r="CL285" s="216"/>
      <c r="CM285" s="216"/>
      <c r="CN285" s="216"/>
      <c r="CO285" s="216"/>
      <c r="CP285" s="216"/>
      <c r="CQ285" s="216"/>
      <c r="CR285" s="216"/>
      <c r="CS285" s="216"/>
      <c r="CT285" s="217"/>
      <c r="CU285" s="216"/>
      <c r="CV285" s="2"/>
    </row>
    <row r="286" spans="1:100" ht="72" hidden="1" customHeight="1">
      <c r="A286" s="80" t="s">
        <v>179</v>
      </c>
      <c r="B286" s="60">
        <v>352</v>
      </c>
      <c r="C286" s="83" t="s">
        <v>765</v>
      </c>
      <c r="D286" s="115" t="s">
        <v>171</v>
      </c>
      <c r="E286" s="81" t="s">
        <v>766</v>
      </c>
      <c r="F286" s="84" t="s">
        <v>224</v>
      </c>
      <c r="G286" s="195" t="s">
        <v>767</v>
      </c>
      <c r="H286" s="202"/>
      <c r="I286" s="126" t="s">
        <v>212</v>
      </c>
      <c r="J286" s="648" t="s">
        <v>545</v>
      </c>
      <c r="K286" s="649" t="s">
        <v>165</v>
      </c>
      <c r="L286" s="650" t="s">
        <v>177</v>
      </c>
      <c r="M286" s="106">
        <v>1</v>
      </c>
      <c r="N286" s="107"/>
      <c r="O286" s="108" t="s">
        <v>177</v>
      </c>
      <c r="P286" s="107"/>
      <c r="Q286" s="108"/>
      <c r="R286" s="108"/>
      <c r="S286" s="108"/>
      <c r="T286" s="299"/>
      <c r="U286" s="300"/>
      <c r="V286" s="299"/>
      <c r="W286" s="299"/>
      <c r="X286" s="299"/>
      <c r="Y286" s="38">
        <f t="shared" ref="Y286:Y290" si="225">COUNTIF($N286:$X286,"x")</f>
        <v>1</v>
      </c>
      <c r="Z286" s="129"/>
      <c r="AA286" s="109"/>
      <c r="AB286" s="109"/>
      <c r="AC286" s="97" t="s">
        <v>365</v>
      </c>
      <c r="AD286" s="97" t="s">
        <v>365</v>
      </c>
      <c r="AE286" s="97" t="s">
        <v>365</v>
      </c>
      <c r="AF286" s="97" t="s">
        <v>365</v>
      </c>
      <c r="AG286" s="96"/>
      <c r="AH286" s="96"/>
      <c r="AI286" s="96"/>
      <c r="AJ286" s="97"/>
      <c r="AK286" s="97"/>
      <c r="AL286" s="97"/>
      <c r="AM286" s="97"/>
      <c r="AN286" s="97"/>
      <c r="AO286" s="97"/>
      <c r="AP286" s="97"/>
      <c r="AQ286" s="97"/>
      <c r="AR286" s="97"/>
      <c r="AS286" s="97"/>
      <c r="AT286" s="97"/>
      <c r="AU286" s="97"/>
      <c r="AV286" s="97"/>
      <c r="AW286" s="97"/>
      <c r="AX286" s="97"/>
      <c r="AY286" s="97"/>
      <c r="AZ286" s="97"/>
      <c r="BA286" s="97"/>
      <c r="BB286" s="97"/>
      <c r="BC286" s="97"/>
      <c r="BD286" s="97"/>
      <c r="BE286" s="97"/>
      <c r="BF286" s="97"/>
      <c r="BG286" s="97"/>
      <c r="BH286" s="97"/>
      <c r="BI286" s="97"/>
      <c r="BJ286" s="98"/>
      <c r="BK286" s="99"/>
      <c r="BL286" s="99"/>
      <c r="BM286" s="99"/>
      <c r="BN286" s="110"/>
      <c r="BO286" s="99"/>
      <c r="BP286" s="99"/>
      <c r="BQ286" s="99"/>
      <c r="BR286" s="99"/>
      <c r="BS286" s="99"/>
      <c r="BT286" s="110"/>
      <c r="BU286" s="110"/>
      <c r="BV286" s="110"/>
      <c r="BW286" s="99"/>
      <c r="BX286" s="99"/>
      <c r="BY286" s="99"/>
      <c r="BZ286" s="99"/>
      <c r="CA286" s="110"/>
      <c r="CB286" s="110"/>
      <c r="CC286" s="99"/>
      <c r="CD286" s="99"/>
      <c r="CE286" s="99"/>
      <c r="CF286" s="99"/>
      <c r="CG286" s="99"/>
      <c r="CH286" s="110"/>
      <c r="CI286" s="99"/>
      <c r="CJ286" s="99"/>
      <c r="CK286" s="99"/>
      <c r="CL286" s="100">
        <f>COUNTIF(BJ286:CK286,"2")</f>
        <v>0</v>
      </c>
      <c r="CM286" s="112" t="e">
        <f t="shared" ref="CM286:CM290" si="226">CL286/(CL286+CN286+CP286+CR286)</f>
        <v>#DIV/0!</v>
      </c>
      <c r="CN286" s="100">
        <f>COUNTIF(BJ286:CK286,"1")</f>
        <v>0</v>
      </c>
      <c r="CO286" s="101" t="e">
        <f t="shared" ref="CO286:CO290" si="227">CN286/(CL286+CN286+CP286+CR286)</f>
        <v>#DIV/0!</v>
      </c>
      <c r="CP286" s="100">
        <f>COUNTIF(BJ286:CK286,"0")</f>
        <v>0</v>
      </c>
      <c r="CQ286" s="101" t="e">
        <f t="shared" ref="CQ286:CQ290" si="228">CP286/(CL286+CN286+CP286+CR286)</f>
        <v>#DIV/0!</v>
      </c>
      <c r="CR286" s="100">
        <f>COUNTIF(BJ286:CK286,"KĐG")</f>
        <v>0</v>
      </c>
      <c r="CS286" s="101" t="e">
        <f t="shared" ref="CS286:CS290" si="229">CR286/(CL286+CN286+CP286+CR286)</f>
        <v>#DIV/0!</v>
      </c>
      <c r="CT286" s="102" t="e">
        <f t="shared" ref="CT286:CT290" si="230">(((CL286*2)+(CN286*1)+(CP286*0)))/(CL286+CN286+CP286)</f>
        <v>#DIV/0!</v>
      </c>
      <c r="CU286" s="103" t="e">
        <f t="shared" ref="CU286:CU290" si="231">IF(CS286&gt;=50%,"KĐG",IF(CT286&gt;=1.6,"Đạt mục tiêu",IF(CT286&gt;=1,"Cần cố gắng","Chưa đạt")))</f>
        <v>#DIV/0!</v>
      </c>
      <c r="CV286" s="2"/>
    </row>
    <row r="287" spans="1:100" ht="72.75" hidden="1" customHeight="1">
      <c r="A287" s="80" t="s">
        <v>181</v>
      </c>
      <c r="B287" s="60">
        <v>352</v>
      </c>
      <c r="C287" s="83" t="s">
        <v>765</v>
      </c>
      <c r="D287" s="104" t="s">
        <v>171</v>
      </c>
      <c r="E287" s="81" t="s">
        <v>766</v>
      </c>
      <c r="F287" s="84" t="s">
        <v>224</v>
      </c>
      <c r="G287" s="85" t="s">
        <v>768</v>
      </c>
      <c r="H287" s="86"/>
      <c r="I287" s="87" t="s">
        <v>212</v>
      </c>
      <c r="J287" s="638"/>
      <c r="K287" s="623"/>
      <c r="L287" s="638"/>
      <c r="M287" s="106"/>
      <c r="N287" s="107"/>
      <c r="O287" s="108"/>
      <c r="P287" s="107"/>
      <c r="Q287" s="108" t="s">
        <v>177</v>
      </c>
      <c r="R287" s="108"/>
      <c r="S287" s="108"/>
      <c r="T287" s="299"/>
      <c r="U287" s="300"/>
      <c r="V287" s="299"/>
      <c r="W287" s="299"/>
      <c r="X287" s="299"/>
      <c r="Y287" s="38">
        <f t="shared" si="225"/>
        <v>1</v>
      </c>
      <c r="Z287" s="129"/>
      <c r="AA287" s="109"/>
      <c r="AB287" s="109"/>
      <c r="AC287" s="109"/>
      <c r="AD287" s="109"/>
      <c r="AE287" s="109"/>
      <c r="AF287" s="109"/>
      <c r="AG287" s="96"/>
      <c r="AH287" s="96"/>
      <c r="AI287" s="96"/>
      <c r="AJ287" s="97" t="s">
        <v>365</v>
      </c>
      <c r="AK287" s="97" t="s">
        <v>365</v>
      </c>
      <c r="AL287" s="97" t="s">
        <v>365</v>
      </c>
      <c r="AM287" s="97"/>
      <c r="AN287" s="97"/>
      <c r="AO287" s="97"/>
      <c r="AP287" s="97"/>
      <c r="AQ287" s="97"/>
      <c r="AR287" s="97"/>
      <c r="AS287" s="97"/>
      <c r="AT287" s="97"/>
      <c r="AU287" s="97"/>
      <c r="AV287" s="97"/>
      <c r="AW287" s="97"/>
      <c r="AX287" s="97"/>
      <c r="AY287" s="97"/>
      <c r="AZ287" s="97"/>
      <c r="BA287" s="97"/>
      <c r="BB287" s="97"/>
      <c r="BC287" s="97"/>
      <c r="BD287" s="97"/>
      <c r="BE287" s="97"/>
      <c r="BF287" s="97"/>
      <c r="BG287" s="97"/>
      <c r="BH287" s="97"/>
      <c r="BI287" s="97"/>
      <c r="BJ287" s="98"/>
      <c r="BK287" s="99"/>
      <c r="BL287" s="99"/>
      <c r="BM287" s="99"/>
      <c r="BN287" s="99"/>
      <c r="BO287" s="99"/>
      <c r="BP287" s="99"/>
      <c r="BQ287" s="99"/>
      <c r="BR287" s="99"/>
      <c r="BS287" s="99"/>
      <c r="BT287" s="99"/>
      <c r="BU287" s="99"/>
      <c r="BV287" s="99"/>
      <c r="BW287" s="99"/>
      <c r="BX287" s="99"/>
      <c r="BY287" s="99"/>
      <c r="BZ287" s="99"/>
      <c r="CA287" s="99"/>
      <c r="CB287" s="99"/>
      <c r="CC287" s="99"/>
      <c r="CD287" s="99"/>
      <c r="CE287" s="99"/>
      <c r="CF287" s="99"/>
      <c r="CG287" s="99"/>
      <c r="CH287" s="99"/>
      <c r="CI287" s="99"/>
      <c r="CJ287" s="99"/>
      <c r="CK287" s="99"/>
      <c r="CL287" s="100">
        <f>COUNTIF(BJ287:CK287,"2")</f>
        <v>0</v>
      </c>
      <c r="CM287" s="112" t="e">
        <f t="shared" si="226"/>
        <v>#DIV/0!</v>
      </c>
      <c r="CN287" s="100">
        <f>COUNTIF(BJ287:CK287,"1")</f>
        <v>0</v>
      </c>
      <c r="CO287" s="112" t="e">
        <f t="shared" si="227"/>
        <v>#DIV/0!</v>
      </c>
      <c r="CP287" s="100">
        <f>COUNTIF(BJ287:CK287,"0")</f>
        <v>0</v>
      </c>
      <c r="CQ287" s="112" t="e">
        <f t="shared" si="228"/>
        <v>#DIV/0!</v>
      </c>
      <c r="CR287" s="100">
        <f>COUNTIF(BJ287:CK287,"KĐG")</f>
        <v>0</v>
      </c>
      <c r="CS287" s="112" t="e">
        <f t="shared" si="229"/>
        <v>#DIV/0!</v>
      </c>
      <c r="CT287" s="113" t="e">
        <f t="shared" si="230"/>
        <v>#DIV/0!</v>
      </c>
      <c r="CU287" s="103" t="e">
        <f t="shared" si="231"/>
        <v>#DIV/0!</v>
      </c>
      <c r="CV287" s="2"/>
    </row>
    <row r="288" spans="1:100" ht="74.25" hidden="1" customHeight="1">
      <c r="A288" s="80" t="s">
        <v>182</v>
      </c>
      <c r="B288" s="60">
        <v>352</v>
      </c>
      <c r="C288" s="83" t="s">
        <v>765</v>
      </c>
      <c r="D288" s="104" t="s">
        <v>171</v>
      </c>
      <c r="E288" s="81" t="s">
        <v>766</v>
      </c>
      <c r="F288" s="84" t="s">
        <v>224</v>
      </c>
      <c r="G288" s="85" t="s">
        <v>768</v>
      </c>
      <c r="H288" s="86"/>
      <c r="I288" s="105" t="s">
        <v>212</v>
      </c>
      <c r="J288" s="638"/>
      <c r="K288" s="623"/>
      <c r="L288" s="638"/>
      <c r="M288" s="106"/>
      <c r="N288" s="107"/>
      <c r="O288" s="108"/>
      <c r="P288" s="107"/>
      <c r="Q288" s="108"/>
      <c r="R288" s="108" t="s">
        <v>177</v>
      </c>
      <c r="S288" s="108"/>
      <c r="T288" s="299"/>
      <c r="U288" s="300"/>
      <c r="V288" s="299"/>
      <c r="W288" s="299"/>
      <c r="X288" s="299"/>
      <c r="Y288" s="38">
        <f t="shared" si="225"/>
        <v>1</v>
      </c>
      <c r="Z288" s="129"/>
      <c r="AA288" s="109"/>
      <c r="AB288" s="109"/>
      <c r="AC288" s="109"/>
      <c r="AD288" s="109"/>
      <c r="AE288" s="109"/>
      <c r="AF288" s="109"/>
      <c r="AG288" s="96"/>
      <c r="AH288" s="96"/>
      <c r="AI288" s="96"/>
      <c r="AJ288" s="97"/>
      <c r="AK288" s="97"/>
      <c r="AL288" s="97"/>
      <c r="AM288" s="97" t="s">
        <v>365</v>
      </c>
      <c r="AN288" s="97" t="s">
        <v>365</v>
      </c>
      <c r="AO288" s="97" t="s">
        <v>365</v>
      </c>
      <c r="AP288" s="97" t="s">
        <v>365</v>
      </c>
      <c r="AQ288" s="97"/>
      <c r="AR288" s="97"/>
      <c r="AS288" s="97"/>
      <c r="AT288" s="97"/>
      <c r="AU288" s="97"/>
      <c r="AV288" s="97"/>
      <c r="AW288" s="97"/>
      <c r="AX288" s="97"/>
      <c r="AY288" s="97"/>
      <c r="AZ288" s="97"/>
      <c r="BA288" s="97"/>
      <c r="BB288" s="97"/>
      <c r="BC288" s="97"/>
      <c r="BD288" s="97"/>
      <c r="BE288" s="97"/>
      <c r="BF288" s="97"/>
      <c r="BG288" s="97"/>
      <c r="BH288" s="97"/>
      <c r="BI288" s="97"/>
      <c r="BJ288" s="98"/>
      <c r="BK288" s="99"/>
      <c r="BL288" s="99"/>
      <c r="BM288" s="99"/>
      <c r="BN288" s="99"/>
      <c r="BO288" s="99"/>
      <c r="BP288" s="99"/>
      <c r="BQ288" s="99"/>
      <c r="BR288" s="99"/>
      <c r="BS288" s="99"/>
      <c r="BT288" s="99"/>
      <c r="BU288" s="99"/>
      <c r="BV288" s="99"/>
      <c r="BW288" s="99"/>
      <c r="BX288" s="99"/>
      <c r="BY288" s="99"/>
      <c r="BZ288" s="99"/>
      <c r="CA288" s="99"/>
      <c r="CB288" s="99"/>
      <c r="CC288" s="99"/>
      <c r="CD288" s="99"/>
      <c r="CE288" s="99"/>
      <c r="CF288" s="99"/>
      <c r="CG288" s="99"/>
      <c r="CH288" s="99"/>
      <c r="CI288" s="99"/>
      <c r="CJ288" s="99"/>
      <c r="CK288" s="99"/>
      <c r="CL288" s="100">
        <f>COUNTIF(BJ288:CK288,"2")</f>
        <v>0</v>
      </c>
      <c r="CM288" s="101" t="e">
        <f t="shared" si="226"/>
        <v>#DIV/0!</v>
      </c>
      <c r="CN288" s="100">
        <f>COUNTIF(BJ288:CK288,"1")</f>
        <v>0</v>
      </c>
      <c r="CO288" s="101" t="e">
        <f t="shared" si="227"/>
        <v>#DIV/0!</v>
      </c>
      <c r="CP288" s="100">
        <f>COUNTIF(BJ288:CK288,"0")</f>
        <v>0</v>
      </c>
      <c r="CQ288" s="101" t="e">
        <f t="shared" si="228"/>
        <v>#DIV/0!</v>
      </c>
      <c r="CR288" s="100">
        <f>COUNTIF(BJ288:CK288,"KĐG")</f>
        <v>0</v>
      </c>
      <c r="CS288" s="101" t="e">
        <f t="shared" si="229"/>
        <v>#DIV/0!</v>
      </c>
      <c r="CT288" s="113" t="e">
        <f t="shared" si="230"/>
        <v>#DIV/0!</v>
      </c>
      <c r="CU288" s="103" t="e">
        <f t="shared" si="231"/>
        <v>#DIV/0!</v>
      </c>
      <c r="CV288" s="2"/>
    </row>
    <row r="289" spans="1:100" ht="72.75" hidden="1" customHeight="1">
      <c r="A289" s="80" t="s">
        <v>183</v>
      </c>
      <c r="B289" s="60">
        <v>352</v>
      </c>
      <c r="C289" s="83" t="s">
        <v>765</v>
      </c>
      <c r="D289" s="104" t="s">
        <v>171</v>
      </c>
      <c r="E289" s="81" t="s">
        <v>766</v>
      </c>
      <c r="F289" s="84" t="s">
        <v>224</v>
      </c>
      <c r="G289" s="85" t="s">
        <v>769</v>
      </c>
      <c r="H289" s="86"/>
      <c r="I289" s="105" t="s">
        <v>212</v>
      </c>
      <c r="J289" s="639"/>
      <c r="K289" s="624"/>
      <c r="L289" s="639"/>
      <c r="M289" s="106"/>
      <c r="N289" s="107"/>
      <c r="O289" s="108"/>
      <c r="P289" s="107"/>
      <c r="Q289" s="108"/>
      <c r="R289" s="108"/>
      <c r="S289" s="108" t="s">
        <v>177</v>
      </c>
      <c r="T289" s="299"/>
      <c r="U289" s="300"/>
      <c r="V289" s="299"/>
      <c r="W289" s="299"/>
      <c r="X289" s="299"/>
      <c r="Y289" s="38">
        <f t="shared" si="225"/>
        <v>1</v>
      </c>
      <c r="Z289" s="129"/>
      <c r="AA289" s="109"/>
      <c r="AB289" s="109"/>
      <c r="AC289" s="109"/>
      <c r="AD289" s="109"/>
      <c r="AE289" s="109"/>
      <c r="AF289" s="109"/>
      <c r="AG289" s="96"/>
      <c r="AH289" s="96"/>
      <c r="AI289" s="96"/>
      <c r="AJ289" s="97"/>
      <c r="AK289" s="97"/>
      <c r="AL289" s="97"/>
      <c r="AM289" s="97"/>
      <c r="AN289" s="97"/>
      <c r="AO289" s="97"/>
      <c r="AP289" s="97"/>
      <c r="AQ289" s="97" t="s">
        <v>227</v>
      </c>
      <c r="AR289" s="97" t="s">
        <v>365</v>
      </c>
      <c r="AS289" s="97" t="s">
        <v>365</v>
      </c>
      <c r="AT289" s="97"/>
      <c r="AU289" s="97"/>
      <c r="AV289" s="97"/>
      <c r="AW289" s="97"/>
      <c r="AX289" s="97"/>
      <c r="AY289" s="97"/>
      <c r="AZ289" s="97"/>
      <c r="BA289" s="97"/>
      <c r="BB289" s="97"/>
      <c r="BC289" s="97"/>
      <c r="BD289" s="97"/>
      <c r="BE289" s="97"/>
      <c r="BF289" s="97"/>
      <c r="BG289" s="97"/>
      <c r="BH289" s="97"/>
      <c r="BI289" s="97"/>
      <c r="BJ289" s="98"/>
      <c r="BK289" s="99"/>
      <c r="BL289" s="99"/>
      <c r="BM289" s="99"/>
      <c r="BN289" s="99"/>
      <c r="BO289" s="99"/>
      <c r="BP289" s="99"/>
      <c r="BQ289" s="99"/>
      <c r="BR289" s="99"/>
      <c r="BS289" s="99"/>
      <c r="BT289" s="99"/>
      <c r="BU289" s="99"/>
      <c r="BV289" s="99"/>
      <c r="BW289" s="99"/>
      <c r="BX289" s="99"/>
      <c r="BY289" s="99"/>
      <c r="BZ289" s="99"/>
      <c r="CA289" s="99"/>
      <c r="CB289" s="99"/>
      <c r="CC289" s="99"/>
      <c r="CD289" s="99"/>
      <c r="CE289" s="99"/>
      <c r="CF289" s="99"/>
      <c r="CG289" s="99"/>
      <c r="CH289" s="99"/>
      <c r="CI289" s="99"/>
      <c r="CJ289" s="99"/>
      <c r="CK289" s="99"/>
      <c r="CL289" s="100">
        <f>COUNTIF(BJ289:CK289,"2")</f>
        <v>0</v>
      </c>
      <c r="CM289" s="112" t="e">
        <f t="shared" si="226"/>
        <v>#DIV/0!</v>
      </c>
      <c r="CN289" s="100">
        <f>COUNTIF(BJ289:CK289,"1")</f>
        <v>0</v>
      </c>
      <c r="CO289" s="112" t="e">
        <f t="shared" si="227"/>
        <v>#DIV/0!</v>
      </c>
      <c r="CP289" s="100">
        <f>COUNTIF(BJ289:CK289,"0")</f>
        <v>0</v>
      </c>
      <c r="CQ289" s="112" t="e">
        <f t="shared" si="228"/>
        <v>#DIV/0!</v>
      </c>
      <c r="CR289" s="100">
        <f>COUNTIF(BJ289:CK289,"KĐG")</f>
        <v>0</v>
      </c>
      <c r="CS289" s="112" t="e">
        <f t="shared" si="229"/>
        <v>#DIV/0!</v>
      </c>
      <c r="CT289" s="113" t="e">
        <f t="shared" si="230"/>
        <v>#DIV/0!</v>
      </c>
      <c r="CU289" s="103" t="e">
        <f t="shared" si="231"/>
        <v>#DIV/0!</v>
      </c>
      <c r="CV289" s="2"/>
    </row>
    <row r="290" spans="1:100" ht="57.75" hidden="1" customHeight="1">
      <c r="A290" s="80" t="s">
        <v>184</v>
      </c>
      <c r="B290" s="60">
        <v>353</v>
      </c>
      <c r="C290" s="83" t="s">
        <v>770</v>
      </c>
      <c r="D290" s="114" t="s">
        <v>171</v>
      </c>
      <c r="E290" s="81" t="s">
        <v>771</v>
      </c>
      <c r="F290" s="84" t="s">
        <v>224</v>
      </c>
      <c r="G290" s="85" t="s">
        <v>772</v>
      </c>
      <c r="H290" s="86"/>
      <c r="I290" s="105" t="s">
        <v>212</v>
      </c>
      <c r="J290" s="139" t="s">
        <v>545</v>
      </c>
      <c r="K290" s="140" t="s">
        <v>165</v>
      </c>
      <c r="L290" s="141" t="s">
        <v>177</v>
      </c>
      <c r="M290" s="106"/>
      <c r="N290" s="107"/>
      <c r="O290" s="108"/>
      <c r="P290" s="107"/>
      <c r="Q290" s="108"/>
      <c r="R290" s="149"/>
      <c r="S290" s="108"/>
      <c r="T290" s="299" t="s">
        <v>177</v>
      </c>
      <c r="U290" s="300"/>
      <c r="V290" s="301"/>
      <c r="W290" s="299"/>
      <c r="X290" s="299"/>
      <c r="Y290" s="38">
        <f t="shared" si="225"/>
        <v>1</v>
      </c>
      <c r="Z290" s="129"/>
      <c r="AA290" s="109"/>
      <c r="AB290" s="109"/>
      <c r="AC290" s="109"/>
      <c r="AD290" s="109"/>
      <c r="AE290" s="109"/>
      <c r="AF290" s="109"/>
      <c r="AG290" s="96"/>
      <c r="AH290" s="96"/>
      <c r="AI290" s="96"/>
      <c r="AJ290" s="97"/>
      <c r="AK290" s="97"/>
      <c r="AL290" s="97"/>
      <c r="AM290" s="97"/>
      <c r="AN290" s="97"/>
      <c r="AO290" s="97"/>
      <c r="AP290" s="97"/>
      <c r="AQ290" s="97"/>
      <c r="AR290" s="97"/>
      <c r="AS290" s="97"/>
      <c r="AT290" s="97" t="s">
        <v>365</v>
      </c>
      <c r="AU290" s="97"/>
      <c r="AV290" s="97" t="s">
        <v>365</v>
      </c>
      <c r="AW290" s="97"/>
      <c r="AX290" s="97"/>
      <c r="AY290" s="97"/>
      <c r="AZ290" s="97"/>
      <c r="BA290" s="97"/>
      <c r="BB290" s="97"/>
      <c r="BC290" s="97"/>
      <c r="BD290" s="97"/>
      <c r="BE290" s="97"/>
      <c r="BF290" s="97"/>
      <c r="BG290" s="97"/>
      <c r="BH290" s="97"/>
      <c r="BI290" s="97"/>
      <c r="BJ290" s="98"/>
      <c r="BK290" s="99"/>
      <c r="BL290" s="99"/>
      <c r="BM290" s="99"/>
      <c r="BN290" s="99"/>
      <c r="BO290" s="99"/>
      <c r="BP290" s="99"/>
      <c r="BQ290" s="99"/>
      <c r="BR290" s="99"/>
      <c r="BS290" s="99"/>
      <c r="BT290" s="99"/>
      <c r="BU290" s="99"/>
      <c r="BV290" s="99"/>
      <c r="BW290" s="99"/>
      <c r="BX290" s="99"/>
      <c r="BY290" s="99"/>
      <c r="BZ290" s="99"/>
      <c r="CA290" s="99"/>
      <c r="CB290" s="99"/>
      <c r="CC290" s="99"/>
      <c r="CD290" s="99"/>
      <c r="CE290" s="99"/>
      <c r="CF290" s="99"/>
      <c r="CG290" s="99"/>
      <c r="CH290" s="99"/>
      <c r="CI290" s="99"/>
      <c r="CJ290" s="99"/>
      <c r="CK290" s="99"/>
      <c r="CL290" s="100">
        <f>COUNTIF(BJ290:CK290,"2")</f>
        <v>0</v>
      </c>
      <c r="CM290" s="101" t="e">
        <f t="shared" si="226"/>
        <v>#DIV/0!</v>
      </c>
      <c r="CN290" s="100">
        <f>COUNTIF(BJ290:CK290,"1")</f>
        <v>0</v>
      </c>
      <c r="CO290" s="101" t="e">
        <f t="shared" si="227"/>
        <v>#DIV/0!</v>
      </c>
      <c r="CP290" s="100">
        <f>COUNTIF(BJ290:CK290,"0")</f>
        <v>0</v>
      </c>
      <c r="CQ290" s="101" t="e">
        <f t="shared" si="228"/>
        <v>#DIV/0!</v>
      </c>
      <c r="CR290" s="100">
        <f>COUNTIF(BJ290:CK290,"KĐG")</f>
        <v>0</v>
      </c>
      <c r="CS290" s="101" t="e">
        <f t="shared" si="229"/>
        <v>#DIV/0!</v>
      </c>
      <c r="CT290" s="116" t="e">
        <f t="shared" si="230"/>
        <v>#DIV/0!</v>
      </c>
      <c r="CU290" s="103" t="e">
        <f t="shared" si="231"/>
        <v>#DIV/0!</v>
      </c>
      <c r="CV290" s="2"/>
    </row>
    <row r="291" spans="1:100" ht="30.75" hidden="1" customHeight="1">
      <c r="A291" s="59"/>
      <c r="B291" s="60">
        <v>354</v>
      </c>
      <c r="C291" s="156" t="s">
        <v>773</v>
      </c>
      <c r="D291" s="157"/>
      <c r="E291" s="156"/>
      <c r="F291" s="65" t="s">
        <v>117</v>
      </c>
      <c r="G291" s="66"/>
      <c r="H291" s="66"/>
      <c r="I291" s="66"/>
      <c r="J291" s="66"/>
      <c r="K291" s="66"/>
      <c r="L291" s="66"/>
      <c r="M291" s="187"/>
      <c r="N291" s="66"/>
      <c r="O291" s="66"/>
      <c r="P291" s="66"/>
      <c r="Q291" s="66"/>
      <c r="R291" s="66"/>
      <c r="S291" s="66"/>
      <c r="T291" s="66"/>
      <c r="U291" s="66"/>
      <c r="V291" s="66"/>
      <c r="W291" s="66"/>
      <c r="X291" s="66"/>
      <c r="Y291" s="67">
        <f>SUM(Y292:Y295)</f>
        <v>4</v>
      </c>
      <c r="Z291" s="137"/>
      <c r="AA291" s="66"/>
      <c r="AB291" s="66"/>
      <c r="AC291" s="66"/>
      <c r="AD291" s="66"/>
      <c r="AE291" s="66"/>
      <c r="AF291" s="66"/>
      <c r="AG291" s="66"/>
      <c r="AH291" s="66"/>
      <c r="AI291" s="66"/>
      <c r="AJ291" s="138"/>
      <c r="AK291" s="138"/>
      <c r="AL291" s="138"/>
      <c r="AM291" s="138"/>
      <c r="AN291" s="138"/>
      <c r="AO291" s="138"/>
      <c r="AP291" s="138"/>
      <c r="AQ291" s="138"/>
      <c r="AR291" s="138"/>
      <c r="AS291" s="138"/>
      <c r="AT291" s="138"/>
      <c r="AU291" s="138"/>
      <c r="AV291" s="138"/>
      <c r="AW291" s="138"/>
      <c r="AX291" s="138"/>
      <c r="AY291" s="138"/>
      <c r="AZ291" s="138"/>
      <c r="BA291" s="138"/>
      <c r="BB291" s="138"/>
      <c r="BC291" s="138"/>
      <c r="BD291" s="138"/>
      <c r="BE291" s="138"/>
      <c r="BF291" s="138"/>
      <c r="BG291" s="138"/>
      <c r="BH291" s="138"/>
      <c r="BI291" s="138"/>
      <c r="BJ291" s="215"/>
      <c r="BK291" s="216"/>
      <c r="BL291" s="216"/>
      <c r="BM291" s="216"/>
      <c r="BN291" s="216"/>
      <c r="BO291" s="216"/>
      <c r="BP291" s="216"/>
      <c r="BQ291" s="216"/>
      <c r="BR291" s="216"/>
      <c r="BS291" s="216"/>
      <c r="BT291" s="216"/>
      <c r="BU291" s="216"/>
      <c r="BV291" s="216"/>
      <c r="BW291" s="216"/>
      <c r="BX291" s="216"/>
      <c r="BY291" s="216"/>
      <c r="BZ291" s="216"/>
      <c r="CA291" s="216"/>
      <c r="CB291" s="216"/>
      <c r="CC291" s="216"/>
      <c r="CD291" s="216"/>
      <c r="CE291" s="216"/>
      <c r="CF291" s="216"/>
      <c r="CG291" s="216"/>
      <c r="CH291" s="216"/>
      <c r="CI291" s="216"/>
      <c r="CJ291" s="216"/>
      <c r="CK291" s="216"/>
      <c r="CL291" s="216"/>
      <c r="CM291" s="216"/>
      <c r="CN291" s="216"/>
      <c r="CO291" s="216"/>
      <c r="CP291" s="216"/>
      <c r="CQ291" s="216"/>
      <c r="CR291" s="216"/>
      <c r="CS291" s="216"/>
      <c r="CT291" s="217"/>
      <c r="CU291" s="216"/>
      <c r="CV291" s="2"/>
    </row>
    <row r="292" spans="1:100" ht="78.75" hidden="1" customHeight="1">
      <c r="A292" s="80" t="s">
        <v>181</v>
      </c>
      <c r="B292" s="60">
        <v>358</v>
      </c>
      <c r="C292" s="152" t="s">
        <v>774</v>
      </c>
      <c r="D292" s="203" t="s">
        <v>248</v>
      </c>
      <c r="E292" s="81" t="s">
        <v>775</v>
      </c>
      <c r="F292" s="84" t="s">
        <v>224</v>
      </c>
      <c r="G292" s="142" t="s">
        <v>776</v>
      </c>
      <c r="H292" s="143"/>
      <c r="I292" s="105" t="s">
        <v>212</v>
      </c>
      <c r="J292" s="139" t="s">
        <v>545</v>
      </c>
      <c r="K292" s="140" t="s">
        <v>165</v>
      </c>
      <c r="L292" s="141" t="s">
        <v>177</v>
      </c>
      <c r="M292" s="106">
        <v>1</v>
      </c>
      <c r="N292" s="107"/>
      <c r="O292" s="108"/>
      <c r="P292" s="107"/>
      <c r="Q292" s="108" t="s">
        <v>177</v>
      </c>
      <c r="R292" s="149"/>
      <c r="S292" s="108"/>
      <c r="T292" s="108"/>
      <c r="U292" s="107"/>
      <c r="V292" s="108"/>
      <c r="W292" s="108"/>
      <c r="X292" s="108"/>
      <c r="Y292" s="38">
        <f t="shared" ref="Y292:Y295" si="232">COUNTIF($N292:$X292,"x")</f>
        <v>1</v>
      </c>
      <c r="Z292" s="155" t="s">
        <v>253</v>
      </c>
      <c r="AA292" s="109"/>
      <c r="AB292" s="109"/>
      <c r="AC292" s="109"/>
      <c r="AD292" s="109"/>
      <c r="AE292" s="109"/>
      <c r="AF292" s="109"/>
      <c r="AG292" s="96"/>
      <c r="AH292" s="96"/>
      <c r="AI292" s="96"/>
      <c r="AJ292" s="97"/>
      <c r="AK292" s="97" t="s">
        <v>227</v>
      </c>
      <c r="AL292" s="97"/>
      <c r="AM292" s="97"/>
      <c r="AN292" s="97"/>
      <c r="AO292" s="97"/>
      <c r="AP292" s="97"/>
      <c r="AQ292" s="97"/>
      <c r="AR292" s="97"/>
      <c r="AS292" s="97"/>
      <c r="AT292" s="97"/>
      <c r="AU292" s="97"/>
      <c r="AV292" s="97"/>
      <c r="AW292" s="97"/>
      <c r="AX292" s="97"/>
      <c r="AY292" s="97"/>
      <c r="AZ292" s="97"/>
      <c r="BA292" s="97"/>
      <c r="BB292" s="97"/>
      <c r="BC292" s="97"/>
      <c r="BD292" s="97"/>
      <c r="BE292" s="97"/>
      <c r="BF292" s="97"/>
      <c r="BG292" s="97"/>
      <c r="BH292" s="97"/>
      <c r="BI292" s="97"/>
      <c r="BJ292" s="98"/>
      <c r="BK292" s="99"/>
      <c r="BL292" s="99"/>
      <c r="BM292" s="99"/>
      <c r="BN292" s="99"/>
      <c r="BO292" s="99"/>
      <c r="BP292" s="99"/>
      <c r="BQ292" s="99"/>
      <c r="BR292" s="99"/>
      <c r="BS292" s="99"/>
      <c r="BT292" s="99"/>
      <c r="BU292" s="99"/>
      <c r="BV292" s="99"/>
      <c r="BW292" s="99"/>
      <c r="BX292" s="99"/>
      <c r="BY292" s="99"/>
      <c r="BZ292" s="99"/>
      <c r="CA292" s="99"/>
      <c r="CB292" s="99"/>
      <c r="CC292" s="99"/>
      <c r="CD292" s="99"/>
      <c r="CE292" s="99"/>
      <c r="CF292" s="99"/>
      <c r="CG292" s="99"/>
      <c r="CH292" s="99"/>
      <c r="CI292" s="99"/>
      <c r="CJ292" s="99"/>
      <c r="CK292" s="99"/>
      <c r="CL292" s="100">
        <f>COUNTIF(BJ292:CK292,"2")</f>
        <v>0</v>
      </c>
      <c r="CM292" s="112" t="e">
        <f t="shared" ref="CM292:CM295" si="233">CL292/(CL292+CN292+CP292+CR292)</f>
        <v>#DIV/0!</v>
      </c>
      <c r="CN292" s="100">
        <f>COUNTIF(BJ292:CK292,"1")</f>
        <v>0</v>
      </c>
      <c r="CO292" s="112" t="e">
        <f t="shared" ref="CO292:CO295" si="234">CN292/(CL292+CN292+CP292+CR292)</f>
        <v>#DIV/0!</v>
      </c>
      <c r="CP292" s="100">
        <f>COUNTIF(BJ292:CK292,"0")</f>
        <v>0</v>
      </c>
      <c r="CQ292" s="112" t="e">
        <f t="shared" ref="CQ292:CQ294" si="235">CP292/(CL292+CN292+CP292+CR292)</f>
        <v>#DIV/0!</v>
      </c>
      <c r="CR292" s="100">
        <f>COUNTIF(BJ292:CK292,"KĐG")</f>
        <v>0</v>
      </c>
      <c r="CS292" s="112" t="e">
        <f t="shared" ref="CS292:CS295" si="236">CR292/(CL292+CN292+CP292+CR292)</f>
        <v>#DIV/0!</v>
      </c>
      <c r="CT292" s="113" t="e">
        <f t="shared" ref="CT292:CT294" si="237">(((CL292*2)+(CN292*1)+(CP292*0)))/(CL292+CN292+CP292)</f>
        <v>#DIV/0!</v>
      </c>
      <c r="CU292" s="103" t="e">
        <f t="shared" ref="CU292:CU294" si="238">IF(CS292&gt;=50%,"KĐG",IF(CT292&gt;=1.6,"Đạt mục tiêu",IF(CT292&gt;=1,"Cần cố gắng","Chưa đạt")))</f>
        <v>#DIV/0!</v>
      </c>
      <c r="CV292" s="2"/>
    </row>
    <row r="293" spans="1:100" ht="54.75" hidden="1" customHeight="1">
      <c r="A293" s="80" t="s">
        <v>188</v>
      </c>
      <c r="B293" s="60">
        <v>358</v>
      </c>
      <c r="C293" s="152" t="s">
        <v>774</v>
      </c>
      <c r="D293" s="207" t="s">
        <v>248</v>
      </c>
      <c r="E293" s="81" t="s">
        <v>777</v>
      </c>
      <c r="F293" s="84" t="s">
        <v>224</v>
      </c>
      <c r="G293" s="85" t="s">
        <v>778</v>
      </c>
      <c r="H293" s="86"/>
      <c r="I293" s="105" t="s">
        <v>212</v>
      </c>
      <c r="J293" s="139" t="s">
        <v>545</v>
      </c>
      <c r="K293" s="140" t="s">
        <v>165</v>
      </c>
      <c r="L293" s="141" t="s">
        <v>177</v>
      </c>
      <c r="M293" s="106">
        <v>1</v>
      </c>
      <c r="N293" s="107"/>
      <c r="O293" s="108"/>
      <c r="P293" s="107"/>
      <c r="Q293" s="108"/>
      <c r="R293" s="149"/>
      <c r="S293" s="108"/>
      <c r="T293" s="149"/>
      <c r="U293" s="107"/>
      <c r="V293" s="149"/>
      <c r="W293" s="108"/>
      <c r="X293" s="108" t="s">
        <v>177</v>
      </c>
      <c r="Y293" s="38">
        <f t="shared" si="232"/>
        <v>1</v>
      </c>
      <c r="Z293" s="155" t="s">
        <v>253</v>
      </c>
      <c r="AA293" s="109"/>
      <c r="AB293" s="109"/>
      <c r="AC293" s="109"/>
      <c r="AD293" s="109"/>
      <c r="AE293" s="109"/>
      <c r="AF293" s="109"/>
      <c r="AG293" s="96"/>
      <c r="AH293" s="96"/>
      <c r="AI293" s="96"/>
      <c r="AJ293" s="97"/>
      <c r="AK293" s="97"/>
      <c r="AL293" s="97"/>
      <c r="AM293" s="97"/>
      <c r="AN293" s="97"/>
      <c r="AO293" s="97"/>
      <c r="AP293" s="97"/>
      <c r="AQ293" s="97"/>
      <c r="AR293" s="97"/>
      <c r="AS293" s="97"/>
      <c r="AT293" s="97"/>
      <c r="AU293" s="97"/>
      <c r="AV293" s="97"/>
      <c r="AW293" s="97"/>
      <c r="AX293" s="97"/>
      <c r="AY293" s="97"/>
      <c r="AZ293" s="97"/>
      <c r="BA293" s="97"/>
      <c r="BB293" s="97"/>
      <c r="BC293" s="97"/>
      <c r="BD293" s="97"/>
      <c r="BE293" s="97"/>
      <c r="BF293" s="97"/>
      <c r="BG293" s="97" t="s">
        <v>393</v>
      </c>
      <c r="BH293" s="97"/>
      <c r="BI293" s="97"/>
      <c r="BJ293" s="98"/>
      <c r="BK293" s="99"/>
      <c r="BL293" s="99"/>
      <c r="BM293" s="99"/>
      <c r="BN293" s="99"/>
      <c r="BO293" s="99"/>
      <c r="BP293" s="99"/>
      <c r="BQ293" s="99"/>
      <c r="BR293" s="99"/>
      <c r="BS293" s="99"/>
      <c r="BT293" s="99"/>
      <c r="BU293" s="99"/>
      <c r="BV293" s="99"/>
      <c r="BW293" s="99"/>
      <c r="BX293" s="99"/>
      <c r="BY293" s="99"/>
      <c r="BZ293" s="99"/>
      <c r="CA293" s="99"/>
      <c r="CB293" s="99"/>
      <c r="CC293" s="99"/>
      <c r="CD293" s="99"/>
      <c r="CE293" s="99"/>
      <c r="CF293" s="99"/>
      <c r="CG293" s="99"/>
      <c r="CH293" s="99"/>
      <c r="CI293" s="99"/>
      <c r="CJ293" s="99"/>
      <c r="CK293" s="99"/>
      <c r="CL293" s="100">
        <f>COUNTIF(BJ293:CK293,"2")</f>
        <v>0</v>
      </c>
      <c r="CM293" s="101" t="e">
        <f t="shared" si="233"/>
        <v>#DIV/0!</v>
      </c>
      <c r="CN293" s="100">
        <f>COUNTIF(BJ293:CK293,"1")</f>
        <v>0</v>
      </c>
      <c r="CO293" s="101" t="e">
        <f t="shared" si="234"/>
        <v>#DIV/0!</v>
      </c>
      <c r="CP293" s="100">
        <f>COUNTIF(BJ293:CK293,"0")</f>
        <v>0</v>
      </c>
      <c r="CQ293" s="101" t="e">
        <f t="shared" si="235"/>
        <v>#DIV/0!</v>
      </c>
      <c r="CR293" s="100">
        <f>COUNTIF(BJ293:CK293,"KĐG")</f>
        <v>0</v>
      </c>
      <c r="CS293" s="101" t="e">
        <f t="shared" si="236"/>
        <v>#DIV/0!</v>
      </c>
      <c r="CT293" s="117" t="e">
        <f t="shared" si="237"/>
        <v>#DIV/0!</v>
      </c>
      <c r="CU293" s="103" t="e">
        <f t="shared" si="238"/>
        <v>#DIV/0!</v>
      </c>
      <c r="CV293" s="2"/>
    </row>
    <row r="294" spans="1:100" ht="57" hidden="1" customHeight="1">
      <c r="A294" s="80" t="s">
        <v>187</v>
      </c>
      <c r="B294" s="60">
        <v>358</v>
      </c>
      <c r="C294" s="152" t="s">
        <v>774</v>
      </c>
      <c r="D294" s="207" t="s">
        <v>248</v>
      </c>
      <c r="E294" s="81" t="s">
        <v>779</v>
      </c>
      <c r="F294" s="84" t="s">
        <v>224</v>
      </c>
      <c r="G294" s="142" t="s">
        <v>780</v>
      </c>
      <c r="H294" s="143"/>
      <c r="I294" s="105" t="s">
        <v>212</v>
      </c>
      <c r="J294" s="139" t="s">
        <v>545</v>
      </c>
      <c r="K294" s="140" t="s">
        <v>165</v>
      </c>
      <c r="L294" s="141" t="s">
        <v>177</v>
      </c>
      <c r="M294" s="106"/>
      <c r="N294" s="107"/>
      <c r="O294" s="108"/>
      <c r="P294" s="107"/>
      <c r="Q294" s="108"/>
      <c r="R294" s="108"/>
      <c r="S294" s="108"/>
      <c r="T294" s="108"/>
      <c r="U294" s="107"/>
      <c r="V294" s="108"/>
      <c r="W294" s="302" t="s">
        <v>177</v>
      </c>
      <c r="X294" s="108"/>
      <c r="Y294" s="38">
        <f t="shared" si="232"/>
        <v>1</v>
      </c>
      <c r="Z294" s="155" t="s">
        <v>253</v>
      </c>
      <c r="AA294" s="109"/>
      <c r="AB294" s="109"/>
      <c r="AC294" s="109"/>
      <c r="AD294" s="109"/>
      <c r="AE294" s="109"/>
      <c r="AF294" s="109"/>
      <c r="AG294" s="96"/>
      <c r="AH294" s="96"/>
      <c r="AI294" s="96"/>
      <c r="AJ294" s="97"/>
      <c r="AK294" s="97"/>
      <c r="AL294" s="97"/>
      <c r="AM294" s="97"/>
      <c r="AN294" s="97"/>
      <c r="AO294" s="97"/>
      <c r="AP294" s="97"/>
      <c r="AQ294" s="97"/>
      <c r="AR294" s="97"/>
      <c r="AS294" s="97"/>
      <c r="AT294" s="97"/>
      <c r="AU294" s="97"/>
      <c r="AV294" s="97"/>
      <c r="AW294" s="97"/>
      <c r="AX294" s="97"/>
      <c r="AY294" s="97"/>
      <c r="AZ294" s="97"/>
      <c r="BA294" s="97"/>
      <c r="BB294" s="97"/>
      <c r="BC294" s="97"/>
      <c r="BD294" s="97"/>
      <c r="BE294" s="97"/>
      <c r="BF294" s="97" t="s">
        <v>227</v>
      </c>
      <c r="BG294" s="97"/>
      <c r="BH294" s="97"/>
      <c r="BI294" s="97"/>
      <c r="BJ294" s="98"/>
      <c r="BK294" s="99"/>
      <c r="BL294" s="99"/>
      <c r="BM294" s="99"/>
      <c r="BN294" s="99"/>
      <c r="BO294" s="99"/>
      <c r="BP294" s="99"/>
      <c r="BQ294" s="99"/>
      <c r="BR294" s="99"/>
      <c r="BS294" s="99"/>
      <c r="BT294" s="99"/>
      <c r="BU294" s="99"/>
      <c r="BV294" s="99"/>
      <c r="BW294" s="99"/>
      <c r="BX294" s="99"/>
      <c r="BY294" s="99"/>
      <c r="BZ294" s="99"/>
      <c r="CA294" s="99"/>
      <c r="CB294" s="99"/>
      <c r="CC294" s="99"/>
      <c r="CD294" s="99"/>
      <c r="CE294" s="99"/>
      <c r="CF294" s="99"/>
      <c r="CG294" s="99"/>
      <c r="CH294" s="99"/>
      <c r="CI294" s="99"/>
      <c r="CJ294" s="99"/>
      <c r="CK294" s="99"/>
      <c r="CL294" s="100">
        <f>COUNTIF(BJ294:CK294,"2")</f>
        <v>0</v>
      </c>
      <c r="CM294" s="101" t="e">
        <f t="shared" si="233"/>
        <v>#DIV/0!</v>
      </c>
      <c r="CN294" s="100">
        <f>COUNTIF(BJ294:CK294,"1")</f>
        <v>0</v>
      </c>
      <c r="CO294" s="101" t="e">
        <f t="shared" si="234"/>
        <v>#DIV/0!</v>
      </c>
      <c r="CP294" s="100">
        <f>COUNTIF(BJ294:CK294,"0")</f>
        <v>0</v>
      </c>
      <c r="CQ294" s="101" t="e">
        <f t="shared" si="235"/>
        <v>#DIV/0!</v>
      </c>
      <c r="CR294" s="100">
        <f>COUNTIF(BJ294:CK294,"KĐG")</f>
        <v>0</v>
      </c>
      <c r="CS294" s="101" t="e">
        <f t="shared" si="236"/>
        <v>#DIV/0!</v>
      </c>
      <c r="CT294" s="113" t="e">
        <f t="shared" si="237"/>
        <v>#DIV/0!</v>
      </c>
      <c r="CU294" s="103" t="e">
        <f t="shared" si="238"/>
        <v>#DIV/0!</v>
      </c>
      <c r="CV294" s="2"/>
    </row>
    <row r="295" spans="1:100" ht="52.5" hidden="1" customHeight="1">
      <c r="A295" s="80" t="s">
        <v>187</v>
      </c>
      <c r="B295" s="60">
        <v>359</v>
      </c>
      <c r="C295" s="83" t="s">
        <v>781</v>
      </c>
      <c r="D295" s="104" t="s">
        <v>190</v>
      </c>
      <c r="E295" s="81" t="s">
        <v>782</v>
      </c>
      <c r="F295" s="84" t="s">
        <v>190</v>
      </c>
      <c r="G295" s="85" t="s">
        <v>783</v>
      </c>
      <c r="H295" s="86"/>
      <c r="I295" s="105" t="s">
        <v>175</v>
      </c>
      <c r="J295" s="139" t="s">
        <v>545</v>
      </c>
      <c r="K295" s="140" t="s">
        <v>165</v>
      </c>
      <c r="L295" s="141" t="s">
        <v>177</v>
      </c>
      <c r="M295" s="106"/>
      <c r="N295" s="107"/>
      <c r="O295" s="108"/>
      <c r="P295" s="107"/>
      <c r="Q295" s="108"/>
      <c r="R295" s="108"/>
      <c r="S295" s="108"/>
      <c r="T295" s="108"/>
      <c r="U295" s="107"/>
      <c r="V295" s="108"/>
      <c r="W295" s="108" t="s">
        <v>177</v>
      </c>
      <c r="X295" s="108"/>
      <c r="Y295" s="38">
        <f t="shared" si="232"/>
        <v>1</v>
      </c>
      <c r="Z295" s="129"/>
      <c r="AA295" s="109"/>
      <c r="AB295" s="109"/>
      <c r="AC295" s="109"/>
      <c r="AD295" s="109"/>
      <c r="AE295" s="109"/>
      <c r="AF295" s="109"/>
      <c r="AG295" s="96"/>
      <c r="AH295" s="96"/>
      <c r="AI295" s="96"/>
      <c r="AJ295" s="97"/>
      <c r="AK295" s="97"/>
      <c r="AL295" s="97"/>
      <c r="AM295" s="97"/>
      <c r="AN295" s="97"/>
      <c r="AO295" s="97"/>
      <c r="AP295" s="97"/>
      <c r="AQ295" s="97"/>
      <c r="AR295" s="97"/>
      <c r="AS295" s="97"/>
      <c r="AT295" s="97"/>
      <c r="AU295" s="97"/>
      <c r="AV295" s="97"/>
      <c r="AW295" s="97"/>
      <c r="AX295" s="97"/>
      <c r="AY295" s="97"/>
      <c r="AZ295" s="97"/>
      <c r="BA295" s="97"/>
      <c r="BB295" s="97"/>
      <c r="BC295" s="97"/>
      <c r="BD295" s="97" t="s">
        <v>222</v>
      </c>
      <c r="BE295" s="97" t="s">
        <v>222</v>
      </c>
      <c r="BF295" s="97" t="s">
        <v>222</v>
      </c>
      <c r="BG295" s="97"/>
      <c r="BH295" s="97"/>
      <c r="BI295" s="97"/>
      <c r="BJ295" s="98"/>
      <c r="BK295" s="99"/>
      <c r="BL295" s="99"/>
      <c r="BM295" s="99"/>
      <c r="BN295" s="99"/>
      <c r="BO295" s="99"/>
      <c r="BP295" s="99"/>
      <c r="BQ295" s="99"/>
      <c r="BR295" s="99"/>
      <c r="BS295" s="99"/>
      <c r="BT295" s="99"/>
      <c r="BU295" s="99"/>
      <c r="BV295" s="99"/>
      <c r="BW295" s="99"/>
      <c r="BX295" s="99"/>
      <c r="BY295" s="99"/>
      <c r="BZ295" s="99"/>
      <c r="CA295" s="99"/>
      <c r="CB295" s="99"/>
      <c r="CC295" s="99"/>
      <c r="CD295" s="99"/>
      <c r="CE295" s="99"/>
      <c r="CF295" s="99"/>
      <c r="CG295" s="99"/>
      <c r="CH295" s="99"/>
      <c r="CI295" s="99"/>
      <c r="CJ295" s="99"/>
      <c r="CK295" s="99"/>
      <c r="CL295" s="103">
        <f>COUNTIF(BJ295:CK295,"2")</f>
        <v>0</v>
      </c>
      <c r="CM295" s="112" t="e">
        <f t="shared" si="233"/>
        <v>#DIV/0!</v>
      </c>
      <c r="CN295" s="100">
        <f>COUNTIF(BJ295:CK295,"1")</f>
        <v>0</v>
      </c>
      <c r="CO295" s="112" t="e">
        <f t="shared" si="234"/>
        <v>#DIV/0!</v>
      </c>
      <c r="CP295" s="100">
        <f>COUNTIF(BJ295:CK295,"0")</f>
        <v>0</v>
      </c>
      <c r="CQ295" s="112" t="e">
        <f>CP295/(CL295+CN295+CP337+CR295)</f>
        <v>#DIV/0!</v>
      </c>
      <c r="CR295" s="100">
        <f>COUNTIF(BJ295:CK295,"KĐG")</f>
        <v>0</v>
      </c>
      <c r="CS295" s="112" t="e">
        <f t="shared" si="236"/>
        <v>#DIV/0!</v>
      </c>
      <c r="CT295" s="113" t="e">
        <f>(((CL295*2)+(CN295*1)+(CP295*0)))/(CL295+CN295+CP295)</f>
        <v>#DIV/0!</v>
      </c>
      <c r="CU295" s="103" t="e">
        <f>IF(CS295&gt;=50%,"KĐG",IF(CT295&gt;=1.6,"Đạt mục tiêu",IF(CT295&gt;=1,"Cần cố gắng","Chưa đạt")))</f>
        <v>#DIV/0!</v>
      </c>
      <c r="CV295" s="2"/>
    </row>
    <row r="296" spans="1:100" ht="21" hidden="1" customHeight="1">
      <c r="A296" s="72"/>
      <c r="B296" s="60">
        <v>360</v>
      </c>
      <c r="C296" s="156" t="s">
        <v>784</v>
      </c>
      <c r="D296" s="157"/>
      <c r="E296" s="156"/>
      <c r="F296" s="65" t="s">
        <v>117</v>
      </c>
      <c r="G296" s="66"/>
      <c r="H296" s="66"/>
      <c r="I296" s="66"/>
      <c r="J296" s="66"/>
      <c r="K296" s="66"/>
      <c r="L296" s="66"/>
      <c r="M296" s="187"/>
      <c r="N296" s="66"/>
      <c r="O296" s="66"/>
      <c r="P296" s="66"/>
      <c r="Q296" s="66"/>
      <c r="R296" s="66"/>
      <c r="S296" s="66"/>
      <c r="T296" s="66"/>
      <c r="U296" s="66"/>
      <c r="V296" s="66"/>
      <c r="W296" s="66"/>
      <c r="X296" s="66"/>
      <c r="Y296" s="67">
        <f>SUM(Y297:Y300)</f>
        <v>4</v>
      </c>
      <c r="Z296" s="137"/>
      <c r="AA296" s="66"/>
      <c r="AB296" s="66"/>
      <c r="AC296" s="66"/>
      <c r="AD296" s="66"/>
      <c r="AE296" s="66"/>
      <c r="AF296" s="66"/>
      <c r="AG296" s="66"/>
      <c r="AH296" s="66"/>
      <c r="AI296" s="66"/>
      <c r="AJ296" s="138"/>
      <c r="AK296" s="138"/>
      <c r="AL296" s="138"/>
      <c r="AM296" s="138"/>
      <c r="AN296" s="138"/>
      <c r="AO296" s="138"/>
      <c r="AP296" s="138"/>
      <c r="AQ296" s="138"/>
      <c r="AR296" s="138"/>
      <c r="AS296" s="138"/>
      <c r="AT296" s="138"/>
      <c r="AU296" s="138"/>
      <c r="AV296" s="138"/>
      <c r="AW296" s="138"/>
      <c r="AX296" s="138"/>
      <c r="AY296" s="138"/>
      <c r="AZ296" s="138"/>
      <c r="BA296" s="138"/>
      <c r="BB296" s="138"/>
      <c r="BC296" s="138"/>
      <c r="BD296" s="138"/>
      <c r="BE296" s="138"/>
      <c r="BF296" s="138"/>
      <c r="BG296" s="138"/>
      <c r="BH296" s="138"/>
      <c r="BI296" s="138"/>
      <c r="BJ296" s="215"/>
      <c r="BK296" s="216"/>
      <c r="BL296" s="216"/>
      <c r="BM296" s="216"/>
      <c r="BN296" s="216"/>
      <c r="BO296" s="216"/>
      <c r="BP296" s="216"/>
      <c r="BQ296" s="216"/>
      <c r="BR296" s="216"/>
      <c r="BS296" s="216"/>
      <c r="BT296" s="216"/>
      <c r="BU296" s="216"/>
      <c r="BV296" s="216"/>
      <c r="BW296" s="216"/>
      <c r="BX296" s="216"/>
      <c r="BY296" s="216"/>
      <c r="BZ296" s="216"/>
      <c r="CA296" s="216"/>
      <c r="CB296" s="216"/>
      <c r="CC296" s="216"/>
      <c r="CD296" s="216"/>
      <c r="CE296" s="216"/>
      <c r="CF296" s="216"/>
      <c r="CG296" s="216"/>
      <c r="CH296" s="216"/>
      <c r="CI296" s="216"/>
      <c r="CJ296" s="216"/>
      <c r="CK296" s="216"/>
      <c r="CL296" s="216"/>
      <c r="CM296" s="216"/>
      <c r="CN296" s="216"/>
      <c r="CO296" s="216"/>
      <c r="CP296" s="216"/>
      <c r="CQ296" s="216"/>
      <c r="CR296" s="216"/>
      <c r="CS296" s="216"/>
      <c r="CT296" s="217"/>
      <c r="CU296" s="216"/>
      <c r="CV296" s="2"/>
    </row>
    <row r="297" spans="1:100" ht="67.5" hidden="1" customHeight="1">
      <c r="A297" s="80" t="s">
        <v>187</v>
      </c>
      <c r="B297" s="60">
        <v>365</v>
      </c>
      <c r="C297" s="83" t="s">
        <v>785</v>
      </c>
      <c r="D297" s="115" t="s">
        <v>171</v>
      </c>
      <c r="E297" s="81" t="s">
        <v>786</v>
      </c>
      <c r="F297" s="84" t="s">
        <v>224</v>
      </c>
      <c r="G297" s="171" t="s">
        <v>787</v>
      </c>
      <c r="H297" s="172"/>
      <c r="I297" s="105" t="s">
        <v>212</v>
      </c>
      <c r="J297" s="139" t="s">
        <v>545</v>
      </c>
      <c r="K297" s="140" t="s">
        <v>165</v>
      </c>
      <c r="L297" s="141" t="s">
        <v>177</v>
      </c>
      <c r="M297" s="106">
        <v>1</v>
      </c>
      <c r="N297" s="107"/>
      <c r="O297" s="108"/>
      <c r="P297" s="107"/>
      <c r="Q297" s="108"/>
      <c r="R297" s="108"/>
      <c r="S297" s="108"/>
      <c r="T297" s="108"/>
      <c r="U297" s="107"/>
      <c r="V297" s="108"/>
      <c r="W297" s="108" t="s">
        <v>177</v>
      </c>
      <c r="X297" s="149"/>
      <c r="Y297" s="38">
        <f t="shared" ref="Y297:Y300" si="239">COUNTIF($N297:$X297,"x")</f>
        <v>1</v>
      </c>
      <c r="Z297" s="129"/>
      <c r="AA297" s="109"/>
      <c r="AB297" s="109"/>
      <c r="AC297" s="109"/>
      <c r="AD297" s="109"/>
      <c r="AE297" s="109"/>
      <c r="AF297" s="109"/>
      <c r="AG297" s="96"/>
      <c r="AH297" s="96"/>
      <c r="AI297" s="96"/>
      <c r="AJ297" s="97"/>
      <c r="AK297" s="97"/>
      <c r="AL297" s="97"/>
      <c r="AM297" s="97"/>
      <c r="AN297" s="97"/>
      <c r="AO297" s="97"/>
      <c r="AP297" s="97"/>
      <c r="AQ297" s="97"/>
      <c r="AR297" s="97"/>
      <c r="AS297" s="97"/>
      <c r="AT297" s="97"/>
      <c r="AU297" s="97"/>
      <c r="AV297" s="97"/>
      <c r="AW297" s="97"/>
      <c r="AX297" s="97"/>
      <c r="AY297" s="97"/>
      <c r="AZ297" s="97"/>
      <c r="BA297" s="97"/>
      <c r="BB297" s="97"/>
      <c r="BC297" s="97"/>
      <c r="BD297" s="97" t="s">
        <v>227</v>
      </c>
      <c r="BE297" s="97"/>
      <c r="BF297" s="97"/>
      <c r="BG297" s="97"/>
      <c r="BH297" s="97"/>
      <c r="BI297" s="97"/>
      <c r="BJ297" s="98"/>
      <c r="BK297" s="99"/>
      <c r="BL297" s="99"/>
      <c r="BM297" s="99"/>
      <c r="BN297" s="99"/>
      <c r="BO297" s="99"/>
      <c r="BP297" s="99"/>
      <c r="BQ297" s="99"/>
      <c r="BR297" s="99"/>
      <c r="BS297" s="99"/>
      <c r="BT297" s="99"/>
      <c r="BU297" s="99"/>
      <c r="BV297" s="99"/>
      <c r="BW297" s="99"/>
      <c r="BX297" s="99"/>
      <c r="BY297" s="99"/>
      <c r="BZ297" s="99"/>
      <c r="CA297" s="99"/>
      <c r="CB297" s="99"/>
      <c r="CC297" s="99"/>
      <c r="CD297" s="99"/>
      <c r="CE297" s="99"/>
      <c r="CF297" s="99"/>
      <c r="CG297" s="99"/>
      <c r="CH297" s="99"/>
      <c r="CI297" s="99"/>
      <c r="CJ297" s="99"/>
      <c r="CK297" s="99"/>
      <c r="CL297" s="103">
        <f>COUNTIF(BJ297:CK297,"2")</f>
        <v>0</v>
      </c>
      <c r="CM297" s="112" t="e">
        <f t="shared" ref="CM297:CM300" si="240">CL297/(CL297+CN297+CP297+CR297)</f>
        <v>#DIV/0!</v>
      </c>
      <c r="CN297" s="100">
        <f>COUNTIF(BJ297:CK297,"1")</f>
        <v>0</v>
      </c>
      <c r="CO297" s="112" t="e">
        <f t="shared" ref="CO297:CO300" si="241">CN297/(CL297+CN297+CP297+CR297)</f>
        <v>#DIV/0!</v>
      </c>
      <c r="CP297" s="100">
        <f>COUNTIF(BJ297:CK297,"0")</f>
        <v>0</v>
      </c>
      <c r="CQ297" s="112" t="e">
        <f>CP297/(CL297+CN297+CP339+CR297)</f>
        <v>#DIV/0!</v>
      </c>
      <c r="CR297" s="100">
        <f>COUNTIF(BJ297:CK297,"KĐG")</f>
        <v>0</v>
      </c>
      <c r="CS297" s="112" t="e">
        <f t="shared" ref="CS297:CS300" si="242">CR297/(CL297+CN297+CP297+CR297)</f>
        <v>#DIV/0!</v>
      </c>
      <c r="CT297" s="113" t="e">
        <f>(((CL297*2)+(CN297*1)+(CP297*0)))/(CL297+CN297+CP297)</f>
        <v>#DIV/0!</v>
      </c>
      <c r="CU297" s="103" t="e">
        <f>IF(CS297&gt;=50%,"KĐG",IF(CT297&gt;=1.6,"Đạt mục tiêu",IF(CT297&gt;=1,"Cần cố gắng","Chưa đạt")))</f>
        <v>#DIV/0!</v>
      </c>
      <c r="CV297" s="2"/>
    </row>
    <row r="298" spans="1:100" ht="70.5" hidden="1" customHeight="1">
      <c r="A298" s="80" t="s">
        <v>188</v>
      </c>
      <c r="B298" s="60">
        <v>366</v>
      </c>
      <c r="C298" s="81" t="s">
        <v>788</v>
      </c>
      <c r="D298" s="104" t="s">
        <v>171</v>
      </c>
      <c r="E298" s="81" t="s">
        <v>789</v>
      </c>
      <c r="F298" s="84" t="s">
        <v>224</v>
      </c>
      <c r="G298" s="171" t="s">
        <v>790</v>
      </c>
      <c r="H298" s="172"/>
      <c r="I298" s="105" t="s">
        <v>212</v>
      </c>
      <c r="J298" s="139" t="s">
        <v>545</v>
      </c>
      <c r="K298" s="140" t="s">
        <v>165</v>
      </c>
      <c r="L298" s="141" t="s">
        <v>177</v>
      </c>
      <c r="M298" s="106">
        <v>1</v>
      </c>
      <c r="N298" s="107"/>
      <c r="O298" s="108"/>
      <c r="P298" s="107"/>
      <c r="Q298" s="108"/>
      <c r="R298" s="108"/>
      <c r="S298" s="108"/>
      <c r="T298" s="107"/>
      <c r="U298" s="107"/>
      <c r="V298" s="108"/>
      <c r="W298" s="108"/>
      <c r="X298" s="107" t="s">
        <v>177</v>
      </c>
      <c r="Y298" s="38">
        <f t="shared" si="239"/>
        <v>1</v>
      </c>
      <c r="Z298" s="129"/>
      <c r="AA298" s="109"/>
      <c r="AB298" s="109"/>
      <c r="AC298" s="109"/>
      <c r="AD298" s="109"/>
      <c r="AE298" s="109"/>
      <c r="AF298" s="109"/>
      <c r="AG298" s="96"/>
      <c r="AH298" s="96"/>
      <c r="AI298" s="96"/>
      <c r="AJ298" s="97"/>
      <c r="AK298" s="97"/>
      <c r="AL298" s="97"/>
      <c r="AM298" s="97"/>
      <c r="AN298" s="97"/>
      <c r="AO298" s="97"/>
      <c r="AP298" s="97"/>
      <c r="AQ298" s="97"/>
      <c r="AR298" s="97"/>
      <c r="AS298" s="97"/>
      <c r="AT298" s="97"/>
      <c r="AU298" s="97"/>
      <c r="AV298" s="97"/>
      <c r="AW298" s="97"/>
      <c r="AX298" s="97"/>
      <c r="AY298" s="97"/>
      <c r="AZ298" s="97"/>
      <c r="BA298" s="97"/>
      <c r="BB298" s="97"/>
      <c r="BC298" s="97"/>
      <c r="BD298" s="97"/>
      <c r="BE298" s="97"/>
      <c r="BF298" s="97"/>
      <c r="BG298" s="97"/>
      <c r="BH298" s="97" t="s">
        <v>227</v>
      </c>
      <c r="BI298" s="97"/>
      <c r="BJ298" s="98"/>
      <c r="BK298" s="99"/>
      <c r="BL298" s="99"/>
      <c r="BM298" s="99"/>
      <c r="BN298" s="99"/>
      <c r="BO298" s="99"/>
      <c r="BP298" s="99"/>
      <c r="BQ298" s="99"/>
      <c r="BR298" s="99"/>
      <c r="BS298" s="99"/>
      <c r="BT298" s="99"/>
      <c r="BU298" s="99"/>
      <c r="BV298" s="99"/>
      <c r="BW298" s="99"/>
      <c r="BX298" s="99"/>
      <c r="BY298" s="99"/>
      <c r="BZ298" s="99"/>
      <c r="CA298" s="99"/>
      <c r="CB298" s="99"/>
      <c r="CC298" s="99"/>
      <c r="CD298" s="99"/>
      <c r="CE298" s="99"/>
      <c r="CF298" s="99"/>
      <c r="CG298" s="99"/>
      <c r="CH298" s="99"/>
      <c r="CI298" s="99"/>
      <c r="CJ298" s="99"/>
      <c r="CK298" s="99"/>
      <c r="CL298" s="100">
        <f>COUNTIF(BJ298:CK298,"2")</f>
        <v>0</v>
      </c>
      <c r="CM298" s="101" t="e">
        <f t="shared" si="240"/>
        <v>#DIV/0!</v>
      </c>
      <c r="CN298" s="100">
        <f>COUNTIF(BJ298:CK298,"1")</f>
        <v>0</v>
      </c>
      <c r="CO298" s="101" t="e">
        <f t="shared" si="241"/>
        <v>#DIV/0!</v>
      </c>
      <c r="CP298" s="100">
        <f>COUNTIF(BJ298:CK298,"0")</f>
        <v>0</v>
      </c>
      <c r="CQ298" s="101" t="e">
        <f t="shared" ref="CQ298:CQ300" si="243">CP298/(CL298+CN298+CP298+CR298)</f>
        <v>#DIV/0!</v>
      </c>
      <c r="CR298" s="100">
        <f>COUNTIF(BJ298:CK298,"KĐG")</f>
        <v>0</v>
      </c>
      <c r="CS298" s="101" t="e">
        <f t="shared" si="242"/>
        <v>#DIV/0!</v>
      </c>
      <c r="CT298" s="117" t="e">
        <f t="shared" ref="CT298:CT300" si="244">(((CL298*2)+(CN298*1)+(CP298*0)))/(CL298+CN298+CP298)</f>
        <v>#DIV/0!</v>
      </c>
      <c r="CU298" s="103" t="e">
        <f t="shared" ref="CU298:CU300" si="245">IF(CS298&gt;=50%,"KĐG",IF(CT298&gt;=1.6,"Đạt mục tiêu",IF(CT298&gt;=1,"Cần cố gắng","Chưa đạt")))</f>
        <v>#DIV/0!</v>
      </c>
      <c r="CV298" s="2"/>
    </row>
    <row r="299" spans="1:100" ht="71.25" hidden="1" customHeight="1">
      <c r="A299" s="80" t="s">
        <v>185</v>
      </c>
      <c r="B299" s="60">
        <v>371</v>
      </c>
      <c r="C299" s="83" t="s">
        <v>791</v>
      </c>
      <c r="D299" s="104" t="s">
        <v>224</v>
      </c>
      <c r="E299" s="81" t="s">
        <v>792</v>
      </c>
      <c r="F299" s="84" t="s">
        <v>224</v>
      </c>
      <c r="G299" s="85" t="s">
        <v>793</v>
      </c>
      <c r="H299" s="86"/>
      <c r="I299" s="105" t="s">
        <v>212</v>
      </c>
      <c r="J299" s="139" t="s">
        <v>545</v>
      </c>
      <c r="K299" s="140" t="s">
        <v>165</v>
      </c>
      <c r="L299" s="141" t="s">
        <v>177</v>
      </c>
      <c r="M299" s="106"/>
      <c r="N299" s="107"/>
      <c r="O299" s="108"/>
      <c r="P299" s="107"/>
      <c r="Q299" s="108"/>
      <c r="R299" s="108"/>
      <c r="S299" s="108"/>
      <c r="T299" s="108"/>
      <c r="U299" s="107" t="s">
        <v>177</v>
      </c>
      <c r="V299" s="108"/>
      <c r="W299" s="108"/>
      <c r="X299" s="108"/>
      <c r="Y299" s="38">
        <f t="shared" si="239"/>
        <v>1</v>
      </c>
      <c r="Z299" s="129"/>
      <c r="AA299" s="109"/>
      <c r="AB299" s="109"/>
      <c r="AC299" s="109"/>
      <c r="AD299" s="109"/>
      <c r="AE299" s="109"/>
      <c r="AF299" s="109"/>
      <c r="AG299" s="96"/>
      <c r="AH299" s="96"/>
      <c r="AI299" s="96"/>
      <c r="AJ299" s="97"/>
      <c r="AK299" s="97"/>
      <c r="AL299" s="97"/>
      <c r="AM299" s="97"/>
      <c r="AN299" s="97"/>
      <c r="AO299" s="97"/>
      <c r="AP299" s="97"/>
      <c r="AQ299" s="97"/>
      <c r="AR299" s="97"/>
      <c r="AS299" s="97"/>
      <c r="AT299" s="97"/>
      <c r="AU299" s="97"/>
      <c r="AV299" s="97"/>
      <c r="AW299" s="97"/>
      <c r="AX299" s="97" t="s">
        <v>365</v>
      </c>
      <c r="AY299" s="97" t="s">
        <v>365</v>
      </c>
      <c r="AZ299" s="97" t="s">
        <v>365</v>
      </c>
      <c r="BA299" s="97"/>
      <c r="BB299" s="97"/>
      <c r="BC299" s="97"/>
      <c r="BD299" s="97"/>
      <c r="BE299" s="97"/>
      <c r="BF299" s="97"/>
      <c r="BG299" s="97"/>
      <c r="BH299" s="97"/>
      <c r="BI299" s="97"/>
      <c r="BJ299" s="98"/>
      <c r="BK299" s="99"/>
      <c r="BL299" s="99"/>
      <c r="BM299" s="99"/>
      <c r="BN299" s="99"/>
      <c r="BO299" s="99"/>
      <c r="BP299" s="99"/>
      <c r="BQ299" s="99"/>
      <c r="BR299" s="99"/>
      <c r="BS299" s="99"/>
      <c r="BT299" s="99"/>
      <c r="BU299" s="99"/>
      <c r="BV299" s="99"/>
      <c r="BW299" s="99"/>
      <c r="BX299" s="99"/>
      <c r="BY299" s="99"/>
      <c r="BZ299" s="99"/>
      <c r="CA299" s="99"/>
      <c r="CB299" s="99"/>
      <c r="CC299" s="99"/>
      <c r="CD299" s="99"/>
      <c r="CE299" s="99"/>
      <c r="CF299" s="99"/>
      <c r="CG299" s="99"/>
      <c r="CH299" s="99"/>
      <c r="CI299" s="99"/>
      <c r="CJ299" s="99"/>
      <c r="CK299" s="99"/>
      <c r="CL299" s="100">
        <f>COUNTIF(BJ299:CK299,"2")</f>
        <v>0</v>
      </c>
      <c r="CM299" s="101" t="e">
        <f t="shared" si="240"/>
        <v>#DIV/0!</v>
      </c>
      <c r="CN299" s="100">
        <f>COUNTIF(BJ299:CK299,"1")</f>
        <v>0</v>
      </c>
      <c r="CO299" s="101" t="e">
        <f t="shared" si="241"/>
        <v>#DIV/0!</v>
      </c>
      <c r="CP299" s="100">
        <f>COUNTIF(BJ299:CK299,"0")</f>
        <v>0</v>
      </c>
      <c r="CQ299" s="101" t="e">
        <f t="shared" si="243"/>
        <v>#DIV/0!</v>
      </c>
      <c r="CR299" s="100">
        <f>COUNTIF(BJ299:CK299,"KĐG")</f>
        <v>0</v>
      </c>
      <c r="CS299" s="101" t="e">
        <f t="shared" si="242"/>
        <v>#DIV/0!</v>
      </c>
      <c r="CT299" s="117" t="e">
        <f t="shared" si="244"/>
        <v>#DIV/0!</v>
      </c>
      <c r="CU299" s="103" t="e">
        <f t="shared" si="245"/>
        <v>#DIV/0!</v>
      </c>
      <c r="CV299" s="2"/>
    </row>
    <row r="300" spans="1:100" ht="57" hidden="1" customHeight="1">
      <c r="A300" s="80" t="s">
        <v>188</v>
      </c>
      <c r="B300" s="60">
        <v>372</v>
      </c>
      <c r="C300" s="81" t="s">
        <v>794</v>
      </c>
      <c r="D300" s="114" t="s">
        <v>224</v>
      </c>
      <c r="E300" s="81" t="s">
        <v>795</v>
      </c>
      <c r="F300" s="84" t="s">
        <v>224</v>
      </c>
      <c r="G300" s="85" t="s">
        <v>796</v>
      </c>
      <c r="H300" s="86"/>
      <c r="I300" s="105" t="s">
        <v>212</v>
      </c>
      <c r="J300" s="139" t="s">
        <v>545</v>
      </c>
      <c r="K300" s="140" t="s">
        <v>165</v>
      </c>
      <c r="L300" s="141" t="s">
        <v>177</v>
      </c>
      <c r="M300" s="106"/>
      <c r="N300" s="107"/>
      <c r="O300" s="108"/>
      <c r="P300" s="107"/>
      <c r="Q300" s="108"/>
      <c r="R300" s="108"/>
      <c r="S300" s="108"/>
      <c r="T300" s="108"/>
      <c r="U300" s="107"/>
      <c r="V300" s="108"/>
      <c r="W300" s="108"/>
      <c r="X300" s="108" t="s">
        <v>177</v>
      </c>
      <c r="Y300" s="38">
        <f t="shared" si="239"/>
        <v>1</v>
      </c>
      <c r="Z300" s="129"/>
      <c r="AA300" s="109"/>
      <c r="AB300" s="109"/>
      <c r="AC300" s="109"/>
      <c r="AD300" s="109"/>
      <c r="AE300" s="109"/>
      <c r="AF300" s="109"/>
      <c r="AG300" s="96"/>
      <c r="AH300" s="96"/>
      <c r="AI300" s="96"/>
      <c r="AJ300" s="97"/>
      <c r="AK300" s="97"/>
      <c r="AL300" s="97"/>
      <c r="AM300" s="97"/>
      <c r="AN300" s="97"/>
      <c r="AO300" s="97"/>
      <c r="AP300" s="97"/>
      <c r="AQ300" s="97"/>
      <c r="AR300" s="97"/>
      <c r="AS300" s="97"/>
      <c r="AT300" s="97"/>
      <c r="AU300" s="97"/>
      <c r="AV300" s="97"/>
      <c r="AW300" s="97"/>
      <c r="AX300" s="97"/>
      <c r="AY300" s="97"/>
      <c r="AZ300" s="97"/>
      <c r="BA300" s="97"/>
      <c r="BB300" s="97"/>
      <c r="BC300" s="97"/>
      <c r="BD300" s="97"/>
      <c r="BE300" s="97"/>
      <c r="BF300" s="97"/>
      <c r="BG300" s="97"/>
      <c r="BH300" s="97" t="s">
        <v>365</v>
      </c>
      <c r="BI300" s="97" t="s">
        <v>365</v>
      </c>
      <c r="BJ300" s="98"/>
      <c r="BK300" s="99"/>
      <c r="BL300" s="99"/>
      <c r="BM300" s="99"/>
      <c r="BN300" s="99"/>
      <c r="BO300" s="99"/>
      <c r="BP300" s="99"/>
      <c r="BQ300" s="99"/>
      <c r="BR300" s="99"/>
      <c r="BS300" s="99"/>
      <c r="BT300" s="99"/>
      <c r="BU300" s="99"/>
      <c r="BV300" s="99"/>
      <c r="BW300" s="99"/>
      <c r="BX300" s="99"/>
      <c r="BY300" s="99"/>
      <c r="BZ300" s="99"/>
      <c r="CA300" s="99"/>
      <c r="CB300" s="99"/>
      <c r="CC300" s="99"/>
      <c r="CD300" s="99"/>
      <c r="CE300" s="99"/>
      <c r="CF300" s="99"/>
      <c r="CG300" s="99"/>
      <c r="CH300" s="99"/>
      <c r="CI300" s="99"/>
      <c r="CJ300" s="99"/>
      <c r="CK300" s="99"/>
      <c r="CL300" s="100">
        <f>COUNTIF(BJ300:CK300,"2")</f>
        <v>0</v>
      </c>
      <c r="CM300" s="101" t="e">
        <f t="shared" si="240"/>
        <v>#DIV/0!</v>
      </c>
      <c r="CN300" s="100">
        <f>COUNTIF(BJ300:CK300,"1")</f>
        <v>0</v>
      </c>
      <c r="CO300" s="101" t="e">
        <f t="shared" si="241"/>
        <v>#DIV/0!</v>
      </c>
      <c r="CP300" s="100">
        <f>COUNTIF(BJ300:CK300,"0")</f>
        <v>0</v>
      </c>
      <c r="CQ300" s="101" t="e">
        <f t="shared" si="243"/>
        <v>#DIV/0!</v>
      </c>
      <c r="CR300" s="100">
        <f>COUNTIF(BJ300:CK300,"KĐG")</f>
        <v>0</v>
      </c>
      <c r="CS300" s="101" t="e">
        <f t="shared" si="242"/>
        <v>#DIV/0!</v>
      </c>
      <c r="CT300" s="117" t="e">
        <f t="shared" si="244"/>
        <v>#DIV/0!</v>
      </c>
      <c r="CU300" s="103" t="e">
        <f t="shared" si="245"/>
        <v>#DIV/0!</v>
      </c>
      <c r="CV300" s="2"/>
    </row>
    <row r="301" spans="1:100" ht="33" hidden="1" customHeight="1">
      <c r="A301" s="59"/>
      <c r="B301" s="60">
        <v>373</v>
      </c>
      <c r="C301" s="156" t="s">
        <v>797</v>
      </c>
      <c r="D301" s="157"/>
      <c r="E301" s="156"/>
      <c r="F301" s="65" t="s">
        <v>117</v>
      </c>
      <c r="G301" s="66"/>
      <c r="H301" s="66"/>
      <c r="I301" s="66"/>
      <c r="J301" s="66"/>
      <c r="K301" s="66"/>
      <c r="L301" s="66"/>
      <c r="M301" s="187"/>
      <c r="N301" s="66"/>
      <c r="O301" s="66"/>
      <c r="P301" s="66"/>
      <c r="Q301" s="66"/>
      <c r="R301" s="66"/>
      <c r="S301" s="66"/>
      <c r="T301" s="66"/>
      <c r="U301" s="66"/>
      <c r="V301" s="66"/>
      <c r="W301" s="66"/>
      <c r="X301" s="66"/>
      <c r="Y301" s="67">
        <f>SUM(Y302:Y308)</f>
        <v>7</v>
      </c>
      <c r="Z301" s="137"/>
      <c r="AA301" s="66"/>
      <c r="AB301" s="66"/>
      <c r="AC301" s="66"/>
      <c r="AD301" s="66"/>
      <c r="AE301" s="66"/>
      <c r="AF301" s="66"/>
      <c r="AG301" s="66"/>
      <c r="AH301" s="66"/>
      <c r="AI301" s="66"/>
      <c r="AJ301" s="138"/>
      <c r="AK301" s="138"/>
      <c r="AL301" s="138"/>
      <c r="AM301" s="138"/>
      <c r="AN301" s="138"/>
      <c r="AO301" s="138"/>
      <c r="AP301" s="138"/>
      <c r="AQ301" s="138"/>
      <c r="AR301" s="138"/>
      <c r="AS301" s="138"/>
      <c r="AT301" s="138"/>
      <c r="AU301" s="138"/>
      <c r="AV301" s="138"/>
      <c r="AW301" s="138"/>
      <c r="AX301" s="138"/>
      <c r="AY301" s="138"/>
      <c r="AZ301" s="138"/>
      <c r="BA301" s="138"/>
      <c r="BB301" s="138"/>
      <c r="BC301" s="138"/>
      <c r="BD301" s="138"/>
      <c r="BE301" s="138"/>
      <c r="BF301" s="138"/>
      <c r="BG301" s="138"/>
      <c r="BH301" s="138"/>
      <c r="BI301" s="138"/>
      <c r="BJ301" s="215"/>
      <c r="BK301" s="216"/>
      <c r="BL301" s="216"/>
      <c r="BM301" s="216"/>
      <c r="BN301" s="216"/>
      <c r="BO301" s="216"/>
      <c r="BP301" s="216"/>
      <c r="BQ301" s="216"/>
      <c r="BR301" s="216"/>
      <c r="BS301" s="216"/>
      <c r="BT301" s="216"/>
      <c r="BU301" s="216"/>
      <c r="BV301" s="216"/>
      <c r="BW301" s="216"/>
      <c r="BX301" s="216"/>
      <c r="BY301" s="216"/>
      <c r="BZ301" s="216"/>
      <c r="CA301" s="216"/>
      <c r="CB301" s="216"/>
      <c r="CC301" s="216"/>
      <c r="CD301" s="216"/>
      <c r="CE301" s="216"/>
      <c r="CF301" s="216"/>
      <c r="CG301" s="216"/>
      <c r="CH301" s="216"/>
      <c r="CI301" s="216"/>
      <c r="CJ301" s="216"/>
      <c r="CK301" s="216"/>
      <c r="CL301" s="216"/>
      <c r="CM301" s="216"/>
      <c r="CN301" s="216"/>
      <c r="CO301" s="216"/>
      <c r="CP301" s="216"/>
      <c r="CQ301" s="216"/>
      <c r="CR301" s="216"/>
      <c r="CS301" s="216"/>
      <c r="CT301" s="217"/>
      <c r="CU301" s="216"/>
      <c r="CV301" s="2"/>
    </row>
    <row r="302" spans="1:100" ht="120.75" hidden="1" customHeight="1">
      <c r="A302" s="80" t="s">
        <v>180</v>
      </c>
      <c r="B302" s="60">
        <v>376</v>
      </c>
      <c r="C302" s="83" t="s">
        <v>798</v>
      </c>
      <c r="D302" s="115" t="s">
        <v>224</v>
      </c>
      <c r="E302" s="81" t="s">
        <v>799</v>
      </c>
      <c r="F302" s="84" t="s">
        <v>224</v>
      </c>
      <c r="G302" s="163" t="s">
        <v>800</v>
      </c>
      <c r="H302" s="164"/>
      <c r="I302" s="105" t="s">
        <v>212</v>
      </c>
      <c r="J302" s="668" t="s">
        <v>545</v>
      </c>
      <c r="K302" s="649" t="s">
        <v>165</v>
      </c>
      <c r="L302" s="650" t="s">
        <v>177</v>
      </c>
      <c r="M302" s="106">
        <v>1</v>
      </c>
      <c r="N302" s="107"/>
      <c r="O302" s="149"/>
      <c r="P302" s="107" t="s">
        <v>177</v>
      </c>
      <c r="Q302" s="108"/>
      <c r="R302" s="108"/>
      <c r="S302" s="108"/>
      <c r="T302" s="108"/>
      <c r="U302" s="107"/>
      <c r="V302" s="149"/>
      <c r="W302" s="108"/>
      <c r="X302" s="108"/>
      <c r="Y302" s="38">
        <f t="shared" ref="Y302:Y308" si="246">COUNTIF($N302:$X302,"x")</f>
        <v>1</v>
      </c>
      <c r="Z302" s="129"/>
      <c r="AA302" s="109"/>
      <c r="AB302" s="109"/>
      <c r="AC302" s="109"/>
      <c r="AD302" s="109"/>
      <c r="AE302" s="109"/>
      <c r="AF302" s="109"/>
      <c r="AG302" s="96"/>
      <c r="AH302" s="96" t="s">
        <v>227</v>
      </c>
      <c r="AI302" s="96"/>
      <c r="AJ302" s="97"/>
      <c r="AK302" s="97"/>
      <c r="AL302" s="97"/>
      <c r="AM302" s="97"/>
      <c r="AN302" s="97"/>
      <c r="AO302" s="97"/>
      <c r="AP302" s="97"/>
      <c r="AQ302" s="97"/>
      <c r="AR302" s="97"/>
      <c r="AS302" s="97"/>
      <c r="AT302" s="97"/>
      <c r="AU302" s="97"/>
      <c r="AV302" s="97"/>
      <c r="AW302" s="97"/>
      <c r="AX302" s="97"/>
      <c r="AY302" s="97"/>
      <c r="AZ302" s="97"/>
      <c r="BA302" s="97"/>
      <c r="BB302" s="97"/>
      <c r="BC302" s="97"/>
      <c r="BD302" s="97"/>
      <c r="BE302" s="97"/>
      <c r="BF302" s="97"/>
      <c r="BG302" s="97"/>
      <c r="BH302" s="97"/>
      <c r="BI302" s="97"/>
      <c r="BJ302" s="98"/>
      <c r="BK302" s="99"/>
      <c r="BL302" s="99"/>
      <c r="BM302" s="99"/>
      <c r="BN302" s="99"/>
      <c r="BO302" s="99"/>
      <c r="BP302" s="99"/>
      <c r="BQ302" s="99"/>
      <c r="BR302" s="99"/>
      <c r="BS302" s="99"/>
      <c r="BT302" s="99"/>
      <c r="BU302" s="99"/>
      <c r="BV302" s="99"/>
      <c r="BW302" s="99"/>
      <c r="BX302" s="99"/>
      <c r="BY302" s="99"/>
      <c r="BZ302" s="99"/>
      <c r="CA302" s="99"/>
      <c r="CB302" s="99"/>
      <c r="CC302" s="99"/>
      <c r="CD302" s="99"/>
      <c r="CE302" s="99"/>
      <c r="CF302" s="99"/>
      <c r="CG302" s="99"/>
      <c r="CH302" s="99"/>
      <c r="CI302" s="99"/>
      <c r="CJ302" s="99"/>
      <c r="CK302" s="99"/>
      <c r="CL302" s="48">
        <f t="shared" ref="CL302:CL308" si="247">COUNTIF(BJ302:CK302,"2")</f>
        <v>0</v>
      </c>
      <c r="CM302" s="112" t="e">
        <f t="shared" ref="CM302:CM308" si="248">CL302/(CL302+CN302+CP302+CR302)</f>
        <v>#DIV/0!</v>
      </c>
      <c r="CN302" s="100">
        <f t="shared" ref="CN302:CN308" si="249">COUNTIF(BJ302:CK302,"1")</f>
        <v>0</v>
      </c>
      <c r="CO302" s="112" t="e">
        <f t="shared" ref="CO302:CO308" si="250">CN302/(CL302+CN302+CP302+CR302)</f>
        <v>#DIV/0!</v>
      </c>
      <c r="CP302" s="48">
        <f t="shared" ref="CP302:CP308" si="251">COUNTIF(BJ302:CK302,"0")</f>
        <v>0</v>
      </c>
      <c r="CQ302" s="112" t="e">
        <f t="shared" ref="CQ302:CQ303" si="252">CP302/(CL302+CN302+CP302+CR302)</f>
        <v>#DIV/0!</v>
      </c>
      <c r="CR302" s="100">
        <f t="shared" ref="CR302:CR308" si="253">COUNTIF(BJ302:CK302,"KĐG")</f>
        <v>0</v>
      </c>
      <c r="CS302" s="112" t="e">
        <f t="shared" ref="CS302:CS308" si="254">CR302/(CL302+CN302+CP302+CR302)</f>
        <v>#DIV/0!</v>
      </c>
      <c r="CT302" s="113" t="e">
        <f t="shared" ref="CT302:CT303" si="255">(((CL302*2)+(CN302*1)+(CP302*0)))/(CL302+CN302+CP302)</f>
        <v>#DIV/0!</v>
      </c>
      <c r="CU302" s="103" t="e">
        <f t="shared" ref="CU302:CU303" si="256">IF(CS302&gt;=50%,"KĐG",IF(CT302&gt;=1.6,"Đạt mục tiêu",IF(CT302&gt;=1,"Cần cố gắng","Chưa đạt")))</f>
        <v>#DIV/0!</v>
      </c>
      <c r="CV302" s="2"/>
    </row>
    <row r="303" spans="1:100" ht="113.25" hidden="1" customHeight="1">
      <c r="A303" s="80" t="s">
        <v>182</v>
      </c>
      <c r="B303" s="60">
        <v>376</v>
      </c>
      <c r="C303" s="83" t="s">
        <v>798</v>
      </c>
      <c r="D303" s="104" t="s">
        <v>224</v>
      </c>
      <c r="E303" s="81" t="s">
        <v>799</v>
      </c>
      <c r="F303" s="84" t="s">
        <v>224</v>
      </c>
      <c r="G303" s="171" t="s">
        <v>801</v>
      </c>
      <c r="H303" s="172"/>
      <c r="I303" s="105" t="s">
        <v>212</v>
      </c>
      <c r="J303" s="639"/>
      <c r="K303" s="624"/>
      <c r="L303" s="639"/>
      <c r="M303" s="106"/>
      <c r="N303" s="107"/>
      <c r="O303" s="149"/>
      <c r="P303" s="107"/>
      <c r="Q303" s="108"/>
      <c r="R303" s="108" t="s">
        <v>177</v>
      </c>
      <c r="S303" s="108"/>
      <c r="T303" s="108"/>
      <c r="U303" s="107"/>
      <c r="V303" s="149"/>
      <c r="W303" s="108"/>
      <c r="X303" s="108"/>
      <c r="Y303" s="38">
        <f t="shared" si="246"/>
        <v>1</v>
      </c>
      <c r="Z303" s="129"/>
      <c r="AA303" s="109"/>
      <c r="AB303" s="109"/>
      <c r="AC303" s="109"/>
      <c r="AD303" s="109"/>
      <c r="AE303" s="109"/>
      <c r="AF303" s="109"/>
      <c r="AG303" s="96"/>
      <c r="AH303" s="96"/>
      <c r="AI303" s="96"/>
      <c r="AJ303" s="97"/>
      <c r="AK303" s="97"/>
      <c r="AL303" s="97"/>
      <c r="AM303" s="97"/>
      <c r="AN303" s="97"/>
      <c r="AO303" s="97" t="s">
        <v>227</v>
      </c>
      <c r="AP303" s="97" t="s">
        <v>393</v>
      </c>
      <c r="AQ303" s="97"/>
      <c r="AR303" s="97"/>
      <c r="AS303" s="97"/>
      <c r="AT303" s="97"/>
      <c r="AU303" s="97"/>
      <c r="AV303" s="97"/>
      <c r="AW303" s="97"/>
      <c r="AX303" s="97"/>
      <c r="AY303" s="97"/>
      <c r="AZ303" s="97"/>
      <c r="BA303" s="97"/>
      <c r="BB303" s="97"/>
      <c r="BC303" s="97"/>
      <c r="BD303" s="97"/>
      <c r="BE303" s="97"/>
      <c r="BF303" s="97"/>
      <c r="BG303" s="97"/>
      <c r="BH303" s="97"/>
      <c r="BI303" s="97"/>
      <c r="BJ303" s="98"/>
      <c r="BK303" s="99"/>
      <c r="BL303" s="99"/>
      <c r="BM303" s="99"/>
      <c r="BN303" s="99"/>
      <c r="BO303" s="99"/>
      <c r="BP303" s="99"/>
      <c r="BQ303" s="99"/>
      <c r="BR303" s="99"/>
      <c r="BS303" s="99"/>
      <c r="BT303" s="99"/>
      <c r="BU303" s="99"/>
      <c r="BV303" s="99"/>
      <c r="BW303" s="99"/>
      <c r="BX303" s="99"/>
      <c r="BY303" s="99"/>
      <c r="BZ303" s="99"/>
      <c r="CA303" s="99"/>
      <c r="CB303" s="99"/>
      <c r="CC303" s="99"/>
      <c r="CD303" s="99"/>
      <c r="CE303" s="99"/>
      <c r="CF303" s="99"/>
      <c r="CG303" s="99"/>
      <c r="CH303" s="99"/>
      <c r="CI303" s="99"/>
      <c r="CJ303" s="99"/>
      <c r="CK303" s="99"/>
      <c r="CL303" s="100">
        <f t="shared" si="247"/>
        <v>0</v>
      </c>
      <c r="CM303" s="101" t="e">
        <f t="shared" si="248"/>
        <v>#DIV/0!</v>
      </c>
      <c r="CN303" s="100">
        <f t="shared" si="249"/>
        <v>0</v>
      </c>
      <c r="CO303" s="101" t="e">
        <f t="shared" si="250"/>
        <v>#DIV/0!</v>
      </c>
      <c r="CP303" s="100">
        <f t="shared" si="251"/>
        <v>0</v>
      </c>
      <c r="CQ303" s="101" t="e">
        <f t="shared" si="252"/>
        <v>#DIV/0!</v>
      </c>
      <c r="CR303" s="100">
        <f t="shared" si="253"/>
        <v>0</v>
      </c>
      <c r="CS303" s="101" t="e">
        <f t="shared" si="254"/>
        <v>#DIV/0!</v>
      </c>
      <c r="CT303" s="113" t="e">
        <f t="shared" si="255"/>
        <v>#DIV/0!</v>
      </c>
      <c r="CU303" s="103" t="e">
        <f t="shared" si="256"/>
        <v>#DIV/0!</v>
      </c>
      <c r="CV303" s="2"/>
    </row>
    <row r="304" spans="1:100" ht="52.5" hidden="1" customHeight="1">
      <c r="A304" s="80" t="s">
        <v>187</v>
      </c>
      <c r="B304" s="60">
        <v>378</v>
      </c>
      <c r="C304" s="83" t="s">
        <v>802</v>
      </c>
      <c r="D304" s="144" t="s">
        <v>248</v>
      </c>
      <c r="E304" s="81" t="s">
        <v>803</v>
      </c>
      <c r="F304" s="84" t="s">
        <v>224</v>
      </c>
      <c r="G304" s="146" t="s">
        <v>804</v>
      </c>
      <c r="H304" s="174"/>
      <c r="I304" s="105" t="s">
        <v>212</v>
      </c>
      <c r="J304" s="139" t="s">
        <v>545</v>
      </c>
      <c r="K304" s="140" t="s">
        <v>165</v>
      </c>
      <c r="L304" s="141" t="s">
        <v>177</v>
      </c>
      <c r="M304" s="106">
        <v>1</v>
      </c>
      <c r="N304" s="300"/>
      <c r="O304" s="108"/>
      <c r="P304" s="107"/>
      <c r="Q304" s="108"/>
      <c r="R304" s="108"/>
      <c r="S304" s="108"/>
      <c r="T304" s="108"/>
      <c r="U304" s="107"/>
      <c r="V304" s="108"/>
      <c r="W304" s="108" t="s">
        <v>177</v>
      </c>
      <c r="X304" s="108"/>
      <c r="Y304" s="38">
        <f t="shared" si="246"/>
        <v>1</v>
      </c>
      <c r="Z304" s="129"/>
      <c r="AA304" s="109"/>
      <c r="AB304" s="109"/>
      <c r="AC304" s="109"/>
      <c r="AD304" s="109"/>
      <c r="AE304" s="109"/>
      <c r="AF304" s="109"/>
      <c r="AG304" s="96"/>
      <c r="AH304" s="96"/>
      <c r="AI304" s="96"/>
      <c r="AJ304" s="97"/>
      <c r="AK304" s="97"/>
      <c r="AL304" s="97"/>
      <c r="AM304" s="97"/>
      <c r="AN304" s="97"/>
      <c r="AO304" s="97"/>
      <c r="AP304" s="97"/>
      <c r="AQ304" s="97"/>
      <c r="AR304" s="97"/>
      <c r="AS304" s="97"/>
      <c r="AT304" s="97"/>
      <c r="AU304" s="97"/>
      <c r="AV304" s="97"/>
      <c r="AW304" s="97"/>
      <c r="AX304" s="97"/>
      <c r="AY304" s="97"/>
      <c r="AZ304" s="97"/>
      <c r="BA304" s="97"/>
      <c r="BB304" s="97"/>
      <c r="BC304" s="97"/>
      <c r="BD304" s="97"/>
      <c r="BE304" s="97" t="s">
        <v>393</v>
      </c>
      <c r="BF304" s="97"/>
      <c r="BG304" s="97"/>
      <c r="BH304" s="97"/>
      <c r="BI304" s="97"/>
      <c r="BJ304" s="98"/>
      <c r="BK304" s="99"/>
      <c r="BL304" s="99"/>
      <c r="BM304" s="99"/>
      <c r="BN304" s="99"/>
      <c r="BO304" s="99"/>
      <c r="BP304" s="99"/>
      <c r="BQ304" s="99"/>
      <c r="BR304" s="99"/>
      <c r="BS304" s="99"/>
      <c r="BT304" s="99"/>
      <c r="BU304" s="99"/>
      <c r="BV304" s="99"/>
      <c r="BW304" s="99"/>
      <c r="BX304" s="99"/>
      <c r="BY304" s="99"/>
      <c r="BZ304" s="99"/>
      <c r="CA304" s="99"/>
      <c r="CB304" s="99"/>
      <c r="CC304" s="99"/>
      <c r="CD304" s="99"/>
      <c r="CE304" s="99"/>
      <c r="CF304" s="99"/>
      <c r="CG304" s="99"/>
      <c r="CH304" s="99"/>
      <c r="CI304" s="99"/>
      <c r="CJ304" s="99"/>
      <c r="CK304" s="99"/>
      <c r="CL304" s="103">
        <f t="shared" si="247"/>
        <v>0</v>
      </c>
      <c r="CM304" s="112" t="e">
        <f t="shared" si="248"/>
        <v>#DIV/0!</v>
      </c>
      <c r="CN304" s="100">
        <f t="shared" si="249"/>
        <v>0</v>
      </c>
      <c r="CO304" s="112" t="e">
        <f t="shared" si="250"/>
        <v>#DIV/0!</v>
      </c>
      <c r="CP304" s="100">
        <f t="shared" si="251"/>
        <v>0</v>
      </c>
      <c r="CQ304" s="112" t="e">
        <f>CP304/(CL304+CN304+CP346+CR304)</f>
        <v>#DIV/0!</v>
      </c>
      <c r="CR304" s="100">
        <f t="shared" si="253"/>
        <v>0</v>
      </c>
      <c r="CS304" s="112" t="e">
        <f t="shared" si="254"/>
        <v>#DIV/0!</v>
      </c>
      <c r="CT304" s="113" t="e">
        <f>(((CL304*2)+(CN304*1)+(CP304*0)))/(CL304+CN304+CP304)</f>
        <v>#DIV/0!</v>
      </c>
      <c r="CU304" s="103" t="e">
        <f>IF(CS304&gt;=50%,"KĐG",IF(CT304&gt;=1.6,"Đạt mục tiêu",IF(CT304&gt;=1,"Cần cố gắng","Chưa đạt")))</f>
        <v>#DIV/0!</v>
      </c>
      <c r="CV304" s="2"/>
    </row>
    <row r="305" spans="1:100" ht="39" hidden="1" customHeight="1">
      <c r="A305" s="80" t="s">
        <v>185</v>
      </c>
      <c r="B305" s="60">
        <v>379</v>
      </c>
      <c r="C305" s="83" t="s">
        <v>805</v>
      </c>
      <c r="D305" s="104" t="s">
        <v>248</v>
      </c>
      <c r="E305" s="81" t="s">
        <v>806</v>
      </c>
      <c r="F305" s="84" t="s">
        <v>224</v>
      </c>
      <c r="G305" s="171" t="s">
        <v>807</v>
      </c>
      <c r="H305" s="172"/>
      <c r="I305" s="105" t="s">
        <v>212</v>
      </c>
      <c r="J305" s="139" t="s">
        <v>545</v>
      </c>
      <c r="K305" s="140" t="s">
        <v>165</v>
      </c>
      <c r="L305" s="141" t="s">
        <v>177</v>
      </c>
      <c r="M305" s="106">
        <v>1</v>
      </c>
      <c r="N305" s="107"/>
      <c r="O305" s="108"/>
      <c r="P305" s="107"/>
      <c r="Q305" s="108"/>
      <c r="R305" s="108"/>
      <c r="S305" s="108"/>
      <c r="T305" s="108"/>
      <c r="U305" s="107" t="s">
        <v>177</v>
      </c>
      <c r="V305" s="108"/>
      <c r="W305" s="108"/>
      <c r="X305" s="108"/>
      <c r="Y305" s="38">
        <f t="shared" si="246"/>
        <v>1</v>
      </c>
      <c r="Z305" s="129"/>
      <c r="AA305" s="109"/>
      <c r="AB305" s="109"/>
      <c r="AC305" s="109"/>
      <c r="AD305" s="109"/>
      <c r="AE305" s="109"/>
      <c r="AF305" s="109"/>
      <c r="AG305" s="96"/>
      <c r="AH305" s="96"/>
      <c r="AI305" s="96"/>
      <c r="AJ305" s="97"/>
      <c r="AK305" s="97"/>
      <c r="AL305" s="97"/>
      <c r="AM305" s="97"/>
      <c r="AN305" s="97"/>
      <c r="AO305" s="97"/>
      <c r="AP305" s="97"/>
      <c r="AQ305" s="97"/>
      <c r="AR305" s="97"/>
      <c r="AS305" s="97"/>
      <c r="AT305" s="97"/>
      <c r="AU305" s="97"/>
      <c r="AV305" s="97"/>
      <c r="AW305" s="97"/>
      <c r="AX305" s="97"/>
      <c r="AY305" s="97" t="s">
        <v>227</v>
      </c>
      <c r="AZ305" s="97"/>
      <c r="BA305" s="97"/>
      <c r="BB305" s="97"/>
      <c r="BC305" s="97"/>
      <c r="BD305" s="97"/>
      <c r="BE305" s="97"/>
      <c r="BF305" s="97"/>
      <c r="BG305" s="97"/>
      <c r="BH305" s="97"/>
      <c r="BI305" s="97"/>
      <c r="BJ305" s="98"/>
      <c r="BK305" s="99"/>
      <c r="BL305" s="99"/>
      <c r="BM305" s="99"/>
      <c r="BN305" s="99"/>
      <c r="BO305" s="99"/>
      <c r="BP305" s="99"/>
      <c r="BQ305" s="99"/>
      <c r="BR305" s="99"/>
      <c r="BS305" s="99"/>
      <c r="BT305" s="99"/>
      <c r="BU305" s="99"/>
      <c r="BV305" s="99"/>
      <c r="BW305" s="99"/>
      <c r="BX305" s="99"/>
      <c r="BY305" s="99"/>
      <c r="BZ305" s="99"/>
      <c r="CA305" s="99"/>
      <c r="CB305" s="99"/>
      <c r="CC305" s="99"/>
      <c r="CD305" s="99"/>
      <c r="CE305" s="99"/>
      <c r="CF305" s="99"/>
      <c r="CG305" s="99"/>
      <c r="CH305" s="99"/>
      <c r="CI305" s="99"/>
      <c r="CJ305" s="99"/>
      <c r="CK305" s="99"/>
      <c r="CL305" s="100">
        <f t="shared" si="247"/>
        <v>0</v>
      </c>
      <c r="CM305" s="101" t="e">
        <f t="shared" si="248"/>
        <v>#DIV/0!</v>
      </c>
      <c r="CN305" s="100">
        <f t="shared" si="249"/>
        <v>0</v>
      </c>
      <c r="CO305" s="101" t="e">
        <f t="shared" si="250"/>
        <v>#DIV/0!</v>
      </c>
      <c r="CP305" s="100">
        <f t="shared" si="251"/>
        <v>0</v>
      </c>
      <c r="CQ305" s="101" t="e">
        <f t="shared" ref="CQ305:CQ306" si="257">CP305/(CL305+CN305+CP305+CR305)</f>
        <v>#DIV/0!</v>
      </c>
      <c r="CR305" s="100">
        <f t="shared" si="253"/>
        <v>0</v>
      </c>
      <c r="CS305" s="101" t="e">
        <f t="shared" si="254"/>
        <v>#DIV/0!</v>
      </c>
      <c r="CT305" s="117" t="e">
        <f t="shared" ref="CT305:CT308" si="258">(((CL305*2)+(CN305*1)+(CP305*0)))/(CL305+CN305+CP305)</f>
        <v>#DIV/0!</v>
      </c>
      <c r="CU305" s="103" t="e">
        <f t="shared" ref="CU305:CU308" si="259">IF(CS305&gt;=50%,"KĐG",IF(CT305&gt;=1.6,"Đạt mục tiêu",IF(CT305&gt;=1,"Cần cố gắng","Chưa đạt")))</f>
        <v>#DIV/0!</v>
      </c>
      <c r="CV305" s="2"/>
    </row>
    <row r="306" spans="1:100" ht="53.25" hidden="1" customHeight="1">
      <c r="A306" s="80" t="s">
        <v>188</v>
      </c>
      <c r="B306" s="60">
        <v>380</v>
      </c>
      <c r="C306" s="81" t="s">
        <v>808</v>
      </c>
      <c r="D306" s="104" t="s">
        <v>248</v>
      </c>
      <c r="E306" s="81" t="s">
        <v>809</v>
      </c>
      <c r="F306" s="84" t="s">
        <v>248</v>
      </c>
      <c r="G306" s="142" t="s">
        <v>810</v>
      </c>
      <c r="H306" s="143"/>
      <c r="I306" s="105" t="s">
        <v>212</v>
      </c>
      <c r="J306" s="139" t="s">
        <v>545</v>
      </c>
      <c r="K306" s="140" t="s">
        <v>165</v>
      </c>
      <c r="L306" s="141" t="s">
        <v>177</v>
      </c>
      <c r="M306" s="106">
        <v>1</v>
      </c>
      <c r="N306" s="107"/>
      <c r="O306" s="108"/>
      <c r="P306" s="107"/>
      <c r="Q306" s="108"/>
      <c r="R306" s="108"/>
      <c r="S306" s="108"/>
      <c r="T306" s="108"/>
      <c r="U306" s="107"/>
      <c r="V306" s="108"/>
      <c r="W306" s="108"/>
      <c r="X306" s="107" t="s">
        <v>177</v>
      </c>
      <c r="Y306" s="38">
        <f t="shared" si="246"/>
        <v>1</v>
      </c>
      <c r="Z306" s="129"/>
      <c r="AA306" s="109"/>
      <c r="AB306" s="109"/>
      <c r="AC306" s="109"/>
      <c r="AD306" s="109"/>
      <c r="AE306" s="109"/>
      <c r="AF306" s="109"/>
      <c r="AG306" s="96"/>
      <c r="AH306" s="96"/>
      <c r="AI306" s="96"/>
      <c r="AJ306" s="97"/>
      <c r="AK306" s="97"/>
      <c r="AL306" s="97"/>
      <c r="AM306" s="97"/>
      <c r="AN306" s="97"/>
      <c r="AO306" s="97"/>
      <c r="AP306" s="97"/>
      <c r="AQ306" s="97"/>
      <c r="AR306" s="97"/>
      <c r="AS306" s="97"/>
      <c r="AT306" s="97"/>
      <c r="AU306" s="97"/>
      <c r="AV306" s="97"/>
      <c r="AW306" s="97"/>
      <c r="AX306" s="97"/>
      <c r="AY306" s="97"/>
      <c r="AZ306" s="97"/>
      <c r="BA306" s="97"/>
      <c r="BB306" s="97"/>
      <c r="BC306" s="97"/>
      <c r="BD306" s="97"/>
      <c r="BE306" s="97"/>
      <c r="BF306" s="97"/>
      <c r="BG306" s="97"/>
      <c r="BH306" s="97"/>
      <c r="BI306" s="97" t="s">
        <v>227</v>
      </c>
      <c r="BJ306" s="98"/>
      <c r="BK306" s="99"/>
      <c r="BL306" s="99"/>
      <c r="BM306" s="99"/>
      <c r="BN306" s="99"/>
      <c r="BO306" s="99"/>
      <c r="BP306" s="99"/>
      <c r="BQ306" s="99"/>
      <c r="BR306" s="99"/>
      <c r="BS306" s="99"/>
      <c r="BT306" s="99"/>
      <c r="BU306" s="99"/>
      <c r="BV306" s="99"/>
      <c r="BW306" s="99"/>
      <c r="BX306" s="99"/>
      <c r="BY306" s="99"/>
      <c r="BZ306" s="99"/>
      <c r="CA306" s="99"/>
      <c r="CB306" s="99"/>
      <c r="CC306" s="99"/>
      <c r="CD306" s="99"/>
      <c r="CE306" s="99"/>
      <c r="CF306" s="99"/>
      <c r="CG306" s="99"/>
      <c r="CH306" s="99"/>
      <c r="CI306" s="99"/>
      <c r="CJ306" s="99"/>
      <c r="CK306" s="99"/>
      <c r="CL306" s="100">
        <f t="shared" si="247"/>
        <v>0</v>
      </c>
      <c r="CM306" s="101" t="e">
        <f t="shared" si="248"/>
        <v>#DIV/0!</v>
      </c>
      <c r="CN306" s="100">
        <f t="shared" si="249"/>
        <v>0</v>
      </c>
      <c r="CO306" s="101" t="e">
        <f t="shared" si="250"/>
        <v>#DIV/0!</v>
      </c>
      <c r="CP306" s="100">
        <f t="shared" si="251"/>
        <v>0</v>
      </c>
      <c r="CQ306" s="101" t="e">
        <f t="shared" si="257"/>
        <v>#DIV/0!</v>
      </c>
      <c r="CR306" s="100">
        <f t="shared" si="253"/>
        <v>0</v>
      </c>
      <c r="CS306" s="101" t="e">
        <f t="shared" si="254"/>
        <v>#DIV/0!</v>
      </c>
      <c r="CT306" s="117" t="e">
        <f t="shared" si="258"/>
        <v>#DIV/0!</v>
      </c>
      <c r="CU306" s="103" t="e">
        <f t="shared" si="259"/>
        <v>#DIV/0!</v>
      </c>
      <c r="CV306" s="2"/>
    </row>
    <row r="307" spans="1:100" ht="37.5" hidden="1" customHeight="1">
      <c r="A307" s="80" t="s">
        <v>187</v>
      </c>
      <c r="B307" s="60">
        <v>381</v>
      </c>
      <c r="C307" s="83" t="s">
        <v>811</v>
      </c>
      <c r="D307" s="104" t="s">
        <v>248</v>
      </c>
      <c r="E307" s="81" t="s">
        <v>812</v>
      </c>
      <c r="F307" s="84" t="s">
        <v>248</v>
      </c>
      <c r="G307" s="195" t="s">
        <v>813</v>
      </c>
      <c r="H307" s="196"/>
      <c r="I307" s="105" t="s">
        <v>212</v>
      </c>
      <c r="J307" s="139" t="s">
        <v>545</v>
      </c>
      <c r="K307" s="140" t="s">
        <v>165</v>
      </c>
      <c r="L307" s="141" t="s">
        <v>177</v>
      </c>
      <c r="M307" s="106">
        <v>1</v>
      </c>
      <c r="N307" s="107"/>
      <c r="O307" s="108"/>
      <c r="P307" s="107"/>
      <c r="Q307" s="108"/>
      <c r="R307" s="108"/>
      <c r="S307" s="108"/>
      <c r="T307" s="108"/>
      <c r="U307" s="107"/>
      <c r="V307" s="108"/>
      <c r="W307" s="108" t="s">
        <v>177</v>
      </c>
      <c r="X307" s="108"/>
      <c r="Y307" s="38">
        <f t="shared" si="246"/>
        <v>1</v>
      </c>
      <c r="Z307" s="129"/>
      <c r="AA307" s="109"/>
      <c r="AB307" s="109"/>
      <c r="AC307" s="109"/>
      <c r="AD307" s="109"/>
      <c r="AE307" s="109"/>
      <c r="AF307" s="109"/>
      <c r="AG307" s="96"/>
      <c r="AH307" s="96"/>
      <c r="AI307" s="96"/>
      <c r="AJ307" s="97"/>
      <c r="AK307" s="97"/>
      <c r="AL307" s="97"/>
      <c r="AM307" s="97"/>
      <c r="AN307" s="97"/>
      <c r="AO307" s="97"/>
      <c r="AP307" s="97"/>
      <c r="AQ307" s="97"/>
      <c r="AR307" s="97"/>
      <c r="AS307" s="97"/>
      <c r="AT307" s="97"/>
      <c r="AU307" s="97"/>
      <c r="AV307" s="97"/>
      <c r="AW307" s="97"/>
      <c r="AX307" s="97"/>
      <c r="AY307" s="97"/>
      <c r="AZ307" s="97"/>
      <c r="BA307" s="97"/>
      <c r="BB307" s="97"/>
      <c r="BC307" s="97"/>
      <c r="BD307" s="97" t="s">
        <v>393</v>
      </c>
      <c r="BE307" s="97"/>
      <c r="BF307" s="97"/>
      <c r="BG307" s="97"/>
      <c r="BH307" s="97"/>
      <c r="BI307" s="97"/>
      <c r="BJ307" s="98"/>
      <c r="BK307" s="99"/>
      <c r="BL307" s="99"/>
      <c r="BM307" s="99"/>
      <c r="BN307" s="99"/>
      <c r="BO307" s="99"/>
      <c r="BP307" s="99"/>
      <c r="BQ307" s="99"/>
      <c r="BR307" s="99"/>
      <c r="BS307" s="99"/>
      <c r="BT307" s="99"/>
      <c r="BU307" s="99"/>
      <c r="BV307" s="99"/>
      <c r="BW307" s="99"/>
      <c r="BX307" s="99"/>
      <c r="BY307" s="99"/>
      <c r="BZ307" s="99"/>
      <c r="CA307" s="99"/>
      <c r="CB307" s="99"/>
      <c r="CC307" s="99"/>
      <c r="CD307" s="99"/>
      <c r="CE307" s="99"/>
      <c r="CF307" s="99"/>
      <c r="CG307" s="99"/>
      <c r="CH307" s="99"/>
      <c r="CI307" s="99"/>
      <c r="CJ307" s="99"/>
      <c r="CK307" s="99"/>
      <c r="CL307" s="103">
        <f t="shared" si="247"/>
        <v>0</v>
      </c>
      <c r="CM307" s="112" t="e">
        <f t="shared" si="248"/>
        <v>#DIV/0!</v>
      </c>
      <c r="CN307" s="100">
        <f t="shared" si="249"/>
        <v>0</v>
      </c>
      <c r="CO307" s="112" t="e">
        <f t="shared" si="250"/>
        <v>#DIV/0!</v>
      </c>
      <c r="CP307" s="100">
        <f t="shared" si="251"/>
        <v>0</v>
      </c>
      <c r="CQ307" s="112" t="e">
        <f>CP307/(CL307+CN307+CP349+CR307)</f>
        <v>#DIV/0!</v>
      </c>
      <c r="CR307" s="100">
        <f t="shared" si="253"/>
        <v>0</v>
      </c>
      <c r="CS307" s="112" t="e">
        <f t="shared" si="254"/>
        <v>#DIV/0!</v>
      </c>
      <c r="CT307" s="113" t="e">
        <f t="shared" si="258"/>
        <v>#DIV/0!</v>
      </c>
      <c r="CU307" s="103" t="e">
        <f t="shared" si="259"/>
        <v>#DIV/0!</v>
      </c>
      <c r="CV307" s="2"/>
    </row>
    <row r="308" spans="1:100" ht="48" hidden="1" customHeight="1">
      <c r="A308" s="80" t="s">
        <v>187</v>
      </c>
      <c r="B308" s="60">
        <v>382</v>
      </c>
      <c r="C308" s="598" t="s">
        <v>814</v>
      </c>
      <c r="D308" s="114" t="s">
        <v>248</v>
      </c>
      <c r="E308" s="408" t="s">
        <v>815</v>
      </c>
      <c r="F308" s="311" t="s">
        <v>248</v>
      </c>
      <c r="G308" s="599" t="s">
        <v>816</v>
      </c>
      <c r="H308" s="196"/>
      <c r="I308" s="145" t="s">
        <v>212</v>
      </c>
      <c r="J308" s="139" t="s">
        <v>545</v>
      </c>
      <c r="K308" s="140" t="s">
        <v>165</v>
      </c>
      <c r="L308" s="141" t="s">
        <v>177</v>
      </c>
      <c r="M308" s="106">
        <v>1</v>
      </c>
      <c r="N308" s="135"/>
      <c r="O308" s="108"/>
      <c r="P308" s="107"/>
      <c r="Q308" s="108"/>
      <c r="R308" s="108"/>
      <c r="S308" s="108"/>
      <c r="T308" s="108"/>
      <c r="U308" s="107"/>
      <c r="V308" s="108"/>
      <c r="W308" s="108" t="s">
        <v>177</v>
      </c>
      <c r="X308" s="108"/>
      <c r="Y308" s="38">
        <f t="shared" si="246"/>
        <v>1</v>
      </c>
      <c r="Z308" s="129"/>
      <c r="AA308" s="600"/>
      <c r="AB308" s="600"/>
      <c r="AC308" s="109"/>
      <c r="AD308" s="109"/>
      <c r="AE308" s="109"/>
      <c r="AF308" s="109"/>
      <c r="AG308" s="96"/>
      <c r="AH308" s="96"/>
      <c r="AI308" s="96"/>
      <c r="AJ308" s="97"/>
      <c r="AK308" s="97"/>
      <c r="AL308" s="97"/>
      <c r="AM308" s="97"/>
      <c r="AN308" s="97"/>
      <c r="AO308" s="97"/>
      <c r="AP308" s="97"/>
      <c r="AQ308" s="97"/>
      <c r="AR308" s="97"/>
      <c r="AS308" s="97"/>
      <c r="AT308" s="97"/>
      <c r="AU308" s="97"/>
      <c r="AV308" s="97"/>
      <c r="AW308" s="97"/>
      <c r="AX308" s="97"/>
      <c r="AY308" s="97"/>
      <c r="AZ308" s="97"/>
      <c r="BA308" s="97"/>
      <c r="BB308" s="97"/>
      <c r="BC308" s="97"/>
      <c r="BD308" s="97"/>
      <c r="BE308" s="97"/>
      <c r="BF308" s="97" t="s">
        <v>393</v>
      </c>
      <c r="BG308" s="97"/>
      <c r="BH308" s="97"/>
      <c r="BI308" s="97"/>
      <c r="BJ308" s="98"/>
      <c r="BK308" s="99"/>
      <c r="BL308" s="99"/>
      <c r="BM308" s="99"/>
      <c r="BN308" s="99"/>
      <c r="BO308" s="99"/>
      <c r="BP308" s="99"/>
      <c r="BQ308" s="99"/>
      <c r="BR308" s="99"/>
      <c r="BS308" s="99"/>
      <c r="BT308" s="99"/>
      <c r="BU308" s="99"/>
      <c r="BV308" s="99"/>
      <c r="BW308" s="99"/>
      <c r="BX308" s="99"/>
      <c r="BY308" s="99"/>
      <c r="BZ308" s="99"/>
      <c r="CA308" s="99"/>
      <c r="CB308" s="99"/>
      <c r="CC308" s="99"/>
      <c r="CD308" s="99"/>
      <c r="CE308" s="99"/>
      <c r="CF308" s="99"/>
      <c r="CG308" s="99"/>
      <c r="CH308" s="99"/>
      <c r="CI308" s="99"/>
      <c r="CJ308" s="99"/>
      <c r="CK308" s="99"/>
      <c r="CL308" s="103">
        <f t="shared" si="247"/>
        <v>0</v>
      </c>
      <c r="CM308" s="112" t="e">
        <f t="shared" si="248"/>
        <v>#DIV/0!</v>
      </c>
      <c r="CN308" s="100">
        <f t="shared" si="249"/>
        <v>0</v>
      </c>
      <c r="CO308" s="112" t="e">
        <f t="shared" si="250"/>
        <v>#DIV/0!</v>
      </c>
      <c r="CP308" s="100">
        <f t="shared" si="251"/>
        <v>0</v>
      </c>
      <c r="CQ308" s="112" t="e">
        <f>CP308/(CL308+CN308+CP350+CR308)</f>
        <v>#DIV/0!</v>
      </c>
      <c r="CR308" s="100">
        <f t="shared" si="253"/>
        <v>0</v>
      </c>
      <c r="CS308" s="112" t="e">
        <f t="shared" si="254"/>
        <v>#DIV/0!</v>
      </c>
      <c r="CT308" s="113" t="e">
        <f t="shared" si="258"/>
        <v>#DIV/0!</v>
      </c>
      <c r="CU308" s="103" t="e">
        <f t="shared" si="259"/>
        <v>#DIV/0!</v>
      </c>
      <c r="CV308" s="2"/>
    </row>
    <row r="309" spans="1:100" ht="27" customHeight="1">
      <c r="A309" s="521" t="s">
        <v>117</v>
      </c>
      <c r="B309" s="569">
        <v>383</v>
      </c>
      <c r="C309" s="677" t="s">
        <v>817</v>
      </c>
      <c r="D309" s="677"/>
      <c r="E309" s="677"/>
      <c r="F309" s="677"/>
      <c r="G309" s="677"/>
      <c r="H309" s="681"/>
      <c r="I309" s="677"/>
      <c r="J309" s="681"/>
      <c r="K309" s="681"/>
      <c r="L309" s="681"/>
      <c r="M309" s="681"/>
      <c r="N309" s="677"/>
      <c r="O309" s="681"/>
      <c r="P309" s="681"/>
      <c r="Q309" s="681"/>
      <c r="R309" s="681"/>
      <c r="S309" s="681"/>
      <c r="T309" s="681"/>
      <c r="U309" s="681"/>
      <c r="V309" s="681"/>
      <c r="W309" s="681"/>
      <c r="X309" s="681"/>
      <c r="Y309" s="681"/>
      <c r="Z309" s="681"/>
      <c r="AA309" s="677"/>
      <c r="AB309" s="677"/>
      <c r="AC309" s="597"/>
      <c r="AD309" s="138"/>
      <c r="AE309" s="138"/>
      <c r="AF309" s="138"/>
      <c r="AG309" s="138"/>
      <c r="AH309" s="138"/>
      <c r="AI309" s="138"/>
      <c r="AJ309" s="138"/>
      <c r="AK309" s="138"/>
      <c r="AL309" s="138"/>
      <c r="AM309" s="138"/>
      <c r="AN309" s="138"/>
      <c r="AO309" s="138"/>
      <c r="AP309" s="138"/>
      <c r="AQ309" s="138"/>
      <c r="AR309" s="138"/>
      <c r="AS309" s="138"/>
      <c r="AT309" s="138"/>
      <c r="AU309" s="138"/>
      <c r="AV309" s="138"/>
      <c r="AW309" s="138"/>
      <c r="AX309" s="138"/>
      <c r="AY309" s="138"/>
      <c r="AZ309" s="138"/>
      <c r="BA309" s="138"/>
      <c r="BB309" s="138"/>
      <c r="BC309" s="138"/>
      <c r="BD309" s="138"/>
      <c r="BE309" s="138"/>
      <c r="BF309" s="138"/>
      <c r="BG309" s="138"/>
      <c r="BH309" s="138"/>
      <c r="BI309" s="138"/>
      <c r="BJ309" s="215"/>
      <c r="BK309" s="216"/>
      <c r="BL309" s="216"/>
      <c r="BM309" s="216"/>
      <c r="BN309" s="216"/>
      <c r="BO309" s="216"/>
      <c r="BP309" s="216"/>
      <c r="BQ309" s="216"/>
      <c r="BR309" s="216"/>
      <c r="BS309" s="216"/>
      <c r="BT309" s="216"/>
      <c r="BU309" s="216"/>
      <c r="BV309" s="216"/>
      <c r="BW309" s="216"/>
      <c r="BX309" s="216"/>
      <c r="BY309" s="216"/>
      <c r="BZ309" s="216"/>
      <c r="CA309" s="216"/>
      <c r="CB309" s="216"/>
      <c r="CC309" s="216"/>
      <c r="CD309" s="216"/>
      <c r="CE309" s="216"/>
      <c r="CF309" s="216"/>
      <c r="CG309" s="216"/>
      <c r="CH309" s="216"/>
      <c r="CI309" s="216"/>
      <c r="CJ309" s="216"/>
      <c r="CK309" s="216"/>
      <c r="CL309" s="216"/>
      <c r="CM309" s="216"/>
      <c r="CN309" s="216"/>
      <c r="CO309" s="216"/>
      <c r="CP309" s="216"/>
      <c r="CQ309" s="216"/>
      <c r="CR309" s="216"/>
      <c r="CS309" s="216"/>
      <c r="CT309" s="217"/>
      <c r="CU309" s="603"/>
      <c r="CV309" s="150"/>
    </row>
    <row r="310" spans="1:100" ht="43.5" hidden="1" customHeight="1">
      <c r="A310" s="59"/>
      <c r="B310" s="319">
        <v>384</v>
      </c>
      <c r="C310" s="316" t="s">
        <v>818</v>
      </c>
      <c r="D310" s="186"/>
      <c r="E310" s="316"/>
      <c r="F310" s="317" t="s">
        <v>117</v>
      </c>
      <c r="G310" s="532"/>
      <c r="H310" s="71"/>
      <c r="I310" s="268"/>
      <c r="J310" s="72" t="s">
        <v>117</v>
      </c>
      <c r="K310" s="76" t="s">
        <v>117</v>
      </c>
      <c r="L310" s="68" t="s">
        <v>117</v>
      </c>
      <c r="M310" s="73">
        <f>SUM(M311:M315)</f>
        <v>1</v>
      </c>
      <c r="N310" s="318"/>
      <c r="O310" s="75"/>
      <c r="P310" s="74"/>
      <c r="Q310" s="75"/>
      <c r="R310" s="75"/>
      <c r="S310" s="75"/>
      <c r="T310" s="75"/>
      <c r="U310" s="74"/>
      <c r="V310" s="75"/>
      <c r="W310" s="75"/>
      <c r="X310" s="75"/>
      <c r="Y310" s="60">
        <f>SUM(Y311:Y315)</f>
        <v>5</v>
      </c>
      <c r="Z310" s="76" t="s">
        <v>117</v>
      </c>
      <c r="AA310" s="549"/>
      <c r="AB310" s="549"/>
      <c r="AC310" s="138"/>
      <c r="AD310" s="138"/>
      <c r="AE310" s="138"/>
      <c r="AF310" s="138"/>
      <c r="AG310" s="138"/>
      <c r="AH310" s="138"/>
      <c r="AI310" s="138"/>
      <c r="AJ310" s="138"/>
      <c r="AK310" s="138"/>
      <c r="AL310" s="138"/>
      <c r="AM310" s="138"/>
      <c r="AN310" s="138"/>
      <c r="AO310" s="138"/>
      <c r="AP310" s="138"/>
      <c r="AQ310" s="138"/>
      <c r="AR310" s="138"/>
      <c r="AS310" s="138"/>
      <c r="AT310" s="138"/>
      <c r="AU310" s="138"/>
      <c r="AV310" s="138"/>
      <c r="AW310" s="138"/>
      <c r="AX310" s="138"/>
      <c r="AY310" s="138"/>
      <c r="AZ310" s="138"/>
      <c r="BA310" s="138"/>
      <c r="BB310" s="138"/>
      <c r="BC310" s="138"/>
      <c r="BD310" s="138"/>
      <c r="BE310" s="138"/>
      <c r="BF310" s="138"/>
      <c r="BG310" s="138"/>
      <c r="BH310" s="138"/>
      <c r="BI310" s="138"/>
      <c r="BJ310" s="215"/>
      <c r="BK310" s="216"/>
      <c r="BL310" s="216"/>
      <c r="BM310" s="216"/>
      <c r="BN310" s="216"/>
      <c r="BO310" s="216"/>
      <c r="BP310" s="216"/>
      <c r="BQ310" s="216"/>
      <c r="BR310" s="216"/>
      <c r="BS310" s="216"/>
      <c r="BT310" s="216"/>
      <c r="BU310" s="216"/>
      <c r="BV310" s="216"/>
      <c r="BW310" s="216"/>
      <c r="BX310" s="216"/>
      <c r="BY310" s="216"/>
      <c r="BZ310" s="216"/>
      <c r="CA310" s="216"/>
      <c r="CB310" s="216"/>
      <c r="CC310" s="216"/>
      <c r="CD310" s="216"/>
      <c r="CE310" s="216"/>
      <c r="CF310" s="216"/>
      <c r="CG310" s="216"/>
      <c r="CH310" s="216"/>
      <c r="CI310" s="216"/>
      <c r="CJ310" s="216"/>
      <c r="CK310" s="216"/>
      <c r="CL310" s="216"/>
      <c r="CM310" s="216"/>
      <c r="CN310" s="216"/>
      <c r="CO310" s="216"/>
      <c r="CP310" s="216"/>
      <c r="CQ310" s="216"/>
      <c r="CR310" s="216"/>
      <c r="CS310" s="216"/>
      <c r="CT310" s="217"/>
      <c r="CU310" s="216"/>
      <c r="CV310" s="2"/>
    </row>
    <row r="311" spans="1:100" ht="99" hidden="1" customHeight="1">
      <c r="A311" s="80" t="s">
        <v>179</v>
      </c>
      <c r="B311" s="60">
        <v>387</v>
      </c>
      <c r="C311" s="83" t="s">
        <v>819</v>
      </c>
      <c r="D311" s="115" t="s">
        <v>171</v>
      </c>
      <c r="E311" s="81" t="s">
        <v>820</v>
      </c>
      <c r="F311" s="84" t="s">
        <v>224</v>
      </c>
      <c r="G311" s="146" t="s">
        <v>821</v>
      </c>
      <c r="H311" s="179"/>
      <c r="I311" s="126" t="s">
        <v>212</v>
      </c>
      <c r="J311" s="148" t="s">
        <v>545</v>
      </c>
      <c r="K311" s="140" t="s">
        <v>165</v>
      </c>
      <c r="L311" s="141" t="s">
        <v>177</v>
      </c>
      <c r="M311" s="106"/>
      <c r="N311" s="107"/>
      <c r="O311" s="108" t="s">
        <v>177</v>
      </c>
      <c r="P311" s="107"/>
      <c r="Q311" s="108"/>
      <c r="R311" s="108"/>
      <c r="S311" s="108"/>
      <c r="T311" s="108"/>
      <c r="U311" s="107"/>
      <c r="V311" s="108"/>
      <c r="W311" s="108"/>
      <c r="X311" s="108"/>
      <c r="Y311" s="38">
        <f t="shared" ref="Y311:Y315" si="260">COUNTIF($N311:$X311,"x")</f>
        <v>1</v>
      </c>
      <c r="Z311" s="129"/>
      <c r="AA311" s="109"/>
      <c r="AB311" s="109"/>
      <c r="AC311" s="97" t="s">
        <v>393</v>
      </c>
      <c r="AD311" s="97"/>
      <c r="AE311" s="97" t="s">
        <v>447</v>
      </c>
      <c r="AF311" s="97" t="s">
        <v>447</v>
      </c>
      <c r="AG311" s="96"/>
      <c r="AH311" s="96"/>
      <c r="AI311" s="96"/>
      <c r="AJ311" s="97"/>
      <c r="AK311" s="97"/>
      <c r="AL311" s="97"/>
      <c r="AM311" s="97"/>
      <c r="AN311" s="97"/>
      <c r="AO311" s="97"/>
      <c r="AP311" s="97"/>
      <c r="AQ311" s="97"/>
      <c r="AR311" s="97"/>
      <c r="AS311" s="97"/>
      <c r="AT311" s="97"/>
      <c r="AU311" s="97"/>
      <c r="AV311" s="97"/>
      <c r="AW311" s="97"/>
      <c r="AX311" s="97"/>
      <c r="AY311" s="97"/>
      <c r="AZ311" s="97"/>
      <c r="BA311" s="97"/>
      <c r="BB311" s="97"/>
      <c r="BC311" s="97"/>
      <c r="BD311" s="97"/>
      <c r="BE311" s="97"/>
      <c r="BF311" s="97"/>
      <c r="BG311" s="97"/>
      <c r="BH311" s="97"/>
      <c r="BI311" s="97"/>
      <c r="BJ311" s="98"/>
      <c r="BK311" s="99"/>
      <c r="BL311" s="99"/>
      <c r="BM311" s="99"/>
      <c r="BN311" s="110"/>
      <c r="BO311" s="99"/>
      <c r="BP311" s="99"/>
      <c r="BQ311" s="99"/>
      <c r="BR311" s="99"/>
      <c r="BS311" s="99"/>
      <c r="BT311" s="110"/>
      <c r="BU311" s="110"/>
      <c r="BV311" s="110"/>
      <c r="BW311" s="99"/>
      <c r="BX311" s="99"/>
      <c r="BY311" s="99"/>
      <c r="BZ311" s="99"/>
      <c r="CA311" s="110"/>
      <c r="CB311" s="110"/>
      <c r="CC311" s="99"/>
      <c r="CD311" s="99"/>
      <c r="CE311" s="99"/>
      <c r="CF311" s="99"/>
      <c r="CG311" s="99"/>
      <c r="CH311" s="110"/>
      <c r="CI311" s="99"/>
      <c r="CJ311" s="99"/>
      <c r="CK311" s="99"/>
      <c r="CL311" s="100">
        <f>COUNTIF(BJ311:CK311,"2")</f>
        <v>0</v>
      </c>
      <c r="CM311" s="112" t="e">
        <f t="shared" ref="CM311:CM315" si="261">CL311/(CL311+CN311+CP311+CR311)</f>
        <v>#DIV/0!</v>
      </c>
      <c r="CN311" s="100">
        <f>COUNTIF(BJ311:CK311,"1")</f>
        <v>0</v>
      </c>
      <c r="CO311" s="101" t="e">
        <f t="shared" ref="CO311:CO315" si="262">CN311/(CL311+CN311+CP311+CR311)</f>
        <v>#DIV/0!</v>
      </c>
      <c r="CP311" s="100">
        <f>COUNTIF(BJ311:CK311,"0")</f>
        <v>0</v>
      </c>
      <c r="CQ311" s="101" t="e">
        <f t="shared" ref="CQ311:CQ315" si="263">CP311/(CL311+CN311+CP311+CR311)</f>
        <v>#DIV/0!</v>
      </c>
      <c r="CR311" s="100">
        <f>COUNTIF(BJ311:CK311,"KĐG")</f>
        <v>0</v>
      </c>
      <c r="CS311" s="101" t="e">
        <f t="shared" ref="CS311:CS315" si="264">CR311/(CL311+CN311+CP311+CR311)</f>
        <v>#DIV/0!</v>
      </c>
      <c r="CT311" s="102" t="e">
        <f t="shared" ref="CT311:CT315" si="265">(((CL311*2)+(CN311*1)+(CP311*0)))/(CL311+CN311+CP311)</f>
        <v>#DIV/0!</v>
      </c>
      <c r="CU311" s="103" t="e">
        <f t="shared" ref="CU311:CU315" si="266">IF(CS311&gt;=50%,"KĐG",IF(CT311&gt;=1.6,"Đạt mục tiêu",IF(CT311&gt;=1,"Cần cố gắng","Chưa đạt")))</f>
        <v>#DIV/0!</v>
      </c>
      <c r="CV311" s="2"/>
    </row>
    <row r="312" spans="1:100" ht="108" hidden="1" customHeight="1">
      <c r="A312" s="80" t="s">
        <v>181</v>
      </c>
      <c r="B312" s="60">
        <v>390</v>
      </c>
      <c r="C312" s="83" t="s">
        <v>822</v>
      </c>
      <c r="D312" s="104" t="s">
        <v>171</v>
      </c>
      <c r="E312" s="81" t="s">
        <v>823</v>
      </c>
      <c r="F312" s="84" t="s">
        <v>224</v>
      </c>
      <c r="G312" s="85" t="s">
        <v>824</v>
      </c>
      <c r="H312" s="86"/>
      <c r="I312" s="87" t="s">
        <v>212</v>
      </c>
      <c r="J312" s="139" t="s">
        <v>545</v>
      </c>
      <c r="K312" s="140" t="s">
        <v>165</v>
      </c>
      <c r="L312" s="141" t="s">
        <v>177</v>
      </c>
      <c r="M312" s="106">
        <v>1</v>
      </c>
      <c r="N312" s="107"/>
      <c r="O312" s="108"/>
      <c r="P312" s="107"/>
      <c r="Q312" s="107" t="s">
        <v>177</v>
      </c>
      <c r="R312" s="108"/>
      <c r="S312" s="108"/>
      <c r="T312" s="108"/>
      <c r="U312" s="107"/>
      <c r="V312" s="108"/>
      <c r="W312" s="108"/>
      <c r="X312" s="108"/>
      <c r="Y312" s="38">
        <f t="shared" si="260"/>
        <v>1</v>
      </c>
      <c r="Z312" s="129"/>
      <c r="AA312" s="109"/>
      <c r="AB312" s="109"/>
      <c r="AC312" s="109"/>
      <c r="AD312" s="109"/>
      <c r="AE312" s="109"/>
      <c r="AF312" s="109"/>
      <c r="AG312" s="96"/>
      <c r="AH312" s="96"/>
      <c r="AI312" s="96"/>
      <c r="AJ312" s="97" t="s">
        <v>447</v>
      </c>
      <c r="AK312" s="97"/>
      <c r="AL312" s="97" t="s">
        <v>447</v>
      </c>
      <c r="AM312" s="97"/>
      <c r="AN312" s="97"/>
      <c r="AO312" s="97"/>
      <c r="AP312" s="97"/>
      <c r="AQ312" s="97"/>
      <c r="AR312" s="97"/>
      <c r="AS312" s="97"/>
      <c r="AT312" s="97"/>
      <c r="AU312" s="97"/>
      <c r="AV312" s="97"/>
      <c r="AW312" s="97"/>
      <c r="AX312" s="97"/>
      <c r="AY312" s="97"/>
      <c r="AZ312" s="97"/>
      <c r="BA312" s="97"/>
      <c r="BB312" s="97"/>
      <c r="BC312" s="97"/>
      <c r="BD312" s="97"/>
      <c r="BE312" s="97"/>
      <c r="BF312" s="97"/>
      <c r="BG312" s="97"/>
      <c r="BH312" s="97"/>
      <c r="BI312" s="97"/>
      <c r="BJ312" s="98"/>
      <c r="BK312" s="99"/>
      <c r="BL312" s="99"/>
      <c r="BM312" s="99"/>
      <c r="BN312" s="99"/>
      <c r="BO312" s="99"/>
      <c r="BP312" s="99"/>
      <c r="BQ312" s="99"/>
      <c r="BR312" s="99"/>
      <c r="BS312" s="99"/>
      <c r="BT312" s="99"/>
      <c r="BU312" s="99"/>
      <c r="BV312" s="99"/>
      <c r="BW312" s="99"/>
      <c r="BX312" s="99"/>
      <c r="BY312" s="99"/>
      <c r="BZ312" s="99"/>
      <c r="CA312" s="99"/>
      <c r="CB312" s="99"/>
      <c r="CC312" s="99"/>
      <c r="CD312" s="99"/>
      <c r="CE312" s="99"/>
      <c r="CF312" s="99"/>
      <c r="CG312" s="99"/>
      <c r="CH312" s="99"/>
      <c r="CI312" s="99"/>
      <c r="CJ312" s="99"/>
      <c r="CK312" s="99"/>
      <c r="CL312" s="100">
        <f>COUNTIF(BJ312:CK312,"2")</f>
        <v>0</v>
      </c>
      <c r="CM312" s="112" t="e">
        <f t="shared" si="261"/>
        <v>#DIV/0!</v>
      </c>
      <c r="CN312" s="100">
        <f>COUNTIF(BJ312:CK312,"1")</f>
        <v>0</v>
      </c>
      <c r="CO312" s="112" t="e">
        <f t="shared" si="262"/>
        <v>#DIV/0!</v>
      </c>
      <c r="CP312" s="100">
        <f>COUNTIF(BJ312:CK312,"0")</f>
        <v>0</v>
      </c>
      <c r="CQ312" s="112" t="e">
        <f t="shared" si="263"/>
        <v>#DIV/0!</v>
      </c>
      <c r="CR312" s="100">
        <f>COUNTIF(BJ312:CK312,"KĐG")</f>
        <v>0</v>
      </c>
      <c r="CS312" s="112" t="e">
        <f t="shared" si="264"/>
        <v>#DIV/0!</v>
      </c>
      <c r="CT312" s="113" t="e">
        <f t="shared" si="265"/>
        <v>#DIV/0!</v>
      </c>
      <c r="CU312" s="103" t="e">
        <f t="shared" si="266"/>
        <v>#DIV/0!</v>
      </c>
      <c r="CV312" s="2"/>
    </row>
    <row r="313" spans="1:100" ht="127.5" customHeight="1">
      <c r="A313" s="399" t="s">
        <v>169</v>
      </c>
      <c r="B313" s="569">
        <v>393</v>
      </c>
      <c r="C313" s="85" t="s">
        <v>825</v>
      </c>
      <c r="D313" s="250" t="s">
        <v>224</v>
      </c>
      <c r="E313" s="85" t="s">
        <v>826</v>
      </c>
      <c r="F313" s="336" t="s">
        <v>224</v>
      </c>
      <c r="G313" s="85" t="s">
        <v>1432</v>
      </c>
      <c r="H313" s="132"/>
      <c r="I313" s="126" t="s">
        <v>175</v>
      </c>
      <c r="J313" s="148" t="s">
        <v>545</v>
      </c>
      <c r="K313" s="140" t="s">
        <v>165</v>
      </c>
      <c r="L313" s="141" t="s">
        <v>177</v>
      </c>
      <c r="M313" s="371"/>
      <c r="N313" s="571" t="s">
        <v>177</v>
      </c>
      <c r="O313" s="210"/>
      <c r="P313" s="107"/>
      <c r="Q313" s="108"/>
      <c r="R313" s="108"/>
      <c r="S313" s="108"/>
      <c r="T313" s="108"/>
      <c r="U313" s="107"/>
      <c r="V313" s="108"/>
      <c r="W313" s="108"/>
      <c r="X313" s="108"/>
      <c r="Y313" s="38">
        <f t="shared" si="260"/>
        <v>1</v>
      </c>
      <c r="Z313" s="129"/>
      <c r="AA313" s="96"/>
      <c r="AB313" s="96" t="s">
        <v>222</v>
      </c>
      <c r="AC313" s="609"/>
      <c r="AD313" s="96"/>
      <c r="AE313" s="96"/>
      <c r="AF313" s="96"/>
      <c r="AG313" s="96"/>
      <c r="AH313" s="96"/>
      <c r="AI313" s="96"/>
      <c r="AJ313" s="97"/>
      <c r="AK313" s="97"/>
      <c r="AL313" s="97"/>
      <c r="AM313" s="97"/>
      <c r="AN313" s="97"/>
      <c r="AO313" s="97"/>
      <c r="AP313" s="97"/>
      <c r="AQ313" s="97"/>
      <c r="AR313" s="97"/>
      <c r="AS313" s="97"/>
      <c r="AT313" s="97"/>
      <c r="AU313" s="97"/>
      <c r="AV313" s="97"/>
      <c r="AW313" s="97"/>
      <c r="AX313" s="97"/>
      <c r="AY313" s="97"/>
      <c r="AZ313" s="97"/>
      <c r="BA313" s="97"/>
      <c r="BB313" s="97"/>
      <c r="BC313" s="97"/>
      <c r="BD313" s="97"/>
      <c r="BE313" s="97"/>
      <c r="BF313" s="97"/>
      <c r="BG313" s="97"/>
      <c r="BH313" s="97"/>
      <c r="BI313" s="97"/>
      <c r="BJ313" s="98"/>
      <c r="BK313" s="99"/>
      <c r="BL313" s="99"/>
      <c r="BM313" s="99"/>
      <c r="BN313" s="99"/>
      <c r="BO313" s="99"/>
      <c r="BP313" s="99"/>
      <c r="BQ313" s="99"/>
      <c r="BR313" s="99"/>
      <c r="BS313" s="99"/>
      <c r="BT313" s="99"/>
      <c r="BU313" s="99"/>
      <c r="BV313" s="99"/>
      <c r="BW313" s="99"/>
      <c r="BX313" s="99"/>
      <c r="BY313" s="99"/>
      <c r="BZ313" s="99"/>
      <c r="CA313" s="99"/>
      <c r="CB313" s="99"/>
      <c r="CC313" s="99"/>
      <c r="CD313" s="99"/>
      <c r="CE313" s="99"/>
      <c r="CF313" s="99"/>
      <c r="CG313" s="99"/>
      <c r="CH313" s="99"/>
      <c r="CI313" s="99"/>
      <c r="CJ313" s="99"/>
      <c r="CK313" s="99"/>
      <c r="CL313" s="100">
        <f>COUNTIF(BJ313:CK313,"2")</f>
        <v>0</v>
      </c>
      <c r="CM313" s="101" t="e">
        <f t="shared" si="261"/>
        <v>#DIV/0!</v>
      </c>
      <c r="CN313" s="100">
        <f>COUNTIF(BJ313:CK313,"1")</f>
        <v>0</v>
      </c>
      <c r="CO313" s="101" t="e">
        <f t="shared" si="262"/>
        <v>#DIV/0!</v>
      </c>
      <c r="CP313" s="100">
        <f>COUNTIF(BJ313:CK313,"0")</f>
        <v>0</v>
      </c>
      <c r="CQ313" s="101" t="e">
        <f t="shared" si="263"/>
        <v>#DIV/0!</v>
      </c>
      <c r="CR313" s="100">
        <f>COUNTIF(BJ313:CK313,"KĐG")</f>
        <v>0</v>
      </c>
      <c r="CS313" s="101" t="e">
        <f t="shared" si="264"/>
        <v>#DIV/0!</v>
      </c>
      <c r="CT313" s="102" t="e">
        <f t="shared" si="265"/>
        <v>#DIV/0!</v>
      </c>
      <c r="CU313" s="601" t="e">
        <f t="shared" si="266"/>
        <v>#DIV/0!</v>
      </c>
      <c r="CV313" s="150"/>
    </row>
    <row r="314" spans="1:100" ht="69.75" customHeight="1">
      <c r="A314" s="399" t="s">
        <v>169</v>
      </c>
      <c r="B314" s="569">
        <v>396</v>
      </c>
      <c r="C314" s="85" t="s">
        <v>827</v>
      </c>
      <c r="D314" s="250" t="s">
        <v>171</v>
      </c>
      <c r="E314" s="85" t="s">
        <v>828</v>
      </c>
      <c r="F314" s="336" t="s">
        <v>224</v>
      </c>
      <c r="G314" s="142" t="s">
        <v>829</v>
      </c>
      <c r="H314" s="167"/>
      <c r="I314" s="126" t="s">
        <v>212</v>
      </c>
      <c r="J314" s="148" t="s">
        <v>545</v>
      </c>
      <c r="K314" s="140" t="s">
        <v>165</v>
      </c>
      <c r="L314" s="141" t="s">
        <v>177</v>
      </c>
      <c r="M314" s="371"/>
      <c r="N314" s="571" t="s">
        <v>177</v>
      </c>
      <c r="O314" s="210"/>
      <c r="P314" s="107"/>
      <c r="Q314" s="108"/>
      <c r="R314" s="108"/>
      <c r="S314" s="108"/>
      <c r="T314" s="108"/>
      <c r="U314" s="107"/>
      <c r="V314" s="108"/>
      <c r="W314" s="108"/>
      <c r="X314" s="108"/>
      <c r="Y314" s="38">
        <f t="shared" si="260"/>
        <v>1</v>
      </c>
      <c r="Z314" s="129"/>
      <c r="AA314" s="96"/>
      <c r="AB314" s="96" t="s">
        <v>227</v>
      </c>
      <c r="AC314" s="609"/>
      <c r="AD314" s="96"/>
      <c r="AE314" s="96"/>
      <c r="AF314" s="96"/>
      <c r="AG314" s="96"/>
      <c r="AH314" s="96"/>
      <c r="AI314" s="96"/>
      <c r="AJ314" s="97"/>
      <c r="AK314" s="97"/>
      <c r="AL314" s="97"/>
      <c r="AM314" s="97"/>
      <c r="AN314" s="97"/>
      <c r="AO314" s="97"/>
      <c r="AP314" s="97"/>
      <c r="AQ314" s="97"/>
      <c r="AR314" s="97"/>
      <c r="AS314" s="97"/>
      <c r="AT314" s="97"/>
      <c r="AU314" s="97"/>
      <c r="AV314" s="97"/>
      <c r="AW314" s="97"/>
      <c r="AX314" s="97"/>
      <c r="AY314" s="97"/>
      <c r="AZ314" s="97"/>
      <c r="BA314" s="97"/>
      <c r="BB314" s="97"/>
      <c r="BC314" s="97"/>
      <c r="BD314" s="97"/>
      <c r="BE314" s="97"/>
      <c r="BF314" s="97"/>
      <c r="BG314" s="97"/>
      <c r="BH314" s="97"/>
      <c r="BI314" s="97"/>
      <c r="BJ314" s="98"/>
      <c r="BK314" s="99"/>
      <c r="BL314" s="99"/>
      <c r="BM314" s="99"/>
      <c r="BN314" s="99"/>
      <c r="BO314" s="99"/>
      <c r="BP314" s="99"/>
      <c r="BQ314" s="99"/>
      <c r="BR314" s="99"/>
      <c r="BS314" s="99"/>
      <c r="BT314" s="99"/>
      <c r="BU314" s="99"/>
      <c r="BV314" s="99"/>
      <c r="BW314" s="99"/>
      <c r="BX314" s="99"/>
      <c r="BY314" s="99"/>
      <c r="BZ314" s="99"/>
      <c r="CA314" s="99"/>
      <c r="CB314" s="99"/>
      <c r="CC314" s="99"/>
      <c r="CD314" s="99"/>
      <c r="CE314" s="99"/>
      <c r="CF314" s="99"/>
      <c r="CG314" s="99"/>
      <c r="CH314" s="99"/>
      <c r="CI314" s="99"/>
      <c r="CJ314" s="99"/>
      <c r="CK314" s="99"/>
      <c r="CL314" s="100">
        <f>COUNTIF(BJ314:CK314,"2")</f>
        <v>0</v>
      </c>
      <c r="CM314" s="101" t="e">
        <f t="shared" si="261"/>
        <v>#DIV/0!</v>
      </c>
      <c r="CN314" s="100">
        <f>COUNTIF(BJ314:CK314,"1")</f>
        <v>0</v>
      </c>
      <c r="CO314" s="101" t="e">
        <f t="shared" si="262"/>
        <v>#DIV/0!</v>
      </c>
      <c r="CP314" s="100">
        <f>COUNTIF(BJ314:CK314,"0")</f>
        <v>0</v>
      </c>
      <c r="CQ314" s="101" t="e">
        <f t="shared" si="263"/>
        <v>#DIV/0!</v>
      </c>
      <c r="CR314" s="100">
        <f>COUNTIF(BJ314:CK314,"KĐG")</f>
        <v>0</v>
      </c>
      <c r="CS314" s="101" t="e">
        <f t="shared" si="264"/>
        <v>#DIV/0!</v>
      </c>
      <c r="CT314" s="102" t="e">
        <f t="shared" si="265"/>
        <v>#DIV/0!</v>
      </c>
      <c r="CU314" s="601" t="e">
        <f t="shared" si="266"/>
        <v>#DIV/0!</v>
      </c>
      <c r="CV314" s="150"/>
    </row>
    <row r="315" spans="1:100" ht="74.25" hidden="1" customHeight="1">
      <c r="A315" s="80" t="s">
        <v>188</v>
      </c>
      <c r="B315" s="319">
        <v>397</v>
      </c>
      <c r="C315" s="550" t="s">
        <v>830</v>
      </c>
      <c r="D315" s="551" t="s">
        <v>190</v>
      </c>
      <c r="E315" s="550" t="s">
        <v>831</v>
      </c>
      <c r="F315" s="552" t="s">
        <v>190</v>
      </c>
      <c r="G315" s="553" t="s">
        <v>832</v>
      </c>
      <c r="H315" s="172"/>
      <c r="I315" s="87" t="s">
        <v>612</v>
      </c>
      <c r="J315" s="139" t="s">
        <v>545</v>
      </c>
      <c r="K315" s="140" t="s">
        <v>165</v>
      </c>
      <c r="L315" s="141" t="s">
        <v>177</v>
      </c>
      <c r="M315" s="106"/>
      <c r="N315" s="92"/>
      <c r="O315" s="108"/>
      <c r="P315" s="107"/>
      <c r="Q315" s="108"/>
      <c r="R315" s="108"/>
      <c r="S315" s="108"/>
      <c r="T315" s="108"/>
      <c r="U315" s="107"/>
      <c r="V315" s="108"/>
      <c r="W315" s="108"/>
      <c r="X315" s="108" t="s">
        <v>177</v>
      </c>
      <c r="Y315" s="38">
        <f t="shared" si="260"/>
        <v>1</v>
      </c>
      <c r="Z315" s="129"/>
      <c r="AA315" s="536"/>
      <c r="AB315" s="536"/>
      <c r="AC315" s="109"/>
      <c r="AD315" s="109"/>
      <c r="AE315" s="109"/>
      <c r="AF315" s="109"/>
      <c r="AG315" s="96"/>
      <c r="AH315" s="96"/>
      <c r="AI315" s="96"/>
      <c r="AJ315" s="97"/>
      <c r="AK315" s="97"/>
      <c r="AL315" s="97"/>
      <c r="AM315" s="97"/>
      <c r="AN315" s="97"/>
      <c r="AO315" s="97"/>
      <c r="AP315" s="97"/>
      <c r="AQ315" s="97"/>
      <c r="AR315" s="97"/>
      <c r="AS315" s="97"/>
      <c r="AT315" s="97"/>
      <c r="AU315" s="97"/>
      <c r="AV315" s="97"/>
      <c r="AW315" s="97"/>
      <c r="AX315" s="97"/>
      <c r="AY315" s="97"/>
      <c r="AZ315" s="97"/>
      <c r="BA315" s="97"/>
      <c r="BB315" s="97"/>
      <c r="BC315" s="97"/>
      <c r="BD315" s="97"/>
      <c r="BE315" s="97"/>
      <c r="BF315" s="97"/>
      <c r="BG315" s="97"/>
      <c r="BH315" s="97"/>
      <c r="BI315" s="97" t="s">
        <v>833</v>
      </c>
      <c r="BJ315" s="98"/>
      <c r="BK315" s="99"/>
      <c r="BL315" s="99"/>
      <c r="BM315" s="99"/>
      <c r="BN315" s="99"/>
      <c r="BO315" s="99"/>
      <c r="BP315" s="99"/>
      <c r="BQ315" s="99"/>
      <c r="BR315" s="99"/>
      <c r="BS315" s="99"/>
      <c r="BT315" s="99"/>
      <c r="BU315" s="99"/>
      <c r="BV315" s="99"/>
      <c r="BW315" s="99"/>
      <c r="BX315" s="99"/>
      <c r="BY315" s="99"/>
      <c r="BZ315" s="99"/>
      <c r="CA315" s="99"/>
      <c r="CB315" s="99"/>
      <c r="CC315" s="99"/>
      <c r="CD315" s="99"/>
      <c r="CE315" s="99"/>
      <c r="CF315" s="99"/>
      <c r="CG315" s="99"/>
      <c r="CH315" s="99"/>
      <c r="CI315" s="99"/>
      <c r="CJ315" s="99"/>
      <c r="CK315" s="99"/>
      <c r="CL315" s="100">
        <f>COUNTIF(BJ315:CK315,"2")</f>
        <v>0</v>
      </c>
      <c r="CM315" s="101" t="e">
        <f t="shared" si="261"/>
        <v>#DIV/0!</v>
      </c>
      <c r="CN315" s="100">
        <f>COUNTIF(BJ315:CK315,"1")</f>
        <v>0</v>
      </c>
      <c r="CO315" s="101" t="e">
        <f t="shared" si="262"/>
        <v>#DIV/0!</v>
      </c>
      <c r="CP315" s="100">
        <f>COUNTIF(BJ315:CK315,"0")</f>
        <v>0</v>
      </c>
      <c r="CQ315" s="101" t="e">
        <f t="shared" si="263"/>
        <v>#DIV/0!</v>
      </c>
      <c r="CR315" s="100">
        <f>COUNTIF(BJ315:CK315,"KĐG")</f>
        <v>0</v>
      </c>
      <c r="CS315" s="101" t="e">
        <f t="shared" si="264"/>
        <v>#DIV/0!</v>
      </c>
      <c r="CT315" s="117" t="e">
        <f t="shared" si="265"/>
        <v>#DIV/0!</v>
      </c>
      <c r="CU315" s="103" t="e">
        <f t="shared" si="266"/>
        <v>#DIV/0!</v>
      </c>
      <c r="CV315" s="2"/>
    </row>
    <row r="316" spans="1:100" ht="30" hidden="1" customHeight="1">
      <c r="A316" s="59"/>
      <c r="B316" s="60">
        <v>398</v>
      </c>
      <c r="C316" s="156" t="s">
        <v>834</v>
      </c>
      <c r="D316" s="157"/>
      <c r="E316" s="156"/>
      <c r="F316" s="65" t="s">
        <v>117</v>
      </c>
      <c r="G316" s="66"/>
      <c r="H316" s="71"/>
      <c r="I316" s="268"/>
      <c r="J316" s="72" t="s">
        <v>117</v>
      </c>
      <c r="K316" s="76" t="s">
        <v>117</v>
      </c>
      <c r="L316" s="68" t="s">
        <v>117</v>
      </c>
      <c r="M316" s="73">
        <f>SUM(M317)</f>
        <v>1</v>
      </c>
      <c r="N316" s="74"/>
      <c r="O316" s="75"/>
      <c r="P316" s="74"/>
      <c r="Q316" s="75"/>
      <c r="R316" s="75"/>
      <c r="S316" s="75"/>
      <c r="T316" s="75"/>
      <c r="U316" s="74"/>
      <c r="V316" s="75"/>
      <c r="W316" s="75"/>
      <c r="X316" s="75"/>
      <c r="Y316" s="60">
        <f>SUM(Y317)</f>
        <v>1</v>
      </c>
      <c r="Z316" s="269"/>
      <c r="AA316" s="138"/>
      <c r="AB316" s="138"/>
      <c r="AC316" s="138"/>
      <c r="AD316" s="138"/>
      <c r="AE316" s="138"/>
      <c r="AF316" s="138"/>
      <c r="AG316" s="138"/>
      <c r="AH316" s="138"/>
      <c r="AI316" s="138"/>
      <c r="AJ316" s="138"/>
      <c r="AK316" s="138"/>
      <c r="AL316" s="138"/>
      <c r="AM316" s="138"/>
      <c r="AN316" s="138"/>
      <c r="AO316" s="138"/>
      <c r="AP316" s="138"/>
      <c r="AQ316" s="138"/>
      <c r="AR316" s="138"/>
      <c r="AS316" s="138"/>
      <c r="AT316" s="138"/>
      <c r="AU316" s="138"/>
      <c r="AV316" s="138"/>
      <c r="AW316" s="138"/>
      <c r="AX316" s="138"/>
      <c r="AY316" s="138"/>
      <c r="AZ316" s="138"/>
      <c r="BA316" s="138"/>
      <c r="BB316" s="138"/>
      <c r="BC316" s="138"/>
      <c r="BD316" s="138"/>
      <c r="BE316" s="138"/>
      <c r="BF316" s="138"/>
      <c r="BG316" s="138"/>
      <c r="BH316" s="138"/>
      <c r="BI316" s="138"/>
      <c r="BJ316" s="215"/>
      <c r="BK316" s="216"/>
      <c r="BL316" s="216"/>
      <c r="BM316" s="216"/>
      <c r="BN316" s="216"/>
      <c r="BO316" s="216"/>
      <c r="BP316" s="216"/>
      <c r="BQ316" s="216"/>
      <c r="BR316" s="216"/>
      <c r="BS316" s="216"/>
      <c r="BT316" s="216"/>
      <c r="BU316" s="216"/>
      <c r="BV316" s="216"/>
      <c r="BW316" s="216"/>
      <c r="BX316" s="216"/>
      <c r="BY316" s="216"/>
      <c r="BZ316" s="216"/>
      <c r="CA316" s="216"/>
      <c r="CB316" s="216"/>
      <c r="CC316" s="216"/>
      <c r="CD316" s="216"/>
      <c r="CE316" s="216"/>
      <c r="CF316" s="216"/>
      <c r="CG316" s="216"/>
      <c r="CH316" s="216"/>
      <c r="CI316" s="216"/>
      <c r="CJ316" s="216"/>
      <c r="CK316" s="216"/>
      <c r="CL316" s="216"/>
      <c r="CM316" s="216"/>
      <c r="CN316" s="216"/>
      <c r="CO316" s="216"/>
      <c r="CP316" s="216"/>
      <c r="CQ316" s="216"/>
      <c r="CR316" s="216"/>
      <c r="CS316" s="216"/>
      <c r="CT316" s="217"/>
      <c r="CU316" s="216"/>
      <c r="CV316" s="2"/>
    </row>
    <row r="317" spans="1:100" ht="76.5" hidden="1" customHeight="1">
      <c r="A317" s="80" t="s">
        <v>182</v>
      </c>
      <c r="B317" s="60">
        <v>401</v>
      </c>
      <c r="C317" s="83" t="s">
        <v>835</v>
      </c>
      <c r="D317" s="168" t="s">
        <v>224</v>
      </c>
      <c r="E317" s="81" t="s">
        <v>836</v>
      </c>
      <c r="F317" s="84" t="s">
        <v>224</v>
      </c>
      <c r="G317" s="171" t="s">
        <v>837</v>
      </c>
      <c r="H317" s="172"/>
      <c r="I317" s="105" t="s">
        <v>838</v>
      </c>
      <c r="J317" s="139" t="s">
        <v>545</v>
      </c>
      <c r="K317" s="140" t="s">
        <v>165</v>
      </c>
      <c r="L317" s="141" t="s">
        <v>177</v>
      </c>
      <c r="M317" s="106">
        <v>1</v>
      </c>
      <c r="N317" s="107"/>
      <c r="O317" s="108"/>
      <c r="P317" s="107"/>
      <c r="Q317" s="108"/>
      <c r="R317" s="107" t="s">
        <v>177</v>
      </c>
      <c r="S317" s="108"/>
      <c r="T317" s="108"/>
      <c r="U317" s="107"/>
      <c r="V317" s="108"/>
      <c r="W317" s="108"/>
      <c r="X317" s="108"/>
      <c r="Y317" s="38">
        <f>COUNTIF($N317:$X317,"x")</f>
        <v>1</v>
      </c>
      <c r="Z317" s="129" t="s">
        <v>415</v>
      </c>
      <c r="AA317" s="109"/>
      <c r="AB317" s="109"/>
      <c r="AC317" s="109"/>
      <c r="AD317" s="109"/>
      <c r="AE317" s="109"/>
      <c r="AF317" s="109"/>
      <c r="AG317" s="96"/>
      <c r="AH317" s="96"/>
      <c r="AI317" s="96"/>
      <c r="AJ317" s="97"/>
      <c r="AK317" s="97"/>
      <c r="AL317" s="97"/>
      <c r="AM317" s="97"/>
      <c r="AN317" s="97" t="s">
        <v>227</v>
      </c>
      <c r="AO317" s="97"/>
      <c r="AP317" s="97" t="s">
        <v>833</v>
      </c>
      <c r="AQ317" s="97"/>
      <c r="AR317" s="97"/>
      <c r="AS317" s="97"/>
      <c r="AT317" s="97"/>
      <c r="AU317" s="97"/>
      <c r="AV317" s="97"/>
      <c r="AW317" s="97"/>
      <c r="AX317" s="97"/>
      <c r="AY317" s="97"/>
      <c r="AZ317" s="97"/>
      <c r="BA317" s="97"/>
      <c r="BB317" s="97"/>
      <c r="BC317" s="97"/>
      <c r="BD317" s="97"/>
      <c r="BE317" s="97"/>
      <c r="BF317" s="97"/>
      <c r="BG317" s="97"/>
      <c r="BH317" s="97"/>
      <c r="BI317" s="97"/>
      <c r="BJ317" s="98"/>
      <c r="BK317" s="99"/>
      <c r="BL317" s="99"/>
      <c r="BM317" s="99"/>
      <c r="BN317" s="99"/>
      <c r="BO317" s="99"/>
      <c r="BP317" s="99"/>
      <c r="BQ317" s="99"/>
      <c r="BR317" s="99"/>
      <c r="BS317" s="99"/>
      <c r="BT317" s="99"/>
      <c r="BU317" s="99"/>
      <c r="BV317" s="99"/>
      <c r="BW317" s="99"/>
      <c r="BX317" s="99"/>
      <c r="BY317" s="99"/>
      <c r="BZ317" s="99"/>
      <c r="CA317" s="99"/>
      <c r="CB317" s="99"/>
      <c r="CC317" s="99"/>
      <c r="CD317" s="99"/>
      <c r="CE317" s="99"/>
      <c r="CF317" s="99"/>
      <c r="CG317" s="99"/>
      <c r="CH317" s="99"/>
      <c r="CI317" s="99"/>
      <c r="CJ317" s="99"/>
      <c r="CK317" s="99"/>
      <c r="CL317" s="100">
        <f>COUNTIF(BJ317:CK317,"2")</f>
        <v>0</v>
      </c>
      <c r="CM317" s="101" t="e">
        <f>CL317/(CL317+CN317+CP317+CR317)</f>
        <v>#DIV/0!</v>
      </c>
      <c r="CN317" s="100">
        <f>COUNTIF(BJ317:CK317,"1")</f>
        <v>0</v>
      </c>
      <c r="CO317" s="101" t="e">
        <f>CN317/(CL317+CN317+CP317+CR317)</f>
        <v>#DIV/0!</v>
      </c>
      <c r="CP317" s="100">
        <f>COUNTIF(BJ317:CK317,"0")</f>
        <v>0</v>
      </c>
      <c r="CQ317" s="101" t="e">
        <f>CP317/(CL317+CN317+CP317+CR317)</f>
        <v>#DIV/0!</v>
      </c>
      <c r="CR317" s="100">
        <f>COUNTIF(BJ317:CK317,"KĐG")</f>
        <v>0</v>
      </c>
      <c r="CS317" s="101" t="e">
        <f>CR317/(CL317+CN317+CP317+CR317)</f>
        <v>#DIV/0!</v>
      </c>
      <c r="CT317" s="113" t="e">
        <f>(((CL317*2)+(CN317*1)+(CP317*0)))/(CL317+CN317+CP317)</f>
        <v>#DIV/0!</v>
      </c>
      <c r="CU317" s="103" t="e">
        <f>IF(CS317&gt;=50%,"KĐG",IF(CT317&gt;=1.6,"Đạt mục tiêu",IF(CT317&gt;=1,"Cần cố gắng","Chưa đạt")))</f>
        <v>#DIV/0!</v>
      </c>
      <c r="CV317" s="2"/>
    </row>
    <row r="318" spans="1:100" ht="55.5" hidden="1" customHeight="1">
      <c r="A318" s="59"/>
      <c r="B318" s="60">
        <v>402</v>
      </c>
      <c r="C318" s="156" t="s">
        <v>839</v>
      </c>
      <c r="D318" s="157"/>
      <c r="E318" s="156"/>
      <c r="F318" s="65" t="s">
        <v>117</v>
      </c>
      <c r="G318" s="66"/>
      <c r="H318" s="71"/>
      <c r="I318" s="268"/>
      <c r="J318" s="72" t="s">
        <v>117</v>
      </c>
      <c r="K318" s="76" t="s">
        <v>117</v>
      </c>
      <c r="L318" s="68" t="s">
        <v>117</v>
      </c>
      <c r="M318" s="73">
        <f>SUM(M319:M328)</f>
        <v>1</v>
      </c>
      <c r="N318" s="74"/>
      <c r="O318" s="75"/>
      <c r="P318" s="74"/>
      <c r="Q318" s="75"/>
      <c r="R318" s="75"/>
      <c r="S318" s="303"/>
      <c r="T318" s="75"/>
      <c r="U318" s="74"/>
      <c r="V318" s="75"/>
      <c r="W318" s="75"/>
      <c r="X318" s="75"/>
      <c r="Y318" s="60">
        <f>SUM(Y319:Y328)</f>
        <v>10</v>
      </c>
      <c r="Z318" s="269"/>
      <c r="AA318" s="138"/>
      <c r="AB318" s="138"/>
      <c r="AC318" s="138"/>
      <c r="AD318" s="138"/>
      <c r="AE318" s="138"/>
      <c r="AF318" s="138"/>
      <c r="AG318" s="138"/>
      <c r="AH318" s="138"/>
      <c r="AI318" s="138"/>
      <c r="AJ318" s="138"/>
      <c r="AK318" s="138"/>
      <c r="AL318" s="138"/>
      <c r="AM318" s="138"/>
      <c r="AN318" s="138"/>
      <c r="AO318" s="138"/>
      <c r="AP318" s="138"/>
      <c r="AQ318" s="138"/>
      <c r="AR318" s="138"/>
      <c r="AS318" s="138"/>
      <c r="AT318" s="138"/>
      <c r="AU318" s="138"/>
      <c r="AV318" s="138"/>
      <c r="AW318" s="138"/>
      <c r="AX318" s="138"/>
      <c r="AY318" s="138"/>
      <c r="AZ318" s="138"/>
      <c r="BA318" s="138"/>
      <c r="BB318" s="138"/>
      <c r="BC318" s="138"/>
      <c r="BD318" s="138"/>
      <c r="BE318" s="138"/>
      <c r="BF318" s="138"/>
      <c r="BG318" s="138"/>
      <c r="BH318" s="138"/>
      <c r="BI318" s="138"/>
      <c r="BJ318" s="215"/>
      <c r="BK318" s="216"/>
      <c r="BL318" s="216"/>
      <c r="BM318" s="216"/>
      <c r="BN318" s="216"/>
      <c r="BO318" s="216"/>
      <c r="BP318" s="216"/>
      <c r="BQ318" s="216"/>
      <c r="BR318" s="216"/>
      <c r="BS318" s="216"/>
      <c r="BT318" s="216"/>
      <c r="BU318" s="216"/>
      <c r="BV318" s="216"/>
      <c r="BW318" s="216"/>
      <c r="BX318" s="216"/>
      <c r="BY318" s="216"/>
      <c r="BZ318" s="216"/>
      <c r="CA318" s="216"/>
      <c r="CB318" s="216"/>
      <c r="CC318" s="216"/>
      <c r="CD318" s="216"/>
      <c r="CE318" s="216"/>
      <c r="CF318" s="216"/>
      <c r="CG318" s="216"/>
      <c r="CH318" s="216"/>
      <c r="CI318" s="216"/>
      <c r="CJ318" s="216"/>
      <c r="CK318" s="216"/>
      <c r="CL318" s="216"/>
      <c r="CM318" s="216"/>
      <c r="CN318" s="216"/>
      <c r="CO318" s="216"/>
      <c r="CP318" s="216"/>
      <c r="CQ318" s="216"/>
      <c r="CR318" s="216"/>
      <c r="CS318" s="216"/>
      <c r="CT318" s="217"/>
      <c r="CU318" s="216"/>
      <c r="CV318" s="2"/>
    </row>
    <row r="319" spans="1:100" ht="102" customHeight="1">
      <c r="A319" s="129" t="s">
        <v>169</v>
      </c>
      <c r="B319" s="569">
        <v>405</v>
      </c>
      <c r="C319" s="85" t="s">
        <v>840</v>
      </c>
      <c r="D319" s="250" t="s">
        <v>224</v>
      </c>
      <c r="E319" s="576" t="s">
        <v>841</v>
      </c>
      <c r="F319" s="336" t="s">
        <v>224</v>
      </c>
      <c r="G319" s="85" t="s">
        <v>842</v>
      </c>
      <c r="H319" s="132"/>
      <c r="I319" s="126" t="s">
        <v>212</v>
      </c>
      <c r="J319" s="648" t="s">
        <v>545</v>
      </c>
      <c r="K319" s="649" t="s">
        <v>165</v>
      </c>
      <c r="L319" s="650" t="s">
        <v>177</v>
      </c>
      <c r="M319" s="525"/>
      <c r="N319" s="571" t="s">
        <v>177</v>
      </c>
      <c r="O319" s="306"/>
      <c r="P319" s="223"/>
      <c r="Q319" s="222"/>
      <c r="R319" s="305"/>
      <c r="S319" s="222"/>
      <c r="T319" s="306"/>
      <c r="U319" s="223"/>
      <c r="V319" s="222"/>
      <c r="W319" s="222"/>
      <c r="X319" s="222"/>
      <c r="Y319" s="38">
        <f t="shared" ref="Y319:Y328" si="267">COUNTIF($N319:$X319,"x")</f>
        <v>1</v>
      </c>
      <c r="Z319" s="676" t="s">
        <v>415</v>
      </c>
      <c r="AA319" s="96" t="s">
        <v>393</v>
      </c>
      <c r="AB319" s="96" t="s">
        <v>447</v>
      </c>
      <c r="AC319" s="609"/>
      <c r="AD319" s="96"/>
      <c r="AE319" s="96"/>
      <c r="AF319" s="96"/>
      <c r="AG319" s="96"/>
      <c r="AH319" s="96"/>
      <c r="AI319" s="96"/>
      <c r="AJ319" s="97"/>
      <c r="AK319" s="97"/>
      <c r="AL319" s="97"/>
      <c r="AM319" s="97"/>
      <c r="AN319" s="97"/>
      <c r="AO319" s="97"/>
      <c r="AP319" s="97"/>
      <c r="AQ319" s="97"/>
      <c r="AR319" s="97"/>
      <c r="AS319" s="97"/>
      <c r="AT319" s="97"/>
      <c r="AU319" s="97"/>
      <c r="AV319" s="97"/>
      <c r="AW319" s="97"/>
      <c r="AX319" s="97"/>
      <c r="AY319" s="97"/>
      <c r="AZ319" s="97"/>
      <c r="BA319" s="97"/>
      <c r="BB319" s="97"/>
      <c r="BC319" s="97"/>
      <c r="BD319" s="97"/>
      <c r="BE319" s="97"/>
      <c r="BF319" s="97"/>
      <c r="BG319" s="97"/>
      <c r="BH319" s="97"/>
      <c r="BI319" s="97"/>
      <c r="BJ319" s="98"/>
      <c r="BK319" s="99"/>
      <c r="BL319" s="99"/>
      <c r="BM319" s="99"/>
      <c r="BN319" s="99"/>
      <c r="BO319" s="99"/>
      <c r="BP319" s="99"/>
      <c r="BQ319" s="99"/>
      <c r="BR319" s="99"/>
      <c r="BS319" s="99"/>
      <c r="BT319" s="99"/>
      <c r="BU319" s="99"/>
      <c r="BV319" s="99"/>
      <c r="BW319" s="99"/>
      <c r="BX319" s="99"/>
      <c r="BY319" s="99"/>
      <c r="BZ319" s="99"/>
      <c r="CA319" s="99"/>
      <c r="CB319" s="99"/>
      <c r="CC319" s="99"/>
      <c r="CD319" s="99"/>
      <c r="CE319" s="99"/>
      <c r="CF319" s="99"/>
      <c r="CG319" s="99"/>
      <c r="CH319" s="99"/>
      <c r="CI319" s="99"/>
      <c r="CJ319" s="99"/>
      <c r="CK319" s="99"/>
      <c r="CL319" s="100">
        <f>COUNTIF(BJ319:CK319,"2")</f>
        <v>0</v>
      </c>
      <c r="CM319" s="101" t="e">
        <f t="shared" ref="CM319:CM328" si="268">CL319/(CL319+CN319+CP319+CR319)</f>
        <v>#DIV/0!</v>
      </c>
      <c r="CN319" s="100">
        <f>COUNTIF(BJ319:CK319,"1")</f>
        <v>0</v>
      </c>
      <c r="CO319" s="101" t="e">
        <f t="shared" ref="CO319:CO328" si="269">CN319/(CL319+CN319+CP319+CR319)</f>
        <v>#DIV/0!</v>
      </c>
      <c r="CP319" s="100">
        <f>COUNTIF(BJ319:CK319,"0")</f>
        <v>0</v>
      </c>
      <c r="CQ319" s="101" t="e">
        <f t="shared" ref="CQ319:CQ328" si="270">CP319/(CL319+CN319+CP319+CR319)</f>
        <v>#DIV/0!</v>
      </c>
      <c r="CR319" s="100">
        <f>COUNTIF(BJ319:CK319,"KĐG")</f>
        <v>0</v>
      </c>
      <c r="CS319" s="101" t="e">
        <f t="shared" ref="CS319:CS328" si="271">CR319/(CL319+CN319+CP319+CR319)</f>
        <v>#DIV/0!</v>
      </c>
      <c r="CT319" s="102" t="e">
        <f t="shared" ref="CT319:CT328" si="272">(((CL319*2)+(CN319*1)+(CP319*0)))/(CL319+CN319+CP319)</f>
        <v>#DIV/0!</v>
      </c>
      <c r="CU319" s="601" t="e">
        <f t="shared" ref="CU319:CU328" si="273">IF(CS319&gt;=50%,"KĐG",IF(CT319&gt;=1.6,"Đạt mục tiêu",IF(CT319&gt;=1,"Cần cố gắng","Chưa đạt")))</f>
        <v>#DIV/0!</v>
      </c>
      <c r="CV319" s="150"/>
    </row>
    <row r="320" spans="1:100" ht="102" hidden="1" customHeight="1">
      <c r="A320" s="38" t="s">
        <v>179</v>
      </c>
      <c r="B320" s="319">
        <v>405</v>
      </c>
      <c r="C320" s="393" t="s">
        <v>840</v>
      </c>
      <c r="D320" s="233" t="s">
        <v>224</v>
      </c>
      <c r="E320" s="554" t="s">
        <v>841</v>
      </c>
      <c r="F320" s="394" t="s">
        <v>224</v>
      </c>
      <c r="G320" s="535" t="s">
        <v>843</v>
      </c>
      <c r="H320" s="132"/>
      <c r="I320" s="540" t="s">
        <v>212</v>
      </c>
      <c r="J320" s="632"/>
      <c r="K320" s="623"/>
      <c r="L320" s="638"/>
      <c r="M320" s="304"/>
      <c r="N320" s="373"/>
      <c r="O320" s="107" t="s">
        <v>177</v>
      </c>
      <c r="P320" s="223"/>
      <c r="Q320" s="222"/>
      <c r="R320" s="305"/>
      <c r="S320" s="222"/>
      <c r="T320" s="306"/>
      <c r="U320" s="223"/>
      <c r="V320" s="222"/>
      <c r="W320" s="222"/>
      <c r="X320" s="222"/>
      <c r="Y320" s="38">
        <f t="shared" si="267"/>
        <v>1</v>
      </c>
      <c r="Z320" s="623"/>
      <c r="AA320" s="536"/>
      <c r="AB320" s="536"/>
      <c r="AC320" s="97"/>
      <c r="AD320" s="307" t="s">
        <v>844</v>
      </c>
      <c r="AE320" s="97"/>
      <c r="AF320" s="97"/>
      <c r="AG320" s="96"/>
      <c r="AH320" s="96"/>
      <c r="AI320" s="96"/>
      <c r="AJ320" s="97"/>
      <c r="AK320" s="97"/>
      <c r="AL320" s="97"/>
      <c r="AM320" s="97"/>
      <c r="AN320" s="97"/>
      <c r="AO320" s="97"/>
      <c r="AP320" s="97"/>
      <c r="AQ320" s="97"/>
      <c r="AR320" s="97"/>
      <c r="AS320" s="97"/>
      <c r="AT320" s="97"/>
      <c r="AU320" s="97"/>
      <c r="AV320" s="97"/>
      <c r="AW320" s="97"/>
      <c r="AX320" s="97"/>
      <c r="AY320" s="97"/>
      <c r="AZ320" s="97"/>
      <c r="BA320" s="97"/>
      <c r="BB320" s="97"/>
      <c r="BC320" s="97"/>
      <c r="BD320" s="97"/>
      <c r="BE320" s="97"/>
      <c r="BF320" s="97"/>
      <c r="BG320" s="97"/>
      <c r="BH320" s="97"/>
      <c r="BI320" s="97"/>
      <c r="BJ320" s="98"/>
      <c r="BK320" s="99"/>
      <c r="BL320" s="99"/>
      <c r="BM320" s="99"/>
      <c r="BN320" s="110"/>
      <c r="BO320" s="99"/>
      <c r="BP320" s="99"/>
      <c r="BQ320" s="99"/>
      <c r="BR320" s="99"/>
      <c r="BS320" s="99"/>
      <c r="BT320" s="110"/>
      <c r="BU320" s="110"/>
      <c r="BV320" s="110"/>
      <c r="BW320" s="99"/>
      <c r="BX320" s="99"/>
      <c r="BY320" s="99"/>
      <c r="BZ320" s="99"/>
      <c r="CA320" s="110"/>
      <c r="CB320" s="110"/>
      <c r="CC320" s="99"/>
      <c r="CD320" s="99"/>
      <c r="CE320" s="99"/>
      <c r="CF320" s="99"/>
      <c r="CG320" s="99"/>
      <c r="CH320" s="110"/>
      <c r="CI320" s="99"/>
      <c r="CJ320" s="99"/>
      <c r="CK320" s="99"/>
      <c r="CL320" s="100">
        <f>COUNTIF(BJ320:CK320,"2")</f>
        <v>0</v>
      </c>
      <c r="CM320" s="101" t="e">
        <f t="shared" si="268"/>
        <v>#DIV/0!</v>
      </c>
      <c r="CN320" s="100">
        <f>COUNTIF(BJ320:CK320,"1")</f>
        <v>0</v>
      </c>
      <c r="CO320" s="101" t="e">
        <f t="shared" si="269"/>
        <v>#DIV/0!</v>
      </c>
      <c r="CP320" s="100">
        <f>COUNTIF(BJ320:CK320,"0")</f>
        <v>0</v>
      </c>
      <c r="CQ320" s="101" t="e">
        <f t="shared" si="270"/>
        <v>#DIV/0!</v>
      </c>
      <c r="CR320" s="100">
        <f>COUNTIF(BJ320:CK320,"KĐG")</f>
        <v>0</v>
      </c>
      <c r="CS320" s="101" t="e">
        <f t="shared" si="271"/>
        <v>#DIV/0!</v>
      </c>
      <c r="CT320" s="102" t="e">
        <f t="shared" si="272"/>
        <v>#DIV/0!</v>
      </c>
      <c r="CU320" s="103" t="e">
        <f t="shared" si="273"/>
        <v>#DIV/0!</v>
      </c>
      <c r="CV320" s="2"/>
    </row>
    <row r="321" spans="1:100" ht="102" hidden="1" customHeight="1">
      <c r="A321" s="38" t="s">
        <v>180</v>
      </c>
      <c r="B321" s="60">
        <v>405</v>
      </c>
      <c r="C321" s="81" t="s">
        <v>840</v>
      </c>
      <c r="D321" s="233" t="s">
        <v>224</v>
      </c>
      <c r="E321" s="169" t="s">
        <v>841</v>
      </c>
      <c r="F321" s="84" t="s">
        <v>224</v>
      </c>
      <c r="G321" s="85" t="s">
        <v>845</v>
      </c>
      <c r="H321" s="132"/>
      <c r="I321" s="123" t="s">
        <v>212</v>
      </c>
      <c r="J321" s="632"/>
      <c r="K321" s="623"/>
      <c r="L321" s="638"/>
      <c r="M321" s="304"/>
      <c r="N321" s="135"/>
      <c r="O321" s="107"/>
      <c r="P321" s="107" t="s">
        <v>177</v>
      </c>
      <c r="Q321" s="222"/>
      <c r="R321" s="305"/>
      <c r="S321" s="222"/>
      <c r="T321" s="306"/>
      <c r="U321" s="223"/>
      <c r="V321" s="222"/>
      <c r="W321" s="222"/>
      <c r="X321" s="222"/>
      <c r="Y321" s="38">
        <f t="shared" si="267"/>
        <v>1</v>
      </c>
      <c r="Z321" s="623"/>
      <c r="AA321" s="109"/>
      <c r="AB321" s="109"/>
      <c r="AC321" s="97"/>
      <c r="AD321" s="97"/>
      <c r="AE321" s="97"/>
      <c r="AF321" s="97"/>
      <c r="AG321" s="96" t="s">
        <v>844</v>
      </c>
      <c r="AH321" s="96"/>
      <c r="AI321" s="96"/>
      <c r="AJ321" s="97"/>
      <c r="AK321" s="97"/>
      <c r="AL321" s="97"/>
      <c r="AM321" s="97"/>
      <c r="AN321" s="97"/>
      <c r="AO321" s="97"/>
      <c r="AP321" s="97"/>
      <c r="AQ321" s="97"/>
      <c r="AR321" s="97"/>
      <c r="AS321" s="97"/>
      <c r="AT321" s="97"/>
      <c r="AU321" s="97"/>
      <c r="AV321" s="97"/>
      <c r="AW321" s="97"/>
      <c r="AX321" s="97"/>
      <c r="AY321" s="97"/>
      <c r="AZ321" s="97"/>
      <c r="BA321" s="97"/>
      <c r="BB321" s="97"/>
      <c r="BC321" s="97"/>
      <c r="BD321" s="97"/>
      <c r="BE321" s="97"/>
      <c r="BF321" s="97"/>
      <c r="BG321" s="97"/>
      <c r="BH321" s="97"/>
      <c r="BI321" s="97"/>
      <c r="BJ321" s="98"/>
      <c r="BK321" s="99"/>
      <c r="BL321" s="99"/>
      <c r="BM321" s="99"/>
      <c r="BN321" s="110"/>
      <c r="BO321" s="99"/>
      <c r="BP321" s="99"/>
      <c r="BQ321" s="99"/>
      <c r="BR321" s="99"/>
      <c r="BS321" s="99"/>
      <c r="BT321" s="110"/>
      <c r="BU321" s="110"/>
      <c r="BV321" s="110"/>
      <c r="BW321" s="99"/>
      <c r="BX321" s="99"/>
      <c r="BY321" s="99"/>
      <c r="BZ321" s="99"/>
      <c r="CA321" s="110"/>
      <c r="CB321" s="110"/>
      <c r="CC321" s="99"/>
      <c r="CD321" s="99"/>
      <c r="CE321" s="99"/>
      <c r="CF321" s="99"/>
      <c r="CG321" s="99"/>
      <c r="CH321" s="110"/>
      <c r="CI321" s="99"/>
      <c r="CJ321" s="99"/>
      <c r="CK321" s="99"/>
      <c r="CL321" s="100"/>
      <c r="CM321" s="101"/>
      <c r="CN321" s="100"/>
      <c r="CO321" s="101"/>
      <c r="CP321" s="100"/>
      <c r="CQ321" s="101"/>
      <c r="CR321" s="100"/>
      <c r="CS321" s="101"/>
      <c r="CT321" s="102"/>
      <c r="CU321" s="103"/>
      <c r="CV321" s="2"/>
    </row>
    <row r="322" spans="1:100" ht="102" hidden="1" customHeight="1">
      <c r="A322" s="38" t="s">
        <v>181</v>
      </c>
      <c r="B322" s="60">
        <v>405</v>
      </c>
      <c r="C322" s="81" t="s">
        <v>840</v>
      </c>
      <c r="D322" s="233" t="s">
        <v>224</v>
      </c>
      <c r="E322" s="169" t="s">
        <v>841</v>
      </c>
      <c r="F322" s="84" t="s">
        <v>224</v>
      </c>
      <c r="G322" s="85" t="s">
        <v>846</v>
      </c>
      <c r="H322" s="86"/>
      <c r="I322" s="87" t="s">
        <v>212</v>
      </c>
      <c r="J322" s="638"/>
      <c r="K322" s="623"/>
      <c r="L322" s="638"/>
      <c r="M322" s="304"/>
      <c r="N322" s="135"/>
      <c r="O322" s="107"/>
      <c r="P322" s="223"/>
      <c r="Q322" s="107" t="s">
        <v>177</v>
      </c>
      <c r="R322" s="305"/>
      <c r="S322" s="222"/>
      <c r="T322" s="306"/>
      <c r="U322" s="223"/>
      <c r="V322" s="222"/>
      <c r="W322" s="222"/>
      <c r="X322" s="222"/>
      <c r="Y322" s="38">
        <f t="shared" si="267"/>
        <v>1</v>
      </c>
      <c r="Z322" s="623"/>
      <c r="AA322" s="109"/>
      <c r="AB322" s="109"/>
      <c r="AC322" s="109"/>
      <c r="AD322" s="109"/>
      <c r="AE322" s="109"/>
      <c r="AF322" s="109"/>
      <c r="AG322" s="96"/>
      <c r="AH322" s="96"/>
      <c r="AI322" s="96"/>
      <c r="AJ322" s="97"/>
      <c r="AK322" s="307" t="s">
        <v>844</v>
      </c>
      <c r="AL322" s="97"/>
      <c r="AM322" s="97"/>
      <c r="AN322" s="97"/>
      <c r="AO322" s="97"/>
      <c r="AP322" s="97"/>
      <c r="AQ322" s="97"/>
      <c r="AR322" s="97"/>
      <c r="AS322" s="97"/>
      <c r="AT322" s="97"/>
      <c r="AU322" s="97"/>
      <c r="AV322" s="97"/>
      <c r="AW322" s="97"/>
      <c r="AX322" s="97"/>
      <c r="AY322" s="97"/>
      <c r="AZ322" s="97"/>
      <c r="BA322" s="97"/>
      <c r="BB322" s="97"/>
      <c r="BC322" s="97"/>
      <c r="BD322" s="97"/>
      <c r="BE322" s="97"/>
      <c r="BF322" s="97"/>
      <c r="BG322" s="97"/>
      <c r="BH322" s="97"/>
      <c r="BI322" s="97"/>
      <c r="BJ322" s="98"/>
      <c r="BK322" s="99"/>
      <c r="BL322" s="99"/>
      <c r="BM322" s="99"/>
      <c r="BN322" s="99"/>
      <c r="BO322" s="99"/>
      <c r="BP322" s="99"/>
      <c r="BQ322" s="99"/>
      <c r="BR322" s="99"/>
      <c r="BS322" s="99"/>
      <c r="BT322" s="99"/>
      <c r="BU322" s="99"/>
      <c r="BV322" s="99"/>
      <c r="BW322" s="99"/>
      <c r="BX322" s="99"/>
      <c r="BY322" s="99"/>
      <c r="BZ322" s="99"/>
      <c r="CA322" s="99"/>
      <c r="CB322" s="99"/>
      <c r="CC322" s="99"/>
      <c r="CD322" s="99"/>
      <c r="CE322" s="99"/>
      <c r="CF322" s="99"/>
      <c r="CG322" s="99"/>
      <c r="CH322" s="99"/>
      <c r="CI322" s="99"/>
      <c r="CJ322" s="99"/>
      <c r="CK322" s="99"/>
      <c r="CL322" s="100">
        <f t="shared" ref="CL322:CL328" si="274">COUNTIF(BJ322:CK322,"2")</f>
        <v>0</v>
      </c>
      <c r="CM322" s="112" t="e">
        <f t="shared" si="268"/>
        <v>#DIV/0!</v>
      </c>
      <c r="CN322" s="100">
        <f t="shared" ref="CN322:CN328" si="275">COUNTIF(BJ322:CK322,"1")</f>
        <v>0</v>
      </c>
      <c r="CO322" s="112" t="e">
        <f t="shared" si="269"/>
        <v>#DIV/0!</v>
      </c>
      <c r="CP322" s="100">
        <f t="shared" ref="CP322:CP328" si="276">COUNTIF(BJ322:CK322,"0")</f>
        <v>0</v>
      </c>
      <c r="CQ322" s="112" t="e">
        <f t="shared" si="270"/>
        <v>#DIV/0!</v>
      </c>
      <c r="CR322" s="100">
        <f t="shared" ref="CR322:CR328" si="277">COUNTIF(BJ322:CK322,"KĐG")</f>
        <v>0</v>
      </c>
      <c r="CS322" s="112" t="e">
        <f t="shared" si="271"/>
        <v>#DIV/0!</v>
      </c>
      <c r="CT322" s="113" t="e">
        <f t="shared" si="272"/>
        <v>#DIV/0!</v>
      </c>
      <c r="CU322" s="103" t="e">
        <f t="shared" si="273"/>
        <v>#DIV/0!</v>
      </c>
      <c r="CV322" s="2"/>
    </row>
    <row r="323" spans="1:100" ht="102" hidden="1" customHeight="1">
      <c r="A323" s="38" t="s">
        <v>182</v>
      </c>
      <c r="B323" s="60">
        <v>405</v>
      </c>
      <c r="C323" s="81" t="s">
        <v>840</v>
      </c>
      <c r="D323" s="233" t="s">
        <v>224</v>
      </c>
      <c r="E323" s="169" t="s">
        <v>841</v>
      </c>
      <c r="F323" s="84" t="s">
        <v>224</v>
      </c>
      <c r="G323" s="85" t="s">
        <v>847</v>
      </c>
      <c r="H323" s="86"/>
      <c r="I323" s="105" t="s">
        <v>212</v>
      </c>
      <c r="J323" s="638"/>
      <c r="K323" s="623"/>
      <c r="L323" s="638"/>
      <c r="M323" s="304"/>
      <c r="N323" s="135"/>
      <c r="O323" s="107"/>
      <c r="P323" s="223"/>
      <c r="Q323" s="107"/>
      <c r="R323" s="209" t="s">
        <v>177</v>
      </c>
      <c r="S323" s="222"/>
      <c r="T323" s="306"/>
      <c r="U323" s="223"/>
      <c r="V323" s="222"/>
      <c r="W323" s="222"/>
      <c r="X323" s="222"/>
      <c r="Y323" s="38">
        <f t="shared" si="267"/>
        <v>1</v>
      </c>
      <c r="Z323" s="623"/>
      <c r="AA323" s="109"/>
      <c r="AB323" s="109"/>
      <c r="AC323" s="109"/>
      <c r="AD323" s="109"/>
      <c r="AE323" s="109"/>
      <c r="AF323" s="109"/>
      <c r="AG323" s="96"/>
      <c r="AH323" s="96"/>
      <c r="AI323" s="96"/>
      <c r="AJ323" s="97"/>
      <c r="AK323" s="97"/>
      <c r="AL323" s="97"/>
      <c r="AM323" s="97"/>
      <c r="AN323" s="97"/>
      <c r="AO323" s="307" t="s">
        <v>844</v>
      </c>
      <c r="AP323" s="97"/>
      <c r="AQ323" s="97"/>
      <c r="AR323" s="97"/>
      <c r="AS323" s="97"/>
      <c r="AT323" s="97"/>
      <c r="AU323" s="97"/>
      <c r="AV323" s="97"/>
      <c r="AW323" s="97"/>
      <c r="AX323" s="97"/>
      <c r="AY323" s="97"/>
      <c r="AZ323" s="97"/>
      <c r="BA323" s="97"/>
      <c r="BB323" s="97"/>
      <c r="BC323" s="97"/>
      <c r="BD323" s="97"/>
      <c r="BE323" s="97"/>
      <c r="BF323" s="97"/>
      <c r="BG323" s="97"/>
      <c r="BH323" s="97"/>
      <c r="BI323" s="97"/>
      <c r="BJ323" s="98"/>
      <c r="BK323" s="99"/>
      <c r="BL323" s="99"/>
      <c r="BM323" s="99"/>
      <c r="BN323" s="99"/>
      <c r="BO323" s="99"/>
      <c r="BP323" s="99"/>
      <c r="BQ323" s="99"/>
      <c r="BR323" s="99"/>
      <c r="BS323" s="99"/>
      <c r="BT323" s="99"/>
      <c r="BU323" s="99"/>
      <c r="BV323" s="99"/>
      <c r="BW323" s="99"/>
      <c r="BX323" s="99"/>
      <c r="BY323" s="99"/>
      <c r="BZ323" s="99"/>
      <c r="CA323" s="99"/>
      <c r="CB323" s="99"/>
      <c r="CC323" s="99"/>
      <c r="CD323" s="99"/>
      <c r="CE323" s="99"/>
      <c r="CF323" s="99"/>
      <c r="CG323" s="99"/>
      <c r="CH323" s="99"/>
      <c r="CI323" s="99"/>
      <c r="CJ323" s="99"/>
      <c r="CK323" s="99"/>
      <c r="CL323" s="100">
        <f t="shared" si="274"/>
        <v>0</v>
      </c>
      <c r="CM323" s="101" t="e">
        <f t="shared" si="268"/>
        <v>#DIV/0!</v>
      </c>
      <c r="CN323" s="100">
        <f t="shared" si="275"/>
        <v>0</v>
      </c>
      <c r="CO323" s="101" t="e">
        <f t="shared" si="269"/>
        <v>#DIV/0!</v>
      </c>
      <c r="CP323" s="100">
        <f t="shared" si="276"/>
        <v>0</v>
      </c>
      <c r="CQ323" s="101" t="e">
        <f t="shared" si="270"/>
        <v>#DIV/0!</v>
      </c>
      <c r="CR323" s="100">
        <f t="shared" si="277"/>
        <v>0</v>
      </c>
      <c r="CS323" s="101" t="e">
        <f t="shared" si="271"/>
        <v>#DIV/0!</v>
      </c>
      <c r="CT323" s="113" t="e">
        <f t="shared" si="272"/>
        <v>#DIV/0!</v>
      </c>
      <c r="CU323" s="103" t="e">
        <f t="shared" si="273"/>
        <v>#DIV/0!</v>
      </c>
      <c r="CV323" s="2"/>
    </row>
    <row r="324" spans="1:100" ht="102" hidden="1" customHeight="1">
      <c r="A324" s="38" t="s">
        <v>185</v>
      </c>
      <c r="B324" s="60">
        <v>405</v>
      </c>
      <c r="C324" s="81" t="s">
        <v>840</v>
      </c>
      <c r="D324" s="144" t="s">
        <v>224</v>
      </c>
      <c r="E324" s="81" t="s">
        <v>841</v>
      </c>
      <c r="F324" s="84" t="s">
        <v>224</v>
      </c>
      <c r="G324" s="85" t="s">
        <v>848</v>
      </c>
      <c r="H324" s="86"/>
      <c r="I324" s="105" t="s">
        <v>212</v>
      </c>
      <c r="J324" s="638"/>
      <c r="K324" s="623"/>
      <c r="L324" s="638"/>
      <c r="M324" s="304"/>
      <c r="N324" s="135"/>
      <c r="O324" s="222"/>
      <c r="P324" s="223"/>
      <c r="Q324" s="222"/>
      <c r="R324" s="305"/>
      <c r="S324" s="222"/>
      <c r="T324" s="264"/>
      <c r="U324" s="107" t="s">
        <v>177</v>
      </c>
      <c r="V324" s="222"/>
      <c r="W324" s="222"/>
      <c r="X324" s="222"/>
      <c r="Y324" s="38">
        <f t="shared" si="267"/>
        <v>1</v>
      </c>
      <c r="Z324" s="623"/>
      <c r="AA324" s="109"/>
      <c r="AB324" s="109"/>
      <c r="AC324" s="109"/>
      <c r="AD324" s="109"/>
      <c r="AE324" s="109"/>
      <c r="AF324" s="109"/>
      <c r="AG324" s="96"/>
      <c r="AH324" s="96"/>
      <c r="AI324" s="96"/>
      <c r="AJ324" s="97"/>
      <c r="AK324" s="97"/>
      <c r="AL324" s="97"/>
      <c r="AM324" s="97"/>
      <c r="AN324" s="97"/>
      <c r="AO324" s="97"/>
      <c r="AP324" s="97"/>
      <c r="AQ324" s="97"/>
      <c r="AR324" s="97"/>
      <c r="AS324" s="97"/>
      <c r="AT324" s="97"/>
      <c r="AU324" s="97"/>
      <c r="AV324" s="97"/>
      <c r="AW324" s="97"/>
      <c r="AX324" s="97"/>
      <c r="AY324" s="97" t="s">
        <v>844</v>
      </c>
      <c r="AZ324" s="97"/>
      <c r="BA324" s="97"/>
      <c r="BB324" s="97"/>
      <c r="BC324" s="97"/>
      <c r="BD324" s="97"/>
      <c r="BE324" s="97"/>
      <c r="BF324" s="97"/>
      <c r="BG324" s="97"/>
      <c r="BH324" s="97"/>
      <c r="BI324" s="97"/>
      <c r="BJ324" s="98"/>
      <c r="BK324" s="99"/>
      <c r="BL324" s="99"/>
      <c r="BM324" s="99"/>
      <c r="BN324" s="99"/>
      <c r="BO324" s="99"/>
      <c r="BP324" s="99"/>
      <c r="BQ324" s="99"/>
      <c r="BR324" s="99"/>
      <c r="BS324" s="99"/>
      <c r="BT324" s="99"/>
      <c r="BU324" s="99"/>
      <c r="BV324" s="99"/>
      <c r="BW324" s="99"/>
      <c r="BX324" s="99"/>
      <c r="BY324" s="99"/>
      <c r="BZ324" s="99"/>
      <c r="CA324" s="99"/>
      <c r="CB324" s="99"/>
      <c r="CC324" s="99"/>
      <c r="CD324" s="99"/>
      <c r="CE324" s="99"/>
      <c r="CF324" s="99"/>
      <c r="CG324" s="99"/>
      <c r="CH324" s="99"/>
      <c r="CI324" s="99"/>
      <c r="CJ324" s="99"/>
      <c r="CK324" s="99"/>
      <c r="CL324" s="100">
        <f t="shared" si="274"/>
        <v>0</v>
      </c>
      <c r="CM324" s="101" t="e">
        <f t="shared" si="268"/>
        <v>#DIV/0!</v>
      </c>
      <c r="CN324" s="100">
        <f t="shared" si="275"/>
        <v>0</v>
      </c>
      <c r="CO324" s="101" t="e">
        <f t="shared" si="269"/>
        <v>#DIV/0!</v>
      </c>
      <c r="CP324" s="100">
        <f t="shared" si="276"/>
        <v>0</v>
      </c>
      <c r="CQ324" s="101" t="e">
        <f t="shared" si="270"/>
        <v>#DIV/0!</v>
      </c>
      <c r="CR324" s="100">
        <f t="shared" si="277"/>
        <v>0</v>
      </c>
      <c r="CS324" s="101" t="e">
        <f t="shared" si="271"/>
        <v>#DIV/0!</v>
      </c>
      <c r="CT324" s="117" t="e">
        <f t="shared" si="272"/>
        <v>#DIV/0!</v>
      </c>
      <c r="CU324" s="103" t="e">
        <f t="shared" si="273"/>
        <v>#DIV/0!</v>
      </c>
      <c r="CV324" s="2"/>
    </row>
    <row r="325" spans="1:100" ht="102" hidden="1" customHeight="1">
      <c r="A325" s="38" t="s">
        <v>188</v>
      </c>
      <c r="B325" s="60">
        <v>405</v>
      </c>
      <c r="C325" s="81" t="s">
        <v>840</v>
      </c>
      <c r="D325" s="82" t="s">
        <v>224</v>
      </c>
      <c r="E325" s="169" t="s">
        <v>841</v>
      </c>
      <c r="F325" s="84" t="s">
        <v>224</v>
      </c>
      <c r="G325" s="142" t="s">
        <v>849</v>
      </c>
      <c r="H325" s="143"/>
      <c r="I325" s="105" t="s">
        <v>212</v>
      </c>
      <c r="J325" s="639"/>
      <c r="K325" s="624"/>
      <c r="L325" s="639"/>
      <c r="M325" s="304"/>
      <c r="N325" s="135"/>
      <c r="O325" s="222"/>
      <c r="P325" s="223"/>
      <c r="Q325" s="222"/>
      <c r="R325" s="305"/>
      <c r="S325" s="222"/>
      <c r="T325" s="306"/>
      <c r="U325" s="223"/>
      <c r="V325" s="222"/>
      <c r="W325" s="222"/>
      <c r="X325" s="107" t="s">
        <v>177</v>
      </c>
      <c r="Y325" s="38">
        <f t="shared" si="267"/>
        <v>1</v>
      </c>
      <c r="Z325" s="624"/>
      <c r="AA325" s="109"/>
      <c r="AB325" s="109"/>
      <c r="AC325" s="109"/>
      <c r="AD325" s="109"/>
      <c r="AE325" s="109"/>
      <c r="AF325" s="109"/>
      <c r="AG325" s="96"/>
      <c r="AH325" s="96"/>
      <c r="AI325" s="96"/>
      <c r="AJ325" s="97"/>
      <c r="AK325" s="97"/>
      <c r="AL325" s="97"/>
      <c r="AM325" s="97"/>
      <c r="AN325" s="97"/>
      <c r="AO325" s="97"/>
      <c r="AP325" s="97"/>
      <c r="AQ325" s="97"/>
      <c r="AR325" s="97"/>
      <c r="AS325" s="97"/>
      <c r="AT325" s="97"/>
      <c r="AU325" s="97"/>
      <c r="AV325" s="97"/>
      <c r="AW325" s="97"/>
      <c r="AX325" s="97"/>
      <c r="AY325" s="97"/>
      <c r="AZ325" s="97"/>
      <c r="BA325" s="97"/>
      <c r="BB325" s="97"/>
      <c r="BC325" s="97"/>
      <c r="BD325" s="97"/>
      <c r="BE325" s="97"/>
      <c r="BF325" s="97"/>
      <c r="BG325" s="97" t="s">
        <v>227</v>
      </c>
      <c r="BH325" s="97"/>
      <c r="BI325" s="97" t="s">
        <v>393</v>
      </c>
      <c r="BJ325" s="98"/>
      <c r="BK325" s="99"/>
      <c r="BL325" s="99"/>
      <c r="BM325" s="99"/>
      <c r="BN325" s="99"/>
      <c r="BO325" s="99"/>
      <c r="BP325" s="99"/>
      <c r="BQ325" s="99"/>
      <c r="BR325" s="99"/>
      <c r="BS325" s="99"/>
      <c r="BT325" s="99"/>
      <c r="BU325" s="99"/>
      <c r="BV325" s="99"/>
      <c r="BW325" s="99"/>
      <c r="BX325" s="99"/>
      <c r="BY325" s="99"/>
      <c r="BZ325" s="99"/>
      <c r="CA325" s="99"/>
      <c r="CB325" s="99"/>
      <c r="CC325" s="99"/>
      <c r="CD325" s="99"/>
      <c r="CE325" s="99"/>
      <c r="CF325" s="99"/>
      <c r="CG325" s="99"/>
      <c r="CH325" s="99"/>
      <c r="CI325" s="99"/>
      <c r="CJ325" s="99"/>
      <c r="CK325" s="99"/>
      <c r="CL325" s="100">
        <f t="shared" si="274"/>
        <v>0</v>
      </c>
      <c r="CM325" s="101" t="e">
        <f t="shared" si="268"/>
        <v>#DIV/0!</v>
      </c>
      <c r="CN325" s="100">
        <f t="shared" si="275"/>
        <v>0</v>
      </c>
      <c r="CO325" s="101" t="e">
        <f t="shared" si="269"/>
        <v>#DIV/0!</v>
      </c>
      <c r="CP325" s="100">
        <f t="shared" si="276"/>
        <v>0</v>
      </c>
      <c r="CQ325" s="101" t="e">
        <f t="shared" si="270"/>
        <v>#DIV/0!</v>
      </c>
      <c r="CR325" s="100">
        <f t="shared" si="277"/>
        <v>0</v>
      </c>
      <c r="CS325" s="101" t="e">
        <f t="shared" si="271"/>
        <v>#DIV/0!</v>
      </c>
      <c r="CT325" s="117" t="e">
        <f t="shared" si="272"/>
        <v>#DIV/0!</v>
      </c>
      <c r="CU325" s="103" t="e">
        <f t="shared" si="273"/>
        <v>#DIV/0!</v>
      </c>
      <c r="CV325" s="2"/>
    </row>
    <row r="326" spans="1:100" ht="180.75" hidden="1" customHeight="1">
      <c r="A326" s="38" t="s">
        <v>184</v>
      </c>
      <c r="B326" s="60">
        <v>406</v>
      </c>
      <c r="C326" s="83" t="s">
        <v>850</v>
      </c>
      <c r="D326" s="104" t="s">
        <v>190</v>
      </c>
      <c r="E326" s="81" t="s">
        <v>851</v>
      </c>
      <c r="F326" s="84" t="s">
        <v>190</v>
      </c>
      <c r="G326" s="142" t="s">
        <v>852</v>
      </c>
      <c r="H326" s="143"/>
      <c r="I326" s="105" t="s">
        <v>212</v>
      </c>
      <c r="J326" s="139" t="s">
        <v>545</v>
      </c>
      <c r="K326" s="140" t="s">
        <v>206</v>
      </c>
      <c r="L326" s="141" t="s">
        <v>177</v>
      </c>
      <c r="M326" s="106">
        <v>1</v>
      </c>
      <c r="N326" s="135"/>
      <c r="O326" s="222"/>
      <c r="P326" s="223"/>
      <c r="Q326" s="222"/>
      <c r="R326" s="222"/>
      <c r="S326" s="308"/>
      <c r="T326" s="223" t="s">
        <v>177</v>
      </c>
      <c r="U326" s="223"/>
      <c r="V326" s="222"/>
      <c r="W326" s="222"/>
      <c r="X326" s="222"/>
      <c r="Y326" s="38">
        <f t="shared" si="267"/>
        <v>1</v>
      </c>
      <c r="Z326" s="309" t="s">
        <v>415</v>
      </c>
      <c r="AA326" s="109"/>
      <c r="AB326" s="109"/>
      <c r="AC326" s="109"/>
      <c r="AD326" s="109"/>
      <c r="AE326" s="109"/>
      <c r="AF326" s="109"/>
      <c r="AG326" s="96"/>
      <c r="AH326" s="96"/>
      <c r="AI326" s="96"/>
      <c r="AJ326" s="97"/>
      <c r="AK326" s="97"/>
      <c r="AL326" s="97"/>
      <c r="AM326" s="97"/>
      <c r="AN326" s="97"/>
      <c r="AO326" s="97"/>
      <c r="AP326" s="97"/>
      <c r="AQ326" s="97"/>
      <c r="AR326" s="97"/>
      <c r="AS326" s="97"/>
      <c r="AT326" s="97"/>
      <c r="AU326" s="97"/>
      <c r="AV326" s="97" t="s">
        <v>365</v>
      </c>
      <c r="AW326" s="97" t="s">
        <v>227</v>
      </c>
      <c r="AX326" s="97"/>
      <c r="AY326" s="97"/>
      <c r="AZ326" s="97"/>
      <c r="BA326" s="97"/>
      <c r="BB326" s="97"/>
      <c r="BC326" s="97"/>
      <c r="BD326" s="97"/>
      <c r="BE326" s="97"/>
      <c r="BF326" s="97"/>
      <c r="BG326" s="97"/>
      <c r="BH326" s="97"/>
      <c r="BI326" s="97"/>
      <c r="BJ326" s="98"/>
      <c r="BK326" s="99"/>
      <c r="BL326" s="99"/>
      <c r="BM326" s="99"/>
      <c r="BN326" s="99"/>
      <c r="BO326" s="99"/>
      <c r="BP326" s="99"/>
      <c r="BQ326" s="99"/>
      <c r="BR326" s="99"/>
      <c r="BS326" s="99"/>
      <c r="BT326" s="99"/>
      <c r="BU326" s="99"/>
      <c r="BV326" s="99"/>
      <c r="BW326" s="99"/>
      <c r="BX326" s="99"/>
      <c r="BY326" s="99"/>
      <c r="BZ326" s="99"/>
      <c r="CA326" s="99"/>
      <c r="CB326" s="99"/>
      <c r="CC326" s="99"/>
      <c r="CD326" s="99"/>
      <c r="CE326" s="99"/>
      <c r="CF326" s="99"/>
      <c r="CG326" s="99"/>
      <c r="CH326" s="99"/>
      <c r="CI326" s="99"/>
      <c r="CJ326" s="99"/>
      <c r="CK326" s="99"/>
      <c r="CL326" s="100">
        <f t="shared" si="274"/>
        <v>0</v>
      </c>
      <c r="CM326" s="101" t="e">
        <f t="shared" si="268"/>
        <v>#DIV/0!</v>
      </c>
      <c r="CN326" s="100">
        <f t="shared" si="275"/>
        <v>0</v>
      </c>
      <c r="CO326" s="101" t="e">
        <f t="shared" si="269"/>
        <v>#DIV/0!</v>
      </c>
      <c r="CP326" s="100">
        <f t="shared" si="276"/>
        <v>0</v>
      </c>
      <c r="CQ326" s="101" t="e">
        <f t="shared" si="270"/>
        <v>#DIV/0!</v>
      </c>
      <c r="CR326" s="100">
        <f t="shared" si="277"/>
        <v>0</v>
      </c>
      <c r="CS326" s="101" t="e">
        <f t="shared" si="271"/>
        <v>#DIV/0!</v>
      </c>
      <c r="CT326" s="116" t="e">
        <f t="shared" si="272"/>
        <v>#DIV/0!</v>
      </c>
      <c r="CU326" s="103" t="e">
        <f t="shared" si="273"/>
        <v>#DIV/0!</v>
      </c>
      <c r="CV326" s="2"/>
    </row>
    <row r="327" spans="1:100" ht="131.25" hidden="1" customHeight="1">
      <c r="A327" s="80" t="s">
        <v>184</v>
      </c>
      <c r="B327" s="60">
        <v>409</v>
      </c>
      <c r="C327" s="83" t="s">
        <v>853</v>
      </c>
      <c r="D327" s="115" t="s">
        <v>224</v>
      </c>
      <c r="E327" s="81" t="s">
        <v>854</v>
      </c>
      <c r="F327" s="84" t="s">
        <v>224</v>
      </c>
      <c r="G327" s="195" t="s">
        <v>855</v>
      </c>
      <c r="H327" s="196"/>
      <c r="I327" s="105" t="s">
        <v>212</v>
      </c>
      <c r="J327" s="139" t="s">
        <v>545</v>
      </c>
      <c r="K327" s="140" t="s">
        <v>165</v>
      </c>
      <c r="L327" s="141" t="s">
        <v>177</v>
      </c>
      <c r="M327" s="106"/>
      <c r="N327" s="107"/>
      <c r="O327" s="108"/>
      <c r="P327" s="107"/>
      <c r="Q327" s="108"/>
      <c r="R327" s="108"/>
      <c r="S327" s="108"/>
      <c r="T327" s="108" t="s">
        <v>177</v>
      </c>
      <c r="U327" s="107"/>
      <c r="V327" s="108"/>
      <c r="W327" s="108"/>
      <c r="X327" s="108"/>
      <c r="Y327" s="38">
        <f t="shared" si="267"/>
        <v>1</v>
      </c>
      <c r="Z327" s="129"/>
      <c r="AA327" s="109"/>
      <c r="AB327" s="109"/>
      <c r="AC327" s="109"/>
      <c r="AD327" s="109"/>
      <c r="AE327" s="109"/>
      <c r="AF327" s="109"/>
      <c r="AG327" s="96"/>
      <c r="AH327" s="96"/>
      <c r="AI327" s="96"/>
      <c r="AJ327" s="97"/>
      <c r="AK327" s="97"/>
      <c r="AL327" s="97"/>
      <c r="AM327" s="97"/>
      <c r="AN327" s="97"/>
      <c r="AO327" s="97"/>
      <c r="AP327" s="97"/>
      <c r="AQ327" s="97"/>
      <c r="AR327" s="97"/>
      <c r="AS327" s="97"/>
      <c r="AT327" s="97"/>
      <c r="AU327" s="97"/>
      <c r="AV327" s="97"/>
      <c r="AW327" s="97" t="s">
        <v>393</v>
      </c>
      <c r="AX327" s="97"/>
      <c r="AY327" s="97"/>
      <c r="AZ327" s="97"/>
      <c r="BA327" s="97"/>
      <c r="BB327" s="97"/>
      <c r="BC327" s="97"/>
      <c r="BD327" s="97"/>
      <c r="BE327" s="97"/>
      <c r="BF327" s="97"/>
      <c r="BG327" s="97"/>
      <c r="BH327" s="97"/>
      <c r="BI327" s="97"/>
      <c r="BJ327" s="98"/>
      <c r="BK327" s="99"/>
      <c r="BL327" s="99"/>
      <c r="BM327" s="99"/>
      <c r="BN327" s="99"/>
      <c r="BO327" s="99"/>
      <c r="BP327" s="99"/>
      <c r="BQ327" s="99"/>
      <c r="BR327" s="99"/>
      <c r="BS327" s="99"/>
      <c r="BT327" s="99"/>
      <c r="BU327" s="99"/>
      <c r="BV327" s="99"/>
      <c r="BW327" s="99"/>
      <c r="BX327" s="99"/>
      <c r="BY327" s="99"/>
      <c r="BZ327" s="99"/>
      <c r="CA327" s="99"/>
      <c r="CB327" s="99"/>
      <c r="CC327" s="99"/>
      <c r="CD327" s="99"/>
      <c r="CE327" s="99"/>
      <c r="CF327" s="99"/>
      <c r="CG327" s="99"/>
      <c r="CH327" s="99"/>
      <c r="CI327" s="99"/>
      <c r="CJ327" s="99"/>
      <c r="CK327" s="99"/>
      <c r="CL327" s="100">
        <f t="shared" si="274"/>
        <v>0</v>
      </c>
      <c r="CM327" s="101" t="e">
        <f t="shared" si="268"/>
        <v>#DIV/0!</v>
      </c>
      <c r="CN327" s="100">
        <f t="shared" si="275"/>
        <v>0</v>
      </c>
      <c r="CO327" s="101" t="e">
        <f t="shared" si="269"/>
        <v>#DIV/0!</v>
      </c>
      <c r="CP327" s="100">
        <f t="shared" si="276"/>
        <v>0</v>
      </c>
      <c r="CQ327" s="101" t="e">
        <f t="shared" si="270"/>
        <v>#DIV/0!</v>
      </c>
      <c r="CR327" s="100">
        <f t="shared" si="277"/>
        <v>0</v>
      </c>
      <c r="CS327" s="101" t="e">
        <f t="shared" si="271"/>
        <v>#DIV/0!</v>
      </c>
      <c r="CT327" s="116" t="e">
        <f t="shared" si="272"/>
        <v>#DIV/0!</v>
      </c>
      <c r="CU327" s="103" t="e">
        <f t="shared" si="273"/>
        <v>#DIV/0!</v>
      </c>
      <c r="CV327" s="2"/>
    </row>
    <row r="328" spans="1:100" ht="37.5" hidden="1" customHeight="1">
      <c r="A328" s="80" t="s">
        <v>188</v>
      </c>
      <c r="B328" s="60">
        <v>412</v>
      </c>
      <c r="C328" s="310" t="s">
        <v>856</v>
      </c>
      <c r="D328" s="114" t="s">
        <v>190</v>
      </c>
      <c r="E328" s="310" t="s">
        <v>857</v>
      </c>
      <c r="F328" s="311" t="s">
        <v>190</v>
      </c>
      <c r="G328" s="312" t="s">
        <v>858</v>
      </c>
      <c r="H328" s="313"/>
      <c r="I328" s="145" t="s">
        <v>212</v>
      </c>
      <c r="J328" s="88" t="s">
        <v>545</v>
      </c>
      <c r="K328" s="89" t="s">
        <v>165</v>
      </c>
      <c r="L328" s="90" t="s">
        <v>177</v>
      </c>
      <c r="M328" s="134"/>
      <c r="N328" s="135"/>
      <c r="O328" s="136"/>
      <c r="P328" s="135"/>
      <c r="Q328" s="136"/>
      <c r="R328" s="136"/>
      <c r="S328" s="136"/>
      <c r="T328" s="136"/>
      <c r="U328" s="135"/>
      <c r="V328" s="136"/>
      <c r="W328" s="136"/>
      <c r="X328" s="135" t="s">
        <v>177</v>
      </c>
      <c r="Y328" s="38">
        <f t="shared" si="267"/>
        <v>1</v>
      </c>
      <c r="Z328" s="128"/>
      <c r="AA328" s="109"/>
      <c r="AB328" s="109"/>
      <c r="AC328" s="109"/>
      <c r="AD328" s="109"/>
      <c r="AE328" s="109"/>
      <c r="AF328" s="109"/>
      <c r="AG328" s="96"/>
      <c r="AH328" s="96"/>
      <c r="AI328" s="96"/>
      <c r="AJ328" s="97"/>
      <c r="AK328" s="97"/>
      <c r="AL328" s="97"/>
      <c r="AM328" s="97"/>
      <c r="AN328" s="97"/>
      <c r="AO328" s="97"/>
      <c r="AP328" s="97"/>
      <c r="AQ328" s="97"/>
      <c r="AR328" s="97"/>
      <c r="AS328" s="97"/>
      <c r="AT328" s="97"/>
      <c r="AU328" s="97"/>
      <c r="AV328" s="97"/>
      <c r="AW328" s="97"/>
      <c r="AX328" s="97"/>
      <c r="AY328" s="97"/>
      <c r="AZ328" s="97"/>
      <c r="BA328" s="97"/>
      <c r="BB328" s="97"/>
      <c r="BC328" s="97"/>
      <c r="BD328" s="97"/>
      <c r="BE328" s="97"/>
      <c r="BF328" s="97"/>
      <c r="BG328" s="97"/>
      <c r="BH328" s="97" t="s">
        <v>393</v>
      </c>
      <c r="BI328" s="97"/>
      <c r="BJ328" s="98"/>
      <c r="BK328" s="99"/>
      <c r="BL328" s="99"/>
      <c r="BM328" s="99"/>
      <c r="BN328" s="99"/>
      <c r="BO328" s="99"/>
      <c r="BP328" s="99"/>
      <c r="BQ328" s="99"/>
      <c r="BR328" s="99"/>
      <c r="BS328" s="99"/>
      <c r="BT328" s="99"/>
      <c r="BU328" s="99"/>
      <c r="BV328" s="99"/>
      <c r="BW328" s="99"/>
      <c r="BX328" s="99"/>
      <c r="BY328" s="99"/>
      <c r="BZ328" s="99"/>
      <c r="CA328" s="99"/>
      <c r="CB328" s="99"/>
      <c r="CC328" s="99"/>
      <c r="CD328" s="99"/>
      <c r="CE328" s="99"/>
      <c r="CF328" s="99"/>
      <c r="CG328" s="99"/>
      <c r="CH328" s="99"/>
      <c r="CI328" s="99"/>
      <c r="CJ328" s="99"/>
      <c r="CK328" s="99"/>
      <c r="CL328" s="100">
        <f t="shared" si="274"/>
        <v>0</v>
      </c>
      <c r="CM328" s="101" t="e">
        <f t="shared" si="268"/>
        <v>#DIV/0!</v>
      </c>
      <c r="CN328" s="100">
        <f t="shared" si="275"/>
        <v>0</v>
      </c>
      <c r="CO328" s="101" t="e">
        <f t="shared" si="269"/>
        <v>#DIV/0!</v>
      </c>
      <c r="CP328" s="100">
        <f t="shared" si="276"/>
        <v>0</v>
      </c>
      <c r="CQ328" s="101" t="e">
        <f t="shared" si="270"/>
        <v>#DIV/0!</v>
      </c>
      <c r="CR328" s="100">
        <f t="shared" si="277"/>
        <v>0</v>
      </c>
      <c r="CS328" s="101" t="e">
        <f t="shared" si="271"/>
        <v>#DIV/0!</v>
      </c>
      <c r="CT328" s="117" t="e">
        <f t="shared" si="272"/>
        <v>#DIV/0!</v>
      </c>
      <c r="CU328" s="103" t="e">
        <f t="shared" si="273"/>
        <v>#DIV/0!</v>
      </c>
      <c r="CV328" s="2"/>
    </row>
    <row r="329" spans="1:100" ht="27" customHeight="1">
      <c r="A329" s="521" t="s">
        <v>117</v>
      </c>
      <c r="B329" s="569">
        <v>413</v>
      </c>
      <c r="C329" s="725" t="s">
        <v>859</v>
      </c>
      <c r="D329" s="725"/>
      <c r="E329" s="725"/>
      <c r="F329" s="725"/>
      <c r="G329" s="725"/>
      <c r="H329" s="732"/>
      <c r="I329" s="725"/>
      <c r="J329" s="732"/>
      <c r="K329" s="732"/>
      <c r="L329" s="732"/>
      <c r="M329" s="732"/>
      <c r="N329" s="725"/>
      <c r="O329" s="732"/>
      <c r="P329" s="732"/>
      <c r="Q329" s="732"/>
      <c r="R329" s="732"/>
      <c r="S329" s="732"/>
      <c r="T329" s="732"/>
      <c r="U329" s="732"/>
      <c r="V329" s="732"/>
      <c r="W329" s="732"/>
      <c r="X329" s="732"/>
      <c r="Y329" s="732"/>
      <c r="Z329" s="732"/>
      <c r="AA329" s="725"/>
      <c r="AB329" s="725"/>
      <c r="AC329" s="606"/>
      <c r="AD329" s="61"/>
      <c r="AE329" s="61"/>
      <c r="AF329" s="61"/>
      <c r="AG329" s="61"/>
      <c r="AH329" s="61"/>
      <c r="AI329" s="61"/>
      <c r="AJ329" s="61"/>
      <c r="AK329" s="61"/>
      <c r="AL329" s="61"/>
      <c r="AM329" s="61"/>
      <c r="AN329" s="61"/>
      <c r="AO329" s="61"/>
      <c r="AP329" s="61"/>
      <c r="AQ329" s="61"/>
      <c r="AR329" s="61"/>
      <c r="AS329" s="61"/>
      <c r="AT329" s="61"/>
      <c r="AU329" s="61"/>
      <c r="AV329" s="61"/>
      <c r="AW329" s="61"/>
      <c r="AX329" s="61"/>
      <c r="AY329" s="61"/>
      <c r="AZ329" s="61"/>
      <c r="BA329" s="61"/>
      <c r="BB329" s="61"/>
      <c r="BC329" s="61"/>
      <c r="BD329" s="61"/>
      <c r="BE329" s="61"/>
      <c r="BF329" s="61"/>
      <c r="BG329" s="61"/>
      <c r="BH329" s="61"/>
      <c r="BI329" s="61"/>
      <c r="BJ329" s="314"/>
      <c r="BK329" s="314"/>
      <c r="BL329" s="314"/>
      <c r="BM329" s="315"/>
      <c r="BN329" s="216"/>
      <c r="BO329" s="216"/>
      <c r="BP329" s="216"/>
      <c r="BQ329" s="216"/>
      <c r="BR329" s="216"/>
      <c r="BS329" s="216"/>
      <c r="BT329" s="216"/>
      <c r="BU329" s="216"/>
      <c r="BV329" s="216"/>
      <c r="BW329" s="216"/>
      <c r="BX329" s="216"/>
      <c r="BY329" s="216"/>
      <c r="BZ329" s="216"/>
      <c r="CA329" s="216"/>
      <c r="CB329" s="216"/>
      <c r="CC329" s="216"/>
      <c r="CD329" s="216"/>
      <c r="CE329" s="216"/>
      <c r="CF329" s="216"/>
      <c r="CG329" s="216"/>
      <c r="CH329" s="216"/>
      <c r="CI329" s="216"/>
      <c r="CJ329" s="216"/>
      <c r="CK329" s="216"/>
      <c r="CL329" s="216"/>
      <c r="CM329" s="216"/>
      <c r="CN329" s="216"/>
      <c r="CO329" s="216"/>
      <c r="CP329" s="216"/>
      <c r="CQ329" s="216"/>
      <c r="CR329" s="216"/>
      <c r="CS329" s="216"/>
      <c r="CT329" s="217"/>
      <c r="CU329" s="603"/>
      <c r="CV329" s="150"/>
    </row>
    <row r="330" spans="1:100" ht="30.75" customHeight="1">
      <c r="A330" s="521" t="s">
        <v>117</v>
      </c>
      <c r="B330" s="569">
        <v>414</v>
      </c>
      <c r="C330" s="677" t="s">
        <v>860</v>
      </c>
      <c r="D330" s="677"/>
      <c r="E330" s="677"/>
      <c r="F330" s="677"/>
      <c r="G330" s="677"/>
      <c r="H330" s="681"/>
      <c r="I330" s="677"/>
      <c r="J330" s="681"/>
      <c r="K330" s="681"/>
      <c r="L330" s="681"/>
      <c r="M330" s="681"/>
      <c r="N330" s="677"/>
      <c r="O330" s="681"/>
      <c r="P330" s="681"/>
      <c r="Q330" s="681"/>
      <c r="R330" s="681"/>
      <c r="S330" s="681"/>
      <c r="T330" s="681"/>
      <c r="U330" s="681"/>
      <c r="V330" s="681"/>
      <c r="W330" s="681"/>
      <c r="X330" s="681"/>
      <c r="Y330" s="681"/>
      <c r="Z330" s="681"/>
      <c r="AA330" s="677"/>
      <c r="AB330" s="677"/>
      <c r="AC330" s="597"/>
      <c r="AD330" s="138"/>
      <c r="AE330" s="138"/>
      <c r="AF330" s="138"/>
      <c r="AG330" s="138"/>
      <c r="AH330" s="138"/>
      <c r="AI330" s="138"/>
      <c r="AJ330" s="138"/>
      <c r="AK330" s="138"/>
      <c r="AL330" s="138"/>
      <c r="AM330" s="138"/>
      <c r="AN330" s="138"/>
      <c r="AO330" s="138"/>
      <c r="AP330" s="138"/>
      <c r="AQ330" s="138"/>
      <c r="AR330" s="138"/>
      <c r="AS330" s="138"/>
      <c r="AT330" s="138"/>
      <c r="AU330" s="138"/>
      <c r="AV330" s="138"/>
      <c r="AW330" s="138"/>
      <c r="AX330" s="138"/>
      <c r="AY330" s="138"/>
      <c r="AZ330" s="138"/>
      <c r="BA330" s="138"/>
      <c r="BB330" s="138"/>
      <c r="BC330" s="138"/>
      <c r="BD330" s="138"/>
      <c r="BE330" s="138"/>
      <c r="BF330" s="138"/>
      <c r="BG330" s="138"/>
      <c r="BH330" s="138"/>
      <c r="BI330" s="138"/>
      <c r="BJ330" s="215"/>
      <c r="BK330" s="216"/>
      <c r="BL330" s="216"/>
      <c r="BM330" s="216"/>
      <c r="BN330" s="216"/>
      <c r="BO330" s="216"/>
      <c r="BP330" s="216"/>
      <c r="BQ330" s="216"/>
      <c r="BR330" s="216"/>
      <c r="BS330" s="216"/>
      <c r="BT330" s="216"/>
      <c r="BU330" s="216"/>
      <c r="BV330" s="216"/>
      <c r="BW330" s="216"/>
      <c r="BX330" s="216"/>
      <c r="BY330" s="216"/>
      <c r="BZ330" s="216"/>
      <c r="CA330" s="216"/>
      <c r="CB330" s="216"/>
      <c r="CC330" s="216"/>
      <c r="CD330" s="216"/>
      <c r="CE330" s="216"/>
      <c r="CF330" s="216"/>
      <c r="CG330" s="216"/>
      <c r="CH330" s="216"/>
      <c r="CI330" s="216"/>
      <c r="CJ330" s="216"/>
      <c r="CK330" s="216"/>
      <c r="CL330" s="216"/>
      <c r="CM330" s="216"/>
      <c r="CN330" s="216"/>
      <c r="CO330" s="216"/>
      <c r="CP330" s="216"/>
      <c r="CQ330" s="216"/>
      <c r="CR330" s="216"/>
      <c r="CS330" s="216"/>
      <c r="CT330" s="217"/>
      <c r="CU330" s="603"/>
      <c r="CV330" s="150"/>
    </row>
    <row r="331" spans="1:100" ht="72.75" hidden="1" customHeight="1">
      <c r="A331" s="80" t="s">
        <v>179</v>
      </c>
      <c r="B331" s="319">
        <v>417</v>
      </c>
      <c r="C331" s="534" t="s">
        <v>861</v>
      </c>
      <c r="D331" s="115" t="s">
        <v>224</v>
      </c>
      <c r="E331" s="393" t="s">
        <v>862</v>
      </c>
      <c r="F331" s="394" t="s">
        <v>224</v>
      </c>
      <c r="G331" s="543" t="s">
        <v>863</v>
      </c>
      <c r="H331" s="179"/>
      <c r="I331" s="540" t="s">
        <v>212</v>
      </c>
      <c r="J331" s="148" t="s">
        <v>864</v>
      </c>
      <c r="K331" s="140" t="s">
        <v>165</v>
      </c>
      <c r="L331" s="141" t="s">
        <v>177</v>
      </c>
      <c r="M331" s="106"/>
      <c r="N331" s="92"/>
      <c r="O331" s="108" t="s">
        <v>177</v>
      </c>
      <c r="P331" s="107"/>
      <c r="Q331" s="108"/>
      <c r="R331" s="108"/>
      <c r="S331" s="108"/>
      <c r="T331" s="108"/>
      <c r="U331" s="107"/>
      <c r="V331" s="108"/>
      <c r="W331" s="108"/>
      <c r="X331" s="108"/>
      <c r="Y331" s="38">
        <f t="shared" ref="Y331:Y357" si="278">COUNTIF($N331:$X331,"x")</f>
        <v>1</v>
      </c>
      <c r="Z331" s="129"/>
      <c r="AA331" s="536"/>
      <c r="AB331" s="536"/>
      <c r="AC331" s="97"/>
      <c r="AD331" s="97"/>
      <c r="AE331" s="97" t="s">
        <v>365</v>
      </c>
      <c r="AF331" s="97"/>
      <c r="AG331" s="96"/>
      <c r="AH331" s="96"/>
      <c r="AI331" s="96"/>
      <c r="AJ331" s="97"/>
      <c r="AK331" s="97"/>
      <c r="AL331" s="97"/>
      <c r="AM331" s="97"/>
      <c r="AN331" s="97"/>
      <c r="AO331" s="97"/>
      <c r="AP331" s="97"/>
      <c r="AQ331" s="97"/>
      <c r="AR331" s="97"/>
      <c r="AS331" s="97"/>
      <c r="AT331" s="97"/>
      <c r="AU331" s="97"/>
      <c r="AV331" s="97"/>
      <c r="AW331" s="97"/>
      <c r="AX331" s="97"/>
      <c r="AY331" s="97"/>
      <c r="AZ331" s="97"/>
      <c r="BA331" s="97"/>
      <c r="BB331" s="97"/>
      <c r="BC331" s="97"/>
      <c r="BD331" s="97"/>
      <c r="BE331" s="97"/>
      <c r="BF331" s="97"/>
      <c r="BG331" s="97"/>
      <c r="BH331" s="97"/>
      <c r="BI331" s="97"/>
      <c r="BJ331" s="98"/>
      <c r="BK331" s="99"/>
      <c r="BL331" s="99"/>
      <c r="BM331" s="99"/>
      <c r="BN331" s="110"/>
      <c r="BO331" s="99"/>
      <c r="BP331" s="99"/>
      <c r="BQ331" s="99"/>
      <c r="BR331" s="99"/>
      <c r="BS331" s="99"/>
      <c r="BT331" s="110"/>
      <c r="BU331" s="110"/>
      <c r="BV331" s="110"/>
      <c r="BW331" s="99"/>
      <c r="BX331" s="99"/>
      <c r="BY331" s="99"/>
      <c r="BZ331" s="99"/>
      <c r="CA331" s="110"/>
      <c r="CB331" s="110"/>
      <c r="CC331" s="99"/>
      <c r="CD331" s="99"/>
      <c r="CE331" s="99"/>
      <c r="CF331" s="99"/>
      <c r="CG331" s="99"/>
      <c r="CH331" s="110"/>
      <c r="CI331" s="99"/>
      <c r="CJ331" s="99"/>
      <c r="CK331" s="99"/>
      <c r="CL331" s="100">
        <f t="shared" ref="CL331:CL357" si="279">COUNTIF(BJ331:CK331,"2")</f>
        <v>0</v>
      </c>
      <c r="CM331" s="101" t="e">
        <f t="shared" ref="CM331:CM357" si="280">CL331/(CL331+CN331+CP331+CR331)</f>
        <v>#DIV/0!</v>
      </c>
      <c r="CN331" s="100">
        <f t="shared" ref="CN331:CN357" si="281">COUNTIF(BJ331:CK331,"1")</f>
        <v>0</v>
      </c>
      <c r="CO331" s="101" t="e">
        <f t="shared" ref="CO331:CO357" si="282">CN331/(CL331+CN331+CP331+CR331)</f>
        <v>#DIV/0!</v>
      </c>
      <c r="CP331" s="100">
        <f t="shared" ref="CP331:CP357" si="283">COUNTIF(BJ331:CK331,"0")</f>
        <v>0</v>
      </c>
      <c r="CQ331" s="101" t="e">
        <f t="shared" ref="CQ331:CQ342" si="284">CP331/(CL331+CN331+CP331+CR331)</f>
        <v>#DIV/0!</v>
      </c>
      <c r="CR331" s="100">
        <f t="shared" ref="CR331:CR357" si="285">COUNTIF(BJ331:CK331,"KĐG")</f>
        <v>0</v>
      </c>
      <c r="CS331" s="101" t="e">
        <f t="shared" ref="CS331:CS357" si="286">CR331/(CL331+CN331+CP331+CR331)</f>
        <v>#DIV/0!</v>
      </c>
      <c r="CT331" s="102" t="e">
        <f t="shared" ref="CT331:CT342" si="287">(((CL331*2)+(CN331*1)+(CP331*0)))/(CL331+CN331+CP331)</f>
        <v>#DIV/0!</v>
      </c>
      <c r="CU331" s="103" t="e">
        <f t="shared" ref="CU331:CU342" si="288">IF(CS331&gt;=50%,"KĐG",IF(CT331&gt;=1.6,"Đạt mục tiêu",IF(CT331&gt;=1,"Cần cố gắng","Chưa đạt")))</f>
        <v>#DIV/0!</v>
      </c>
      <c r="CV331" s="2"/>
    </row>
    <row r="332" spans="1:100" ht="83.25" hidden="1" customHeight="1">
      <c r="A332" s="80" t="s">
        <v>186</v>
      </c>
      <c r="B332" s="60">
        <v>420</v>
      </c>
      <c r="C332" s="159" t="s">
        <v>865</v>
      </c>
      <c r="D332" s="160" t="s">
        <v>248</v>
      </c>
      <c r="E332" s="161" t="s">
        <v>866</v>
      </c>
      <c r="F332" s="162" t="s">
        <v>248</v>
      </c>
      <c r="G332" s="195" t="s">
        <v>867</v>
      </c>
      <c r="H332" s="196"/>
      <c r="I332" s="87" t="s">
        <v>212</v>
      </c>
      <c r="J332" s="139" t="s">
        <v>864</v>
      </c>
      <c r="K332" s="140" t="s">
        <v>165</v>
      </c>
      <c r="L332" s="141" t="s">
        <v>177</v>
      </c>
      <c r="M332" s="106"/>
      <c r="N332" s="107"/>
      <c r="O332" s="108"/>
      <c r="P332" s="107"/>
      <c r="Q332" s="108"/>
      <c r="R332" s="108"/>
      <c r="S332" s="108"/>
      <c r="T332" s="108"/>
      <c r="U332" s="107"/>
      <c r="V332" s="108" t="s">
        <v>177</v>
      </c>
      <c r="W332" s="108"/>
      <c r="X332" s="108"/>
      <c r="Y332" s="38">
        <f t="shared" si="278"/>
        <v>1</v>
      </c>
      <c r="Z332" s="155" t="s">
        <v>253</v>
      </c>
      <c r="AA332" s="109"/>
      <c r="AB332" s="109"/>
      <c r="AC332" s="109"/>
      <c r="AD332" s="109"/>
      <c r="AE332" s="109"/>
      <c r="AF332" s="109"/>
      <c r="AG332" s="96"/>
      <c r="AH332" s="96"/>
      <c r="AI332" s="96"/>
      <c r="AJ332" s="97"/>
      <c r="AK332" s="97"/>
      <c r="AL332" s="97"/>
      <c r="AM332" s="97"/>
      <c r="AN332" s="97"/>
      <c r="AO332" s="97"/>
      <c r="AP332" s="97"/>
      <c r="AQ332" s="97"/>
      <c r="AR332" s="97"/>
      <c r="AS332" s="97"/>
      <c r="AT332" s="97"/>
      <c r="AU332" s="97"/>
      <c r="AV332" s="97"/>
      <c r="AW332" s="97"/>
      <c r="AX332" s="97"/>
      <c r="AY332" s="97"/>
      <c r="AZ332" s="97"/>
      <c r="BA332" s="97" t="s">
        <v>447</v>
      </c>
      <c r="BB332" s="97" t="s">
        <v>447</v>
      </c>
      <c r="BC332" s="97" t="s">
        <v>447</v>
      </c>
      <c r="BD332" s="97"/>
      <c r="BE332" s="97"/>
      <c r="BF332" s="97"/>
      <c r="BG332" s="97"/>
      <c r="BH332" s="97"/>
      <c r="BI332" s="97"/>
      <c r="BJ332" s="98"/>
      <c r="BK332" s="99"/>
      <c r="BL332" s="99"/>
      <c r="BM332" s="99"/>
      <c r="BN332" s="99"/>
      <c r="BO332" s="99"/>
      <c r="BP332" s="99"/>
      <c r="BQ332" s="99"/>
      <c r="BR332" s="99"/>
      <c r="BS332" s="99"/>
      <c r="BT332" s="99"/>
      <c r="BU332" s="99"/>
      <c r="BV332" s="99"/>
      <c r="BW332" s="99"/>
      <c r="BX332" s="99"/>
      <c r="BY332" s="99"/>
      <c r="BZ332" s="99"/>
      <c r="CA332" s="99"/>
      <c r="CB332" s="99"/>
      <c r="CC332" s="99"/>
      <c r="CD332" s="99"/>
      <c r="CE332" s="99"/>
      <c r="CF332" s="99"/>
      <c r="CG332" s="99"/>
      <c r="CH332" s="99"/>
      <c r="CI332" s="99"/>
      <c r="CJ332" s="99"/>
      <c r="CK332" s="99"/>
      <c r="CL332" s="100">
        <f t="shared" si="279"/>
        <v>0</v>
      </c>
      <c r="CM332" s="101" t="e">
        <f t="shared" si="280"/>
        <v>#DIV/0!</v>
      </c>
      <c r="CN332" s="100">
        <f t="shared" si="281"/>
        <v>0</v>
      </c>
      <c r="CO332" s="101" t="e">
        <f t="shared" si="282"/>
        <v>#DIV/0!</v>
      </c>
      <c r="CP332" s="100">
        <f t="shared" si="283"/>
        <v>0</v>
      </c>
      <c r="CQ332" s="101" t="e">
        <f t="shared" si="284"/>
        <v>#DIV/0!</v>
      </c>
      <c r="CR332" s="100">
        <f t="shared" si="285"/>
        <v>0</v>
      </c>
      <c r="CS332" s="101" t="e">
        <f t="shared" si="286"/>
        <v>#DIV/0!</v>
      </c>
      <c r="CT332" s="113" t="e">
        <f t="shared" si="287"/>
        <v>#DIV/0!</v>
      </c>
      <c r="CU332" s="103" t="e">
        <f t="shared" si="288"/>
        <v>#DIV/0!</v>
      </c>
      <c r="CV332" s="2"/>
    </row>
    <row r="333" spans="1:100" ht="58.5" hidden="1" customHeight="1">
      <c r="A333" s="80" t="s">
        <v>182</v>
      </c>
      <c r="B333" s="60">
        <v>422</v>
      </c>
      <c r="C333" s="83" t="s">
        <v>868</v>
      </c>
      <c r="D333" s="114" t="s">
        <v>224</v>
      </c>
      <c r="E333" s="81" t="s">
        <v>869</v>
      </c>
      <c r="F333" s="84" t="s">
        <v>224</v>
      </c>
      <c r="G333" s="85" t="s">
        <v>870</v>
      </c>
      <c r="H333" s="86"/>
      <c r="I333" s="105" t="s">
        <v>212</v>
      </c>
      <c r="J333" s="139" t="s">
        <v>864</v>
      </c>
      <c r="K333" s="140" t="s">
        <v>206</v>
      </c>
      <c r="L333" s="141" t="s">
        <v>177</v>
      </c>
      <c r="M333" s="106"/>
      <c r="N333" s="107"/>
      <c r="O333" s="108"/>
      <c r="P333" s="107"/>
      <c r="Q333" s="108"/>
      <c r="R333" s="108" t="s">
        <v>177</v>
      </c>
      <c r="S333" s="108"/>
      <c r="T333" s="108"/>
      <c r="U333" s="107"/>
      <c r="V333" s="108"/>
      <c r="W333" s="108"/>
      <c r="X333" s="108"/>
      <c r="Y333" s="38">
        <f t="shared" si="278"/>
        <v>1</v>
      </c>
      <c r="Z333" s="129"/>
      <c r="AA333" s="109"/>
      <c r="AB333" s="109"/>
      <c r="AC333" s="109"/>
      <c r="AD333" s="109"/>
      <c r="AE333" s="109"/>
      <c r="AF333" s="109"/>
      <c r="AG333" s="96"/>
      <c r="AH333" s="96"/>
      <c r="AI333" s="96"/>
      <c r="AJ333" s="97"/>
      <c r="AK333" s="97"/>
      <c r="AL333" s="97"/>
      <c r="AM333" s="97" t="s">
        <v>447</v>
      </c>
      <c r="AN333" s="97" t="s">
        <v>447</v>
      </c>
      <c r="AO333" s="97" t="s">
        <v>447</v>
      </c>
      <c r="AP333" s="97" t="s">
        <v>447</v>
      </c>
      <c r="AQ333" s="97"/>
      <c r="AR333" s="97"/>
      <c r="AS333" s="97"/>
      <c r="AT333" s="97"/>
      <c r="AU333" s="97"/>
      <c r="AV333" s="97"/>
      <c r="AW333" s="97"/>
      <c r="AX333" s="97"/>
      <c r="AY333" s="97"/>
      <c r="AZ333" s="97"/>
      <c r="BA333" s="97"/>
      <c r="BB333" s="97"/>
      <c r="BC333" s="97"/>
      <c r="BD333" s="97"/>
      <c r="BE333" s="97"/>
      <c r="BF333" s="97"/>
      <c r="BG333" s="97"/>
      <c r="BH333" s="97"/>
      <c r="BI333" s="97"/>
      <c r="BJ333" s="98"/>
      <c r="BK333" s="99"/>
      <c r="BL333" s="99"/>
      <c r="BM333" s="99"/>
      <c r="BN333" s="99"/>
      <c r="BO333" s="99"/>
      <c r="BP333" s="99"/>
      <c r="BQ333" s="99"/>
      <c r="BR333" s="99"/>
      <c r="BS333" s="99"/>
      <c r="BT333" s="99"/>
      <c r="BU333" s="99"/>
      <c r="BV333" s="99"/>
      <c r="BW333" s="99"/>
      <c r="BX333" s="99"/>
      <c r="BY333" s="99"/>
      <c r="BZ333" s="99"/>
      <c r="CA333" s="99"/>
      <c r="CB333" s="99"/>
      <c r="CC333" s="99"/>
      <c r="CD333" s="99"/>
      <c r="CE333" s="99"/>
      <c r="CF333" s="99"/>
      <c r="CG333" s="99"/>
      <c r="CH333" s="99"/>
      <c r="CI333" s="99"/>
      <c r="CJ333" s="99"/>
      <c r="CK333" s="99"/>
      <c r="CL333" s="100">
        <f t="shared" si="279"/>
        <v>0</v>
      </c>
      <c r="CM333" s="101" t="e">
        <f t="shared" si="280"/>
        <v>#DIV/0!</v>
      </c>
      <c r="CN333" s="100">
        <f t="shared" si="281"/>
        <v>0</v>
      </c>
      <c r="CO333" s="101" t="e">
        <f t="shared" si="282"/>
        <v>#DIV/0!</v>
      </c>
      <c r="CP333" s="100">
        <f t="shared" si="283"/>
        <v>0</v>
      </c>
      <c r="CQ333" s="101" t="e">
        <f t="shared" si="284"/>
        <v>#DIV/0!</v>
      </c>
      <c r="CR333" s="100">
        <f t="shared" si="285"/>
        <v>0</v>
      </c>
      <c r="CS333" s="101" t="e">
        <f t="shared" si="286"/>
        <v>#DIV/0!</v>
      </c>
      <c r="CT333" s="113" t="e">
        <f t="shared" si="287"/>
        <v>#DIV/0!</v>
      </c>
      <c r="CU333" s="103" t="e">
        <f t="shared" si="288"/>
        <v>#DIV/0!</v>
      </c>
      <c r="CV333" s="2"/>
    </row>
    <row r="334" spans="1:100" ht="93" customHeight="1">
      <c r="A334" s="399" t="s">
        <v>169</v>
      </c>
      <c r="B334" s="569">
        <v>423</v>
      </c>
      <c r="C334" s="85" t="s">
        <v>871</v>
      </c>
      <c r="D334" s="250" t="s">
        <v>224</v>
      </c>
      <c r="E334" s="85" t="s">
        <v>872</v>
      </c>
      <c r="F334" s="336" t="s">
        <v>224</v>
      </c>
      <c r="G334" s="195" t="s">
        <v>873</v>
      </c>
      <c r="H334" s="202"/>
      <c r="I334" s="126" t="s">
        <v>212</v>
      </c>
      <c r="J334" s="648" t="s">
        <v>864</v>
      </c>
      <c r="K334" s="649" t="s">
        <v>194</v>
      </c>
      <c r="L334" s="650" t="s">
        <v>177</v>
      </c>
      <c r="M334" s="371">
        <v>1</v>
      </c>
      <c r="N334" s="571" t="s">
        <v>177</v>
      </c>
      <c r="O334" s="613"/>
      <c r="P334" s="107"/>
      <c r="Q334" s="149"/>
      <c r="R334" s="149"/>
      <c r="S334" s="149"/>
      <c r="T334" s="149"/>
      <c r="U334" s="107"/>
      <c r="V334" s="149"/>
      <c r="W334" s="149"/>
      <c r="X334" s="149"/>
      <c r="Y334" s="38">
        <f t="shared" si="278"/>
        <v>1</v>
      </c>
      <c r="Z334" s="622" t="s">
        <v>874</v>
      </c>
      <c r="AA334" s="96" t="s">
        <v>393</v>
      </c>
      <c r="AB334" s="96" t="s">
        <v>227</v>
      </c>
      <c r="AC334" s="609"/>
      <c r="AD334" s="96"/>
      <c r="AE334" s="96"/>
      <c r="AF334" s="96"/>
      <c r="AG334" s="96"/>
      <c r="AH334" s="96"/>
      <c r="AI334" s="96"/>
      <c r="AJ334" s="97"/>
      <c r="AK334" s="97"/>
      <c r="AL334" s="97"/>
      <c r="AM334" s="97"/>
      <c r="AN334" s="97"/>
      <c r="AO334" s="97"/>
      <c r="AP334" s="97"/>
      <c r="AQ334" s="97"/>
      <c r="AR334" s="97"/>
      <c r="AS334" s="97"/>
      <c r="AT334" s="97"/>
      <c r="AU334" s="97"/>
      <c r="AV334" s="97"/>
      <c r="AW334" s="97"/>
      <c r="AX334" s="97"/>
      <c r="AY334" s="97"/>
      <c r="AZ334" s="97"/>
      <c r="BA334" s="97"/>
      <c r="BB334" s="97"/>
      <c r="BC334" s="97"/>
      <c r="BD334" s="97"/>
      <c r="BE334" s="97"/>
      <c r="BF334" s="97"/>
      <c r="BG334" s="97"/>
      <c r="BH334" s="97"/>
      <c r="BI334" s="97"/>
      <c r="BJ334" s="98"/>
      <c r="BK334" s="99"/>
      <c r="BL334" s="99"/>
      <c r="BM334" s="99"/>
      <c r="BN334" s="99"/>
      <c r="BO334" s="99"/>
      <c r="BP334" s="99"/>
      <c r="BQ334" s="99"/>
      <c r="BR334" s="99"/>
      <c r="BS334" s="99"/>
      <c r="BT334" s="99"/>
      <c r="BU334" s="99"/>
      <c r="BV334" s="99"/>
      <c r="BW334" s="99"/>
      <c r="BX334" s="99"/>
      <c r="BY334" s="99"/>
      <c r="BZ334" s="99"/>
      <c r="CA334" s="99"/>
      <c r="CB334" s="99"/>
      <c r="CC334" s="99"/>
      <c r="CD334" s="99"/>
      <c r="CE334" s="99"/>
      <c r="CF334" s="99"/>
      <c r="CG334" s="99"/>
      <c r="CH334" s="99"/>
      <c r="CI334" s="99"/>
      <c r="CJ334" s="99"/>
      <c r="CK334" s="99"/>
      <c r="CL334" s="100">
        <f t="shared" si="279"/>
        <v>0</v>
      </c>
      <c r="CM334" s="101" t="e">
        <f t="shared" si="280"/>
        <v>#DIV/0!</v>
      </c>
      <c r="CN334" s="100">
        <f t="shared" si="281"/>
        <v>0</v>
      </c>
      <c r="CO334" s="101" t="e">
        <f t="shared" si="282"/>
        <v>#DIV/0!</v>
      </c>
      <c r="CP334" s="100">
        <f t="shared" si="283"/>
        <v>0</v>
      </c>
      <c r="CQ334" s="101" t="e">
        <f t="shared" si="284"/>
        <v>#DIV/0!</v>
      </c>
      <c r="CR334" s="100">
        <f t="shared" si="285"/>
        <v>0</v>
      </c>
      <c r="CS334" s="101" t="e">
        <f t="shared" si="286"/>
        <v>#DIV/0!</v>
      </c>
      <c r="CT334" s="102" t="e">
        <f t="shared" si="287"/>
        <v>#DIV/0!</v>
      </c>
      <c r="CU334" s="601" t="e">
        <f t="shared" si="288"/>
        <v>#DIV/0!</v>
      </c>
      <c r="CV334" s="150"/>
    </row>
    <row r="335" spans="1:100" ht="72" hidden="1" customHeight="1">
      <c r="A335" s="80" t="s">
        <v>179</v>
      </c>
      <c r="B335" s="319">
        <v>423</v>
      </c>
      <c r="C335" s="534" t="s">
        <v>871</v>
      </c>
      <c r="D335" s="115" t="s">
        <v>224</v>
      </c>
      <c r="E335" s="393" t="s">
        <v>872</v>
      </c>
      <c r="F335" s="394" t="s">
        <v>224</v>
      </c>
      <c r="G335" s="555" t="s">
        <v>875</v>
      </c>
      <c r="H335" s="321"/>
      <c r="I335" s="540" t="s">
        <v>212</v>
      </c>
      <c r="J335" s="632"/>
      <c r="K335" s="623"/>
      <c r="L335" s="638"/>
      <c r="M335" s="106">
        <v>1</v>
      </c>
      <c r="N335" s="92"/>
      <c r="O335" s="107" t="s">
        <v>177</v>
      </c>
      <c r="P335" s="107"/>
      <c r="Q335" s="149"/>
      <c r="R335" s="149"/>
      <c r="S335" s="149"/>
      <c r="T335" s="149"/>
      <c r="U335" s="107"/>
      <c r="V335" s="149"/>
      <c r="W335" s="149"/>
      <c r="X335" s="149"/>
      <c r="Y335" s="38">
        <f t="shared" si="278"/>
        <v>1</v>
      </c>
      <c r="Z335" s="623"/>
      <c r="AA335" s="536"/>
      <c r="AB335" s="536"/>
      <c r="AC335" s="97" t="s">
        <v>393</v>
      </c>
      <c r="AD335" s="97" t="s">
        <v>227</v>
      </c>
      <c r="AE335" s="97" t="s">
        <v>393</v>
      </c>
      <c r="AF335" s="97" t="s">
        <v>227</v>
      </c>
      <c r="AG335" s="96"/>
      <c r="AH335" s="96"/>
      <c r="AI335" s="96"/>
      <c r="AJ335" s="97"/>
      <c r="AK335" s="97"/>
      <c r="AL335" s="97"/>
      <c r="AM335" s="97"/>
      <c r="AN335" s="97"/>
      <c r="AO335" s="97"/>
      <c r="AP335" s="97"/>
      <c r="AQ335" s="97"/>
      <c r="AR335" s="97"/>
      <c r="AS335" s="97"/>
      <c r="AT335" s="97"/>
      <c r="AU335" s="97"/>
      <c r="AV335" s="97"/>
      <c r="AW335" s="97"/>
      <c r="AX335" s="97"/>
      <c r="AY335" s="97"/>
      <c r="AZ335" s="97"/>
      <c r="BA335" s="97"/>
      <c r="BB335" s="97"/>
      <c r="BC335" s="97"/>
      <c r="BD335" s="97"/>
      <c r="BE335" s="97"/>
      <c r="BF335" s="97"/>
      <c r="BG335" s="97"/>
      <c r="BH335" s="97"/>
      <c r="BI335" s="97"/>
      <c r="BJ335" s="98"/>
      <c r="BK335" s="99"/>
      <c r="BL335" s="99"/>
      <c r="BM335" s="99"/>
      <c r="BN335" s="110"/>
      <c r="BO335" s="99"/>
      <c r="BP335" s="99"/>
      <c r="BQ335" s="99"/>
      <c r="BR335" s="99"/>
      <c r="BS335" s="99"/>
      <c r="BT335" s="110"/>
      <c r="BU335" s="110"/>
      <c r="BV335" s="110"/>
      <c r="BW335" s="99"/>
      <c r="BX335" s="99"/>
      <c r="BY335" s="99"/>
      <c r="BZ335" s="99"/>
      <c r="CA335" s="110"/>
      <c r="CB335" s="110"/>
      <c r="CC335" s="99"/>
      <c r="CD335" s="99"/>
      <c r="CE335" s="99"/>
      <c r="CF335" s="99"/>
      <c r="CG335" s="99"/>
      <c r="CH335" s="110"/>
      <c r="CI335" s="99"/>
      <c r="CJ335" s="99"/>
      <c r="CK335" s="99"/>
      <c r="CL335" s="100">
        <f t="shared" si="279"/>
        <v>0</v>
      </c>
      <c r="CM335" s="112" t="e">
        <f t="shared" si="280"/>
        <v>#DIV/0!</v>
      </c>
      <c r="CN335" s="100">
        <f t="shared" si="281"/>
        <v>0</v>
      </c>
      <c r="CO335" s="101" t="e">
        <f t="shared" si="282"/>
        <v>#DIV/0!</v>
      </c>
      <c r="CP335" s="100">
        <f t="shared" si="283"/>
        <v>0</v>
      </c>
      <c r="CQ335" s="101" t="e">
        <f t="shared" si="284"/>
        <v>#DIV/0!</v>
      </c>
      <c r="CR335" s="100">
        <f t="shared" si="285"/>
        <v>0</v>
      </c>
      <c r="CS335" s="101" t="e">
        <f t="shared" si="286"/>
        <v>#DIV/0!</v>
      </c>
      <c r="CT335" s="102" t="e">
        <f t="shared" si="287"/>
        <v>#DIV/0!</v>
      </c>
      <c r="CU335" s="103" t="e">
        <f t="shared" si="288"/>
        <v>#DIV/0!</v>
      </c>
      <c r="CV335" s="2"/>
    </row>
    <row r="336" spans="1:100" ht="72" hidden="1" customHeight="1">
      <c r="A336" s="80" t="s">
        <v>180</v>
      </c>
      <c r="B336" s="60">
        <v>423</v>
      </c>
      <c r="C336" s="83" t="s">
        <v>871</v>
      </c>
      <c r="D336" s="104" t="s">
        <v>224</v>
      </c>
      <c r="E336" s="81" t="s">
        <v>872</v>
      </c>
      <c r="F336" s="84" t="s">
        <v>224</v>
      </c>
      <c r="G336" s="320" t="s">
        <v>876</v>
      </c>
      <c r="H336" s="322"/>
      <c r="I336" s="87" t="s">
        <v>212</v>
      </c>
      <c r="J336" s="638"/>
      <c r="K336" s="623"/>
      <c r="L336" s="638"/>
      <c r="M336" s="106">
        <v>1</v>
      </c>
      <c r="N336" s="107"/>
      <c r="O336" s="107"/>
      <c r="P336" s="107" t="s">
        <v>177</v>
      </c>
      <c r="Q336" s="149"/>
      <c r="R336" s="149"/>
      <c r="S336" s="149"/>
      <c r="T336" s="149"/>
      <c r="U336" s="107"/>
      <c r="V336" s="149"/>
      <c r="W336" s="149"/>
      <c r="X336" s="149"/>
      <c r="Y336" s="38">
        <f t="shared" si="278"/>
        <v>1</v>
      </c>
      <c r="Z336" s="623"/>
      <c r="AA336" s="109"/>
      <c r="AB336" s="109"/>
      <c r="AC336" s="109"/>
      <c r="AD336" s="109"/>
      <c r="AE336" s="109"/>
      <c r="AF336" s="109"/>
      <c r="AG336" s="96" t="s">
        <v>227</v>
      </c>
      <c r="AH336" s="96"/>
      <c r="AI336" s="96" t="s">
        <v>393</v>
      </c>
      <c r="AJ336" s="97"/>
      <c r="AK336" s="97"/>
      <c r="AL336" s="97"/>
      <c r="AM336" s="97"/>
      <c r="AN336" s="97"/>
      <c r="AO336" s="97"/>
      <c r="AP336" s="97"/>
      <c r="AQ336" s="97"/>
      <c r="AR336" s="97"/>
      <c r="AS336" s="97"/>
      <c r="AT336" s="97"/>
      <c r="AU336" s="97"/>
      <c r="AV336" s="97"/>
      <c r="AW336" s="97"/>
      <c r="AX336" s="97"/>
      <c r="AY336" s="97"/>
      <c r="AZ336" s="97"/>
      <c r="BA336" s="97"/>
      <c r="BB336" s="97"/>
      <c r="BC336" s="97"/>
      <c r="BD336" s="97"/>
      <c r="BE336" s="97"/>
      <c r="BF336" s="97"/>
      <c r="BG336" s="97"/>
      <c r="BH336" s="97"/>
      <c r="BI336" s="97"/>
      <c r="BJ336" s="98"/>
      <c r="BK336" s="99"/>
      <c r="BL336" s="99"/>
      <c r="BM336" s="99"/>
      <c r="BN336" s="99"/>
      <c r="BO336" s="99"/>
      <c r="BP336" s="99"/>
      <c r="BQ336" s="99"/>
      <c r="BR336" s="99"/>
      <c r="BS336" s="99"/>
      <c r="BT336" s="99"/>
      <c r="BU336" s="99"/>
      <c r="BV336" s="99"/>
      <c r="BW336" s="99"/>
      <c r="BX336" s="99"/>
      <c r="BY336" s="99"/>
      <c r="BZ336" s="99"/>
      <c r="CA336" s="99"/>
      <c r="CB336" s="99"/>
      <c r="CC336" s="99"/>
      <c r="CD336" s="99"/>
      <c r="CE336" s="99"/>
      <c r="CF336" s="99"/>
      <c r="CG336" s="99"/>
      <c r="CH336" s="99"/>
      <c r="CI336" s="99"/>
      <c r="CJ336" s="99"/>
      <c r="CK336" s="99"/>
      <c r="CL336" s="48">
        <f t="shared" si="279"/>
        <v>0</v>
      </c>
      <c r="CM336" s="112" t="e">
        <f t="shared" si="280"/>
        <v>#DIV/0!</v>
      </c>
      <c r="CN336" s="100">
        <f t="shared" si="281"/>
        <v>0</v>
      </c>
      <c r="CO336" s="112" t="e">
        <f t="shared" si="282"/>
        <v>#DIV/0!</v>
      </c>
      <c r="CP336" s="48">
        <f t="shared" si="283"/>
        <v>0</v>
      </c>
      <c r="CQ336" s="112" t="e">
        <f t="shared" si="284"/>
        <v>#DIV/0!</v>
      </c>
      <c r="CR336" s="100">
        <f t="shared" si="285"/>
        <v>0</v>
      </c>
      <c r="CS336" s="112" t="e">
        <f t="shared" si="286"/>
        <v>#DIV/0!</v>
      </c>
      <c r="CT336" s="113" t="e">
        <f t="shared" si="287"/>
        <v>#DIV/0!</v>
      </c>
      <c r="CU336" s="103" t="e">
        <f t="shared" si="288"/>
        <v>#DIV/0!</v>
      </c>
      <c r="CV336" s="2"/>
    </row>
    <row r="337" spans="1:100" ht="69" hidden="1" customHeight="1">
      <c r="A337" s="80" t="s">
        <v>181</v>
      </c>
      <c r="B337" s="60">
        <v>423</v>
      </c>
      <c r="C337" s="83" t="s">
        <v>871</v>
      </c>
      <c r="D337" s="104" t="s">
        <v>224</v>
      </c>
      <c r="E337" s="81" t="s">
        <v>872</v>
      </c>
      <c r="F337" s="84" t="s">
        <v>224</v>
      </c>
      <c r="G337" s="320" t="s">
        <v>877</v>
      </c>
      <c r="H337" s="322"/>
      <c r="I337" s="105" t="s">
        <v>212</v>
      </c>
      <c r="J337" s="638"/>
      <c r="K337" s="623"/>
      <c r="L337" s="638"/>
      <c r="M337" s="106">
        <v>1</v>
      </c>
      <c r="N337" s="107"/>
      <c r="O337" s="149"/>
      <c r="P337" s="107"/>
      <c r="Q337" s="107" t="s">
        <v>177</v>
      </c>
      <c r="R337" s="149"/>
      <c r="S337" s="149"/>
      <c r="T337" s="149"/>
      <c r="U337" s="107"/>
      <c r="V337" s="149"/>
      <c r="W337" s="149"/>
      <c r="X337" s="149"/>
      <c r="Y337" s="38">
        <f t="shared" si="278"/>
        <v>1</v>
      </c>
      <c r="Z337" s="623"/>
      <c r="AA337" s="109"/>
      <c r="AB337" s="109"/>
      <c r="AC337" s="109"/>
      <c r="AD337" s="109"/>
      <c r="AE337" s="109"/>
      <c r="AF337" s="109"/>
      <c r="AG337" s="96"/>
      <c r="AH337" s="96"/>
      <c r="AI337" s="96"/>
      <c r="AJ337" s="97" t="s">
        <v>227</v>
      </c>
      <c r="AK337" s="97" t="s">
        <v>393</v>
      </c>
      <c r="AL337" s="97" t="s">
        <v>393</v>
      </c>
      <c r="AM337" s="97"/>
      <c r="AN337" s="97"/>
      <c r="AO337" s="97"/>
      <c r="AP337" s="97"/>
      <c r="AQ337" s="97"/>
      <c r="AR337" s="97"/>
      <c r="AS337" s="97"/>
      <c r="AT337" s="97"/>
      <c r="AU337" s="97"/>
      <c r="AV337" s="97"/>
      <c r="AW337" s="97"/>
      <c r="AX337" s="97"/>
      <c r="AY337" s="97"/>
      <c r="AZ337" s="97"/>
      <c r="BA337" s="97"/>
      <c r="BB337" s="97"/>
      <c r="BC337" s="97"/>
      <c r="BD337" s="97"/>
      <c r="BE337" s="97"/>
      <c r="BF337" s="97"/>
      <c r="BG337" s="97"/>
      <c r="BH337" s="97"/>
      <c r="BI337" s="97"/>
      <c r="BJ337" s="98"/>
      <c r="BK337" s="99"/>
      <c r="BL337" s="99"/>
      <c r="BM337" s="99"/>
      <c r="BN337" s="99"/>
      <c r="BO337" s="99"/>
      <c r="BP337" s="99"/>
      <c r="BQ337" s="99"/>
      <c r="BR337" s="99"/>
      <c r="BS337" s="99"/>
      <c r="BT337" s="99"/>
      <c r="BU337" s="99"/>
      <c r="BV337" s="99"/>
      <c r="BW337" s="99"/>
      <c r="BX337" s="99"/>
      <c r="BY337" s="99"/>
      <c r="BZ337" s="99"/>
      <c r="CA337" s="99"/>
      <c r="CB337" s="99"/>
      <c r="CC337" s="99"/>
      <c r="CD337" s="99"/>
      <c r="CE337" s="99"/>
      <c r="CF337" s="99"/>
      <c r="CG337" s="99"/>
      <c r="CH337" s="99"/>
      <c r="CI337" s="99"/>
      <c r="CJ337" s="99"/>
      <c r="CK337" s="99"/>
      <c r="CL337" s="100">
        <f t="shared" si="279"/>
        <v>0</v>
      </c>
      <c r="CM337" s="112" t="e">
        <f t="shared" si="280"/>
        <v>#DIV/0!</v>
      </c>
      <c r="CN337" s="100">
        <f t="shared" si="281"/>
        <v>0</v>
      </c>
      <c r="CO337" s="112" t="e">
        <f t="shared" si="282"/>
        <v>#DIV/0!</v>
      </c>
      <c r="CP337" s="100">
        <f t="shared" si="283"/>
        <v>0</v>
      </c>
      <c r="CQ337" s="112" t="e">
        <f t="shared" si="284"/>
        <v>#DIV/0!</v>
      </c>
      <c r="CR337" s="100">
        <f t="shared" si="285"/>
        <v>0</v>
      </c>
      <c r="CS337" s="112" t="e">
        <f t="shared" si="286"/>
        <v>#DIV/0!</v>
      </c>
      <c r="CT337" s="113" t="e">
        <f t="shared" si="287"/>
        <v>#DIV/0!</v>
      </c>
      <c r="CU337" s="103" t="e">
        <f t="shared" si="288"/>
        <v>#DIV/0!</v>
      </c>
      <c r="CV337" s="2"/>
    </row>
    <row r="338" spans="1:100" ht="69" hidden="1" customHeight="1">
      <c r="A338" s="80" t="s">
        <v>182</v>
      </c>
      <c r="B338" s="60">
        <v>423</v>
      </c>
      <c r="C338" s="83" t="s">
        <v>871</v>
      </c>
      <c r="D338" s="104" t="s">
        <v>224</v>
      </c>
      <c r="E338" s="81" t="s">
        <v>872</v>
      </c>
      <c r="F338" s="84" t="s">
        <v>224</v>
      </c>
      <c r="G338" s="323" t="s">
        <v>878</v>
      </c>
      <c r="H338" s="324"/>
      <c r="I338" s="105" t="s">
        <v>212</v>
      </c>
      <c r="J338" s="638"/>
      <c r="K338" s="623"/>
      <c r="L338" s="638"/>
      <c r="M338" s="106">
        <v>1</v>
      </c>
      <c r="N338" s="107"/>
      <c r="O338" s="149"/>
      <c r="P338" s="107"/>
      <c r="Q338" s="149"/>
      <c r="R338" s="107" t="s">
        <v>177</v>
      </c>
      <c r="S338" s="149"/>
      <c r="T338" s="149"/>
      <c r="U338" s="107"/>
      <c r="V338" s="149"/>
      <c r="W338" s="149"/>
      <c r="X338" s="149"/>
      <c r="Y338" s="38">
        <f t="shared" si="278"/>
        <v>1</v>
      </c>
      <c r="Z338" s="623"/>
      <c r="AA338" s="109"/>
      <c r="AB338" s="109"/>
      <c r="AC338" s="109"/>
      <c r="AD338" s="109"/>
      <c r="AE338" s="109"/>
      <c r="AF338" s="109"/>
      <c r="AG338" s="96"/>
      <c r="AH338" s="96"/>
      <c r="AI338" s="96"/>
      <c r="AJ338" s="97"/>
      <c r="AK338" s="97"/>
      <c r="AL338" s="97"/>
      <c r="AM338" s="97" t="s">
        <v>393</v>
      </c>
      <c r="AN338" s="97" t="s">
        <v>227</v>
      </c>
      <c r="AO338" s="97" t="s">
        <v>393</v>
      </c>
      <c r="AP338" s="97" t="s">
        <v>393</v>
      </c>
      <c r="AQ338" s="97"/>
      <c r="AR338" s="97"/>
      <c r="AS338" s="97"/>
      <c r="AT338" s="97"/>
      <c r="AU338" s="97"/>
      <c r="AV338" s="97"/>
      <c r="AW338" s="97"/>
      <c r="AX338" s="97"/>
      <c r="AY338" s="97"/>
      <c r="AZ338" s="97"/>
      <c r="BA338" s="97"/>
      <c r="BB338" s="97"/>
      <c r="BC338" s="97"/>
      <c r="BD338" s="97"/>
      <c r="BE338" s="97"/>
      <c r="BF338" s="97"/>
      <c r="BG338" s="97"/>
      <c r="BH338" s="97"/>
      <c r="BI338" s="97"/>
      <c r="BJ338" s="98"/>
      <c r="BK338" s="99"/>
      <c r="BL338" s="99"/>
      <c r="BM338" s="99"/>
      <c r="BN338" s="99"/>
      <c r="BO338" s="99"/>
      <c r="BP338" s="99"/>
      <c r="BQ338" s="99"/>
      <c r="BR338" s="99"/>
      <c r="BS338" s="99"/>
      <c r="BT338" s="99"/>
      <c r="BU338" s="99"/>
      <c r="BV338" s="99"/>
      <c r="BW338" s="99"/>
      <c r="BX338" s="99"/>
      <c r="BY338" s="99"/>
      <c r="BZ338" s="99"/>
      <c r="CA338" s="99"/>
      <c r="CB338" s="99"/>
      <c r="CC338" s="99"/>
      <c r="CD338" s="99"/>
      <c r="CE338" s="99"/>
      <c r="CF338" s="99"/>
      <c r="CG338" s="99"/>
      <c r="CH338" s="99"/>
      <c r="CI338" s="99"/>
      <c r="CJ338" s="99"/>
      <c r="CK338" s="99"/>
      <c r="CL338" s="100">
        <f t="shared" si="279"/>
        <v>0</v>
      </c>
      <c r="CM338" s="101" t="e">
        <f t="shared" si="280"/>
        <v>#DIV/0!</v>
      </c>
      <c r="CN338" s="100">
        <f t="shared" si="281"/>
        <v>0</v>
      </c>
      <c r="CO338" s="101" t="e">
        <f t="shared" si="282"/>
        <v>#DIV/0!</v>
      </c>
      <c r="CP338" s="100">
        <f t="shared" si="283"/>
        <v>0</v>
      </c>
      <c r="CQ338" s="101" t="e">
        <f t="shared" si="284"/>
        <v>#DIV/0!</v>
      </c>
      <c r="CR338" s="100">
        <f t="shared" si="285"/>
        <v>0</v>
      </c>
      <c r="CS338" s="101" t="e">
        <f t="shared" si="286"/>
        <v>#DIV/0!</v>
      </c>
      <c r="CT338" s="113" t="e">
        <f t="shared" si="287"/>
        <v>#DIV/0!</v>
      </c>
      <c r="CU338" s="103" t="e">
        <f t="shared" si="288"/>
        <v>#DIV/0!</v>
      </c>
      <c r="CV338" s="2"/>
    </row>
    <row r="339" spans="1:100" ht="61.5" hidden="1" customHeight="1">
      <c r="A339" s="80" t="s">
        <v>183</v>
      </c>
      <c r="B339" s="60">
        <v>423</v>
      </c>
      <c r="C339" s="83" t="s">
        <v>871</v>
      </c>
      <c r="D339" s="114" t="s">
        <v>224</v>
      </c>
      <c r="E339" s="81" t="s">
        <v>872</v>
      </c>
      <c r="F339" s="84" t="s">
        <v>224</v>
      </c>
      <c r="G339" s="323" t="s">
        <v>879</v>
      </c>
      <c r="H339" s="324"/>
      <c r="I339" s="105" t="s">
        <v>212</v>
      </c>
      <c r="J339" s="638"/>
      <c r="K339" s="623"/>
      <c r="L339" s="638"/>
      <c r="M339" s="106">
        <v>1</v>
      </c>
      <c r="N339" s="107"/>
      <c r="O339" s="149"/>
      <c r="P339" s="107"/>
      <c r="Q339" s="149"/>
      <c r="R339" s="149"/>
      <c r="S339" s="107" t="s">
        <v>177</v>
      </c>
      <c r="T339" s="149"/>
      <c r="U339" s="107"/>
      <c r="V339" s="149"/>
      <c r="W339" s="149"/>
      <c r="X339" s="149"/>
      <c r="Y339" s="38">
        <f t="shared" si="278"/>
        <v>1</v>
      </c>
      <c r="Z339" s="623"/>
      <c r="AA339" s="109"/>
      <c r="AB339" s="109"/>
      <c r="AC339" s="109"/>
      <c r="AD339" s="109"/>
      <c r="AE339" s="109"/>
      <c r="AF339" s="109"/>
      <c r="AG339" s="96"/>
      <c r="AH339" s="96"/>
      <c r="AI339" s="96"/>
      <c r="AJ339" s="97"/>
      <c r="AK339" s="97"/>
      <c r="AL339" s="97"/>
      <c r="AM339" s="97"/>
      <c r="AN339" s="97"/>
      <c r="AO339" s="97"/>
      <c r="AP339" s="97"/>
      <c r="AQ339" s="97" t="s">
        <v>393</v>
      </c>
      <c r="AR339" s="97"/>
      <c r="AS339" s="97" t="s">
        <v>227</v>
      </c>
      <c r="AT339" s="97"/>
      <c r="AU339" s="97"/>
      <c r="AV339" s="97"/>
      <c r="AW339" s="97"/>
      <c r="AX339" s="97"/>
      <c r="AY339" s="97"/>
      <c r="AZ339" s="97"/>
      <c r="BA339" s="97"/>
      <c r="BB339" s="97"/>
      <c r="BC339" s="97"/>
      <c r="BD339" s="97"/>
      <c r="BE339" s="97"/>
      <c r="BF339" s="97"/>
      <c r="BG339" s="97"/>
      <c r="BH339" s="97"/>
      <c r="BI339" s="97"/>
      <c r="BJ339" s="98"/>
      <c r="BK339" s="99"/>
      <c r="BL339" s="99"/>
      <c r="BM339" s="99"/>
      <c r="BN339" s="99"/>
      <c r="BO339" s="99"/>
      <c r="BP339" s="99"/>
      <c r="BQ339" s="99"/>
      <c r="BR339" s="99"/>
      <c r="BS339" s="99"/>
      <c r="BT339" s="99"/>
      <c r="BU339" s="99"/>
      <c r="BV339" s="99"/>
      <c r="BW339" s="99"/>
      <c r="BX339" s="99"/>
      <c r="BY339" s="99"/>
      <c r="BZ339" s="99"/>
      <c r="CA339" s="99"/>
      <c r="CB339" s="99"/>
      <c r="CC339" s="99"/>
      <c r="CD339" s="99"/>
      <c r="CE339" s="99"/>
      <c r="CF339" s="99"/>
      <c r="CG339" s="99"/>
      <c r="CH339" s="99"/>
      <c r="CI339" s="99"/>
      <c r="CJ339" s="99"/>
      <c r="CK339" s="99"/>
      <c r="CL339" s="100">
        <f t="shared" si="279"/>
        <v>0</v>
      </c>
      <c r="CM339" s="112" t="e">
        <f t="shared" si="280"/>
        <v>#DIV/0!</v>
      </c>
      <c r="CN339" s="100">
        <f t="shared" si="281"/>
        <v>0</v>
      </c>
      <c r="CO339" s="112" t="e">
        <f t="shared" si="282"/>
        <v>#DIV/0!</v>
      </c>
      <c r="CP339" s="100">
        <f t="shared" si="283"/>
        <v>0</v>
      </c>
      <c r="CQ339" s="112" t="e">
        <f t="shared" si="284"/>
        <v>#DIV/0!</v>
      </c>
      <c r="CR339" s="100">
        <f t="shared" si="285"/>
        <v>0</v>
      </c>
      <c r="CS339" s="112" t="e">
        <f t="shared" si="286"/>
        <v>#DIV/0!</v>
      </c>
      <c r="CT339" s="113" t="e">
        <f t="shared" si="287"/>
        <v>#DIV/0!</v>
      </c>
      <c r="CU339" s="103" t="e">
        <f t="shared" si="288"/>
        <v>#DIV/0!</v>
      </c>
      <c r="CV339" s="2"/>
    </row>
    <row r="340" spans="1:100" ht="95.25" hidden="1" customHeight="1">
      <c r="A340" s="80" t="s">
        <v>184</v>
      </c>
      <c r="B340" s="60">
        <v>423</v>
      </c>
      <c r="C340" s="83" t="s">
        <v>871</v>
      </c>
      <c r="D340" s="114" t="s">
        <v>224</v>
      </c>
      <c r="E340" s="81" t="s">
        <v>872</v>
      </c>
      <c r="F340" s="84" t="s">
        <v>224</v>
      </c>
      <c r="G340" s="323" t="s">
        <v>880</v>
      </c>
      <c r="H340" s="324"/>
      <c r="I340" s="105"/>
      <c r="J340" s="638"/>
      <c r="K340" s="623"/>
      <c r="L340" s="638"/>
      <c r="M340" s="106">
        <v>1</v>
      </c>
      <c r="N340" s="107"/>
      <c r="O340" s="149"/>
      <c r="P340" s="107"/>
      <c r="Q340" s="149"/>
      <c r="R340" s="149"/>
      <c r="S340" s="107"/>
      <c r="T340" s="107" t="s">
        <v>177</v>
      </c>
      <c r="U340" s="107"/>
      <c r="V340" s="149"/>
      <c r="W340" s="149"/>
      <c r="X340" s="149"/>
      <c r="Y340" s="38">
        <f t="shared" si="278"/>
        <v>1</v>
      </c>
      <c r="Z340" s="623"/>
      <c r="AA340" s="109"/>
      <c r="AB340" s="109"/>
      <c r="AC340" s="109"/>
      <c r="AD340" s="109"/>
      <c r="AE340" s="109"/>
      <c r="AF340" s="109"/>
      <c r="AG340" s="96"/>
      <c r="AH340" s="96"/>
      <c r="AI340" s="96"/>
      <c r="AJ340" s="97"/>
      <c r="AK340" s="97"/>
      <c r="AL340" s="97"/>
      <c r="AM340" s="97"/>
      <c r="AN340" s="97"/>
      <c r="AO340" s="97"/>
      <c r="AP340" s="97"/>
      <c r="AQ340" s="97"/>
      <c r="AR340" s="97"/>
      <c r="AS340" s="97"/>
      <c r="AT340" s="97" t="s">
        <v>393</v>
      </c>
      <c r="AU340" s="97" t="s">
        <v>227</v>
      </c>
      <c r="AV340" s="97" t="s">
        <v>393</v>
      </c>
      <c r="AW340" s="97" t="s">
        <v>393</v>
      </c>
      <c r="AX340" s="97"/>
      <c r="AY340" s="97"/>
      <c r="AZ340" s="97"/>
      <c r="BA340" s="97"/>
      <c r="BB340" s="97"/>
      <c r="BC340" s="97"/>
      <c r="BD340" s="97"/>
      <c r="BE340" s="97"/>
      <c r="BF340" s="97"/>
      <c r="BG340" s="97"/>
      <c r="BH340" s="97"/>
      <c r="BI340" s="97"/>
      <c r="BJ340" s="98"/>
      <c r="BK340" s="99"/>
      <c r="BL340" s="99"/>
      <c r="BM340" s="99"/>
      <c r="BN340" s="99"/>
      <c r="BO340" s="99"/>
      <c r="BP340" s="99"/>
      <c r="BQ340" s="99"/>
      <c r="BR340" s="99"/>
      <c r="BS340" s="99"/>
      <c r="BT340" s="99"/>
      <c r="BU340" s="99"/>
      <c r="BV340" s="99"/>
      <c r="BW340" s="99"/>
      <c r="BX340" s="99"/>
      <c r="BY340" s="99"/>
      <c r="BZ340" s="99"/>
      <c r="CA340" s="99"/>
      <c r="CB340" s="99"/>
      <c r="CC340" s="99"/>
      <c r="CD340" s="99"/>
      <c r="CE340" s="99"/>
      <c r="CF340" s="99"/>
      <c r="CG340" s="99"/>
      <c r="CH340" s="99"/>
      <c r="CI340" s="99"/>
      <c r="CJ340" s="99"/>
      <c r="CK340" s="99"/>
      <c r="CL340" s="100">
        <f t="shared" si="279"/>
        <v>0</v>
      </c>
      <c r="CM340" s="101" t="e">
        <f t="shared" si="280"/>
        <v>#DIV/0!</v>
      </c>
      <c r="CN340" s="100">
        <f t="shared" si="281"/>
        <v>0</v>
      </c>
      <c r="CO340" s="101" t="e">
        <f t="shared" si="282"/>
        <v>#DIV/0!</v>
      </c>
      <c r="CP340" s="100">
        <f t="shared" si="283"/>
        <v>0</v>
      </c>
      <c r="CQ340" s="101" t="e">
        <f t="shared" si="284"/>
        <v>#DIV/0!</v>
      </c>
      <c r="CR340" s="100">
        <f t="shared" si="285"/>
        <v>0</v>
      </c>
      <c r="CS340" s="101" t="e">
        <f t="shared" si="286"/>
        <v>#DIV/0!</v>
      </c>
      <c r="CT340" s="116" t="e">
        <f t="shared" si="287"/>
        <v>#DIV/0!</v>
      </c>
      <c r="CU340" s="103" t="e">
        <f t="shared" si="288"/>
        <v>#DIV/0!</v>
      </c>
      <c r="CV340" s="2"/>
    </row>
    <row r="341" spans="1:100" ht="59.25" hidden="1" customHeight="1">
      <c r="A341" s="38" t="s">
        <v>185</v>
      </c>
      <c r="B341" s="60">
        <v>423</v>
      </c>
      <c r="C341" s="83" t="s">
        <v>871</v>
      </c>
      <c r="D341" s="104" t="s">
        <v>224</v>
      </c>
      <c r="E341" s="81" t="s">
        <v>872</v>
      </c>
      <c r="F341" s="84" t="s">
        <v>224</v>
      </c>
      <c r="G341" s="253" t="s">
        <v>881</v>
      </c>
      <c r="H341" s="255"/>
      <c r="I341" s="105" t="s">
        <v>212</v>
      </c>
      <c r="J341" s="638"/>
      <c r="K341" s="623"/>
      <c r="L341" s="638"/>
      <c r="M341" s="106">
        <v>1</v>
      </c>
      <c r="N341" s="107"/>
      <c r="O341" s="149"/>
      <c r="P341" s="107"/>
      <c r="Q341" s="149"/>
      <c r="R341" s="149"/>
      <c r="S341" s="149"/>
      <c r="T341" s="149"/>
      <c r="U341" s="107" t="s">
        <v>177</v>
      </c>
      <c r="V341" s="149"/>
      <c r="W341" s="149"/>
      <c r="X341" s="149"/>
      <c r="Y341" s="38">
        <f t="shared" si="278"/>
        <v>1</v>
      </c>
      <c r="Z341" s="623"/>
      <c r="AA341" s="109"/>
      <c r="AB341" s="109"/>
      <c r="AC341" s="109"/>
      <c r="AD341" s="109"/>
      <c r="AE341" s="109"/>
      <c r="AF341" s="109"/>
      <c r="AG341" s="96"/>
      <c r="AH341" s="96"/>
      <c r="AI341" s="96"/>
      <c r="AJ341" s="97"/>
      <c r="AK341" s="97"/>
      <c r="AL341" s="97"/>
      <c r="AM341" s="97"/>
      <c r="AN341" s="97"/>
      <c r="AO341" s="97"/>
      <c r="AP341" s="97"/>
      <c r="AQ341" s="97"/>
      <c r="AR341" s="97"/>
      <c r="AS341" s="97"/>
      <c r="AT341" s="97"/>
      <c r="AU341" s="97"/>
      <c r="AV341" s="97"/>
      <c r="AW341" s="97"/>
      <c r="AX341" s="97" t="s">
        <v>447</v>
      </c>
      <c r="AY341" s="97" t="s">
        <v>393</v>
      </c>
      <c r="AZ341" s="97" t="s">
        <v>447</v>
      </c>
      <c r="BA341" s="97"/>
      <c r="BB341" s="97"/>
      <c r="BC341" s="97"/>
      <c r="BD341" s="97"/>
      <c r="BE341" s="97"/>
      <c r="BF341" s="97"/>
      <c r="BG341" s="97"/>
      <c r="BH341" s="97"/>
      <c r="BI341" s="97"/>
      <c r="BJ341" s="98"/>
      <c r="BK341" s="99"/>
      <c r="BL341" s="99"/>
      <c r="BM341" s="99"/>
      <c r="BN341" s="99"/>
      <c r="BO341" s="99"/>
      <c r="BP341" s="99"/>
      <c r="BQ341" s="99"/>
      <c r="BR341" s="99"/>
      <c r="BS341" s="99"/>
      <c r="BT341" s="99"/>
      <c r="BU341" s="99"/>
      <c r="BV341" s="99"/>
      <c r="BW341" s="99"/>
      <c r="BX341" s="99"/>
      <c r="BY341" s="99"/>
      <c r="BZ341" s="99"/>
      <c r="CA341" s="99"/>
      <c r="CB341" s="99"/>
      <c r="CC341" s="99"/>
      <c r="CD341" s="99"/>
      <c r="CE341" s="99"/>
      <c r="CF341" s="99"/>
      <c r="CG341" s="99"/>
      <c r="CH341" s="99"/>
      <c r="CI341" s="99"/>
      <c r="CJ341" s="99"/>
      <c r="CK341" s="99"/>
      <c r="CL341" s="100">
        <f t="shared" si="279"/>
        <v>0</v>
      </c>
      <c r="CM341" s="101" t="e">
        <f t="shared" si="280"/>
        <v>#DIV/0!</v>
      </c>
      <c r="CN341" s="100">
        <f t="shared" si="281"/>
        <v>0</v>
      </c>
      <c r="CO341" s="101" t="e">
        <f t="shared" si="282"/>
        <v>#DIV/0!</v>
      </c>
      <c r="CP341" s="100">
        <f t="shared" si="283"/>
        <v>0</v>
      </c>
      <c r="CQ341" s="101" t="e">
        <f t="shared" si="284"/>
        <v>#DIV/0!</v>
      </c>
      <c r="CR341" s="100">
        <f t="shared" si="285"/>
        <v>0</v>
      </c>
      <c r="CS341" s="101" t="e">
        <f t="shared" si="286"/>
        <v>#DIV/0!</v>
      </c>
      <c r="CT341" s="117" t="e">
        <f t="shared" si="287"/>
        <v>#DIV/0!</v>
      </c>
      <c r="CU341" s="103" t="e">
        <f t="shared" si="288"/>
        <v>#DIV/0!</v>
      </c>
      <c r="CV341" s="2"/>
    </row>
    <row r="342" spans="1:100" ht="59.25" hidden="1" customHeight="1">
      <c r="A342" s="38" t="s">
        <v>186</v>
      </c>
      <c r="B342" s="60">
        <v>423</v>
      </c>
      <c r="C342" s="83" t="s">
        <v>871</v>
      </c>
      <c r="D342" s="104" t="s">
        <v>224</v>
      </c>
      <c r="E342" s="81" t="s">
        <v>872</v>
      </c>
      <c r="F342" s="84" t="s">
        <v>224</v>
      </c>
      <c r="G342" s="253" t="s">
        <v>882</v>
      </c>
      <c r="H342" s="255"/>
      <c r="I342" s="105" t="s">
        <v>212</v>
      </c>
      <c r="J342" s="638"/>
      <c r="K342" s="623"/>
      <c r="L342" s="638"/>
      <c r="M342" s="106">
        <v>1</v>
      </c>
      <c r="N342" s="107"/>
      <c r="O342" s="149"/>
      <c r="P342" s="107"/>
      <c r="Q342" s="149"/>
      <c r="R342" s="149"/>
      <c r="S342" s="149"/>
      <c r="T342" s="149"/>
      <c r="U342" s="107"/>
      <c r="V342" s="107" t="s">
        <v>177</v>
      </c>
      <c r="W342" s="149"/>
      <c r="X342" s="149"/>
      <c r="Y342" s="38">
        <f t="shared" si="278"/>
        <v>1</v>
      </c>
      <c r="Z342" s="623"/>
      <c r="AA342" s="109"/>
      <c r="AB342" s="109"/>
      <c r="AC342" s="109"/>
      <c r="AD342" s="109"/>
      <c r="AE342" s="109"/>
      <c r="AF342" s="109"/>
      <c r="AG342" s="96"/>
      <c r="AH342" s="96"/>
      <c r="AI342" s="96"/>
      <c r="AJ342" s="97"/>
      <c r="AK342" s="97"/>
      <c r="AL342" s="97"/>
      <c r="AM342" s="97"/>
      <c r="AN342" s="97"/>
      <c r="AO342" s="97"/>
      <c r="AP342" s="97"/>
      <c r="AQ342" s="97"/>
      <c r="AR342" s="97"/>
      <c r="AS342" s="97"/>
      <c r="AT342" s="97"/>
      <c r="AU342" s="97"/>
      <c r="AV342" s="97"/>
      <c r="AW342" s="97"/>
      <c r="AX342" s="97"/>
      <c r="AY342" s="97"/>
      <c r="AZ342" s="97"/>
      <c r="BA342" s="97" t="s">
        <v>393</v>
      </c>
      <c r="BB342" s="97" t="s">
        <v>227</v>
      </c>
      <c r="BC342" s="97"/>
      <c r="BD342" s="97"/>
      <c r="BE342" s="97"/>
      <c r="BF342" s="97"/>
      <c r="BG342" s="97"/>
      <c r="BH342" s="97"/>
      <c r="BI342" s="97"/>
      <c r="BJ342" s="98"/>
      <c r="BK342" s="99"/>
      <c r="BL342" s="99"/>
      <c r="BM342" s="99"/>
      <c r="BN342" s="99"/>
      <c r="BO342" s="99"/>
      <c r="BP342" s="99"/>
      <c r="BQ342" s="99"/>
      <c r="BR342" s="99"/>
      <c r="BS342" s="99"/>
      <c r="BT342" s="99"/>
      <c r="BU342" s="99"/>
      <c r="BV342" s="99"/>
      <c r="BW342" s="99"/>
      <c r="BX342" s="99"/>
      <c r="BY342" s="99"/>
      <c r="BZ342" s="99"/>
      <c r="CA342" s="99"/>
      <c r="CB342" s="99"/>
      <c r="CC342" s="99"/>
      <c r="CD342" s="99"/>
      <c r="CE342" s="99"/>
      <c r="CF342" s="99"/>
      <c r="CG342" s="99"/>
      <c r="CH342" s="99"/>
      <c r="CI342" s="99"/>
      <c r="CJ342" s="99"/>
      <c r="CK342" s="99"/>
      <c r="CL342" s="100">
        <f t="shared" si="279"/>
        <v>0</v>
      </c>
      <c r="CM342" s="101" t="e">
        <f t="shared" si="280"/>
        <v>#DIV/0!</v>
      </c>
      <c r="CN342" s="100">
        <f t="shared" si="281"/>
        <v>0</v>
      </c>
      <c r="CO342" s="101" t="e">
        <f t="shared" si="282"/>
        <v>#DIV/0!</v>
      </c>
      <c r="CP342" s="100">
        <f t="shared" si="283"/>
        <v>0</v>
      </c>
      <c r="CQ342" s="101" t="e">
        <f t="shared" si="284"/>
        <v>#DIV/0!</v>
      </c>
      <c r="CR342" s="100">
        <f t="shared" si="285"/>
        <v>0</v>
      </c>
      <c r="CS342" s="101" t="e">
        <f t="shared" si="286"/>
        <v>#DIV/0!</v>
      </c>
      <c r="CT342" s="113" t="e">
        <f t="shared" si="287"/>
        <v>#DIV/0!</v>
      </c>
      <c r="CU342" s="103" t="e">
        <f t="shared" si="288"/>
        <v>#DIV/0!</v>
      </c>
      <c r="CV342" s="2"/>
    </row>
    <row r="343" spans="1:100" ht="95.25" hidden="1" customHeight="1">
      <c r="A343" s="80" t="s">
        <v>187</v>
      </c>
      <c r="B343" s="60">
        <v>423</v>
      </c>
      <c r="C343" s="83" t="s">
        <v>871</v>
      </c>
      <c r="D343" s="115" t="s">
        <v>224</v>
      </c>
      <c r="E343" s="81" t="s">
        <v>872</v>
      </c>
      <c r="F343" s="84" t="s">
        <v>224</v>
      </c>
      <c r="G343" s="320" t="s">
        <v>883</v>
      </c>
      <c r="H343" s="322"/>
      <c r="I343" s="105" t="s">
        <v>212</v>
      </c>
      <c r="J343" s="638"/>
      <c r="K343" s="623"/>
      <c r="L343" s="638"/>
      <c r="M343" s="106">
        <v>1</v>
      </c>
      <c r="N343" s="107"/>
      <c r="O343" s="149"/>
      <c r="P343" s="107"/>
      <c r="Q343" s="149"/>
      <c r="R343" s="149"/>
      <c r="S343" s="149"/>
      <c r="T343" s="149"/>
      <c r="U343" s="107"/>
      <c r="V343" s="149"/>
      <c r="W343" s="107" t="s">
        <v>177</v>
      </c>
      <c r="X343" s="149"/>
      <c r="Y343" s="38">
        <f t="shared" si="278"/>
        <v>1</v>
      </c>
      <c r="Z343" s="623"/>
      <c r="AA343" s="109"/>
      <c r="AB343" s="109"/>
      <c r="AC343" s="109"/>
      <c r="AD343" s="109"/>
      <c r="AE343" s="109"/>
      <c r="AF343" s="109"/>
      <c r="AG343" s="96"/>
      <c r="AH343" s="96"/>
      <c r="AI343" s="96"/>
      <c r="AJ343" s="97"/>
      <c r="AK343" s="97"/>
      <c r="AL343" s="97"/>
      <c r="AM343" s="97"/>
      <c r="AN343" s="97"/>
      <c r="AO343" s="97"/>
      <c r="AP343" s="97"/>
      <c r="AQ343" s="97"/>
      <c r="AR343" s="97"/>
      <c r="AS343" s="97"/>
      <c r="AT343" s="97"/>
      <c r="AU343" s="97"/>
      <c r="AV343" s="97"/>
      <c r="AW343" s="97"/>
      <c r="AX343" s="97"/>
      <c r="AY343" s="97"/>
      <c r="AZ343" s="97"/>
      <c r="BA343" s="97"/>
      <c r="BB343" s="97"/>
      <c r="BC343" s="97"/>
      <c r="BD343" s="97" t="s">
        <v>393</v>
      </c>
      <c r="BE343" s="97" t="s">
        <v>393</v>
      </c>
      <c r="BF343" s="97" t="s">
        <v>227</v>
      </c>
      <c r="BG343" s="97"/>
      <c r="BH343" s="97"/>
      <c r="BI343" s="97"/>
      <c r="BJ343" s="98"/>
      <c r="BK343" s="99"/>
      <c r="BL343" s="99"/>
      <c r="BM343" s="99"/>
      <c r="BN343" s="99"/>
      <c r="BO343" s="99"/>
      <c r="BP343" s="99"/>
      <c r="BQ343" s="99"/>
      <c r="BR343" s="99"/>
      <c r="BS343" s="99"/>
      <c r="BT343" s="99"/>
      <c r="BU343" s="99"/>
      <c r="BV343" s="99"/>
      <c r="BW343" s="99"/>
      <c r="BX343" s="99"/>
      <c r="BY343" s="99"/>
      <c r="BZ343" s="99"/>
      <c r="CA343" s="99"/>
      <c r="CB343" s="99"/>
      <c r="CC343" s="99"/>
      <c r="CD343" s="99"/>
      <c r="CE343" s="99"/>
      <c r="CF343" s="99"/>
      <c r="CG343" s="99"/>
      <c r="CH343" s="99"/>
      <c r="CI343" s="99"/>
      <c r="CJ343" s="99"/>
      <c r="CK343" s="99"/>
      <c r="CL343" s="103">
        <f t="shared" si="279"/>
        <v>0</v>
      </c>
      <c r="CM343" s="112" t="e">
        <f t="shared" si="280"/>
        <v>#DIV/0!</v>
      </c>
      <c r="CN343" s="100">
        <f t="shared" si="281"/>
        <v>0</v>
      </c>
      <c r="CO343" s="112" t="e">
        <f t="shared" si="282"/>
        <v>#DIV/0!</v>
      </c>
      <c r="CP343" s="100">
        <f t="shared" si="283"/>
        <v>0</v>
      </c>
      <c r="CQ343" s="112" t="e">
        <f>CP343/(CL343+CN343+CP385+CR343)</f>
        <v>#DIV/0!</v>
      </c>
      <c r="CR343" s="100">
        <f t="shared" si="285"/>
        <v>0</v>
      </c>
      <c r="CS343" s="112" t="e">
        <f t="shared" si="286"/>
        <v>#DIV/0!</v>
      </c>
      <c r="CT343" s="113" t="e">
        <f>(((CL343*2)+(CN343*1)+(CP343*0)))/(CL343+CN343+CP343)</f>
        <v>#DIV/0!</v>
      </c>
      <c r="CU343" s="103" t="e">
        <f>IF(CS343&gt;=50%,"KĐG",IF(CT343&gt;=1.6,"Đạt mục tiêu",IF(CT343&gt;=1,"Cần cố gắng","Chưa đạt")))</f>
        <v>#DIV/0!</v>
      </c>
      <c r="CV343" s="2"/>
    </row>
    <row r="344" spans="1:100" ht="69" hidden="1" customHeight="1">
      <c r="A344" s="80" t="s">
        <v>188</v>
      </c>
      <c r="B344" s="60">
        <v>423</v>
      </c>
      <c r="C344" s="81" t="s">
        <v>871</v>
      </c>
      <c r="D344" s="104" t="s">
        <v>224</v>
      </c>
      <c r="E344" s="81" t="s">
        <v>872</v>
      </c>
      <c r="F344" s="84" t="s">
        <v>224</v>
      </c>
      <c r="G344" s="323" t="s">
        <v>884</v>
      </c>
      <c r="H344" s="324"/>
      <c r="I344" s="105" t="s">
        <v>212</v>
      </c>
      <c r="J344" s="639"/>
      <c r="K344" s="624"/>
      <c r="L344" s="639"/>
      <c r="M344" s="106">
        <v>1</v>
      </c>
      <c r="N344" s="107"/>
      <c r="O344" s="149"/>
      <c r="P344" s="107"/>
      <c r="Q344" s="149"/>
      <c r="R344" s="149"/>
      <c r="S344" s="149"/>
      <c r="T344" s="149"/>
      <c r="U344" s="107"/>
      <c r="V344" s="149"/>
      <c r="W344" s="149"/>
      <c r="X344" s="107" t="s">
        <v>177</v>
      </c>
      <c r="Y344" s="38">
        <f t="shared" si="278"/>
        <v>1</v>
      </c>
      <c r="Z344" s="624"/>
      <c r="AA344" s="109"/>
      <c r="AB344" s="109"/>
      <c r="AC344" s="109"/>
      <c r="AD344" s="109"/>
      <c r="AE344" s="109"/>
      <c r="AF344" s="109"/>
      <c r="AG344" s="96"/>
      <c r="AH344" s="96"/>
      <c r="AI344" s="96"/>
      <c r="AJ344" s="97"/>
      <c r="AK344" s="97"/>
      <c r="AL344" s="97"/>
      <c r="AM344" s="97"/>
      <c r="AN344" s="97"/>
      <c r="AO344" s="97"/>
      <c r="AP344" s="97"/>
      <c r="AQ344" s="97"/>
      <c r="AR344" s="97"/>
      <c r="AS344" s="97"/>
      <c r="AT344" s="97"/>
      <c r="AU344" s="97"/>
      <c r="AV344" s="97"/>
      <c r="AW344" s="97"/>
      <c r="AX344" s="97"/>
      <c r="AY344" s="97"/>
      <c r="AZ344" s="97"/>
      <c r="BA344" s="97"/>
      <c r="BB344" s="97"/>
      <c r="BC344" s="97"/>
      <c r="BD344" s="97"/>
      <c r="BE344" s="97"/>
      <c r="BF344" s="97"/>
      <c r="BG344" s="97" t="s">
        <v>393</v>
      </c>
      <c r="BH344" s="97" t="s">
        <v>393</v>
      </c>
      <c r="BI344" s="97" t="s">
        <v>227</v>
      </c>
      <c r="BJ344" s="98"/>
      <c r="BK344" s="99"/>
      <c r="BL344" s="99"/>
      <c r="BM344" s="99"/>
      <c r="BN344" s="99"/>
      <c r="BO344" s="99"/>
      <c r="BP344" s="99"/>
      <c r="BQ344" s="99"/>
      <c r="BR344" s="99"/>
      <c r="BS344" s="99"/>
      <c r="BT344" s="99"/>
      <c r="BU344" s="99"/>
      <c r="BV344" s="99"/>
      <c r="BW344" s="99"/>
      <c r="BX344" s="99"/>
      <c r="BY344" s="99"/>
      <c r="BZ344" s="99"/>
      <c r="CA344" s="99"/>
      <c r="CB344" s="99"/>
      <c r="CC344" s="99"/>
      <c r="CD344" s="99"/>
      <c r="CE344" s="99"/>
      <c r="CF344" s="99"/>
      <c r="CG344" s="99"/>
      <c r="CH344" s="99"/>
      <c r="CI344" s="99"/>
      <c r="CJ344" s="99"/>
      <c r="CK344" s="99"/>
      <c r="CL344" s="100">
        <f t="shared" si="279"/>
        <v>0</v>
      </c>
      <c r="CM344" s="101" t="e">
        <f t="shared" si="280"/>
        <v>#DIV/0!</v>
      </c>
      <c r="CN344" s="100">
        <f t="shared" si="281"/>
        <v>0</v>
      </c>
      <c r="CO344" s="101" t="e">
        <f t="shared" si="282"/>
        <v>#DIV/0!</v>
      </c>
      <c r="CP344" s="100">
        <f t="shared" si="283"/>
        <v>0</v>
      </c>
      <c r="CQ344" s="101" t="e">
        <f t="shared" ref="CQ344:CQ353" si="289">CP344/(CL344+CN344+CP344+CR344)</f>
        <v>#DIV/0!</v>
      </c>
      <c r="CR344" s="100">
        <f t="shared" si="285"/>
        <v>0</v>
      </c>
      <c r="CS344" s="101" t="e">
        <f t="shared" si="286"/>
        <v>#DIV/0!</v>
      </c>
      <c r="CT344" s="117" t="e">
        <f t="shared" ref="CT344:CT353" si="290">(((CL344*2)+(CN344*1)+(CP344*0)))/(CL344+CN344+CP344)</f>
        <v>#DIV/0!</v>
      </c>
      <c r="CU344" s="103" t="e">
        <f t="shared" ref="CU344:CU353" si="291">IF(CS344&gt;=50%,"KĐG",IF(CT344&gt;=1.6,"Đạt mục tiêu",IF(CT344&gt;=1,"Cần cố gắng","Chưa đạt")))</f>
        <v>#DIV/0!</v>
      </c>
      <c r="CV344" s="2"/>
    </row>
    <row r="345" spans="1:100" ht="98.25" customHeight="1">
      <c r="A345" s="399" t="s">
        <v>169</v>
      </c>
      <c r="B345" s="569">
        <v>424</v>
      </c>
      <c r="C345" s="85" t="s">
        <v>885</v>
      </c>
      <c r="D345" s="250" t="s">
        <v>224</v>
      </c>
      <c r="E345" s="85" t="s">
        <v>886</v>
      </c>
      <c r="F345" s="336" t="s">
        <v>224</v>
      </c>
      <c r="G345" s="325" t="s">
        <v>887</v>
      </c>
      <c r="H345" s="526"/>
      <c r="I345" s="126" t="s">
        <v>212</v>
      </c>
      <c r="J345" s="648" t="s">
        <v>864</v>
      </c>
      <c r="K345" s="649" t="s">
        <v>194</v>
      </c>
      <c r="L345" s="650" t="s">
        <v>177</v>
      </c>
      <c r="M345" s="371"/>
      <c r="N345" s="571" t="s">
        <v>177</v>
      </c>
      <c r="O345" s="264"/>
      <c r="P345" s="107"/>
      <c r="Q345" s="107"/>
      <c r="R345" s="107"/>
      <c r="S345" s="107"/>
      <c r="T345" s="107"/>
      <c r="U345" s="107"/>
      <c r="V345" s="107"/>
      <c r="W345" s="107"/>
      <c r="X345" s="107"/>
      <c r="Y345" s="38">
        <f t="shared" si="278"/>
        <v>1</v>
      </c>
      <c r="Z345" s="129"/>
      <c r="AA345" s="96" t="s">
        <v>447</v>
      </c>
      <c r="AB345" s="96" t="s">
        <v>447</v>
      </c>
      <c r="AC345" s="609"/>
      <c r="AD345" s="96"/>
      <c r="AE345" s="96"/>
      <c r="AF345" s="96"/>
      <c r="AG345" s="96"/>
      <c r="AH345" s="96"/>
      <c r="AI345" s="96"/>
      <c r="AJ345" s="97"/>
      <c r="AK345" s="97"/>
      <c r="AL345" s="97"/>
      <c r="AM345" s="97"/>
      <c r="AN345" s="97"/>
      <c r="AO345" s="97"/>
      <c r="AP345" s="97"/>
      <c r="AQ345" s="97"/>
      <c r="AR345" s="97"/>
      <c r="AS345" s="97"/>
      <c r="AT345" s="97"/>
      <c r="AU345" s="97"/>
      <c r="AV345" s="97"/>
      <c r="AW345" s="97"/>
      <c r="AX345" s="97"/>
      <c r="AY345" s="97"/>
      <c r="AZ345" s="97"/>
      <c r="BA345" s="97"/>
      <c r="BB345" s="97"/>
      <c r="BC345" s="97"/>
      <c r="BD345" s="97"/>
      <c r="BE345" s="97"/>
      <c r="BF345" s="97"/>
      <c r="BG345" s="97"/>
      <c r="BH345" s="97"/>
      <c r="BI345" s="97"/>
      <c r="BJ345" s="98"/>
      <c r="BK345" s="99"/>
      <c r="BL345" s="99"/>
      <c r="BM345" s="99"/>
      <c r="BN345" s="99"/>
      <c r="BO345" s="99"/>
      <c r="BP345" s="99"/>
      <c r="BQ345" s="99"/>
      <c r="BR345" s="99"/>
      <c r="BS345" s="99"/>
      <c r="BT345" s="99"/>
      <c r="BU345" s="99"/>
      <c r="BV345" s="99"/>
      <c r="BW345" s="99"/>
      <c r="BX345" s="99"/>
      <c r="BY345" s="99"/>
      <c r="BZ345" s="99"/>
      <c r="CA345" s="99"/>
      <c r="CB345" s="99"/>
      <c r="CC345" s="99"/>
      <c r="CD345" s="99"/>
      <c r="CE345" s="99"/>
      <c r="CF345" s="99"/>
      <c r="CG345" s="99"/>
      <c r="CH345" s="99"/>
      <c r="CI345" s="99"/>
      <c r="CJ345" s="99"/>
      <c r="CK345" s="99"/>
      <c r="CL345" s="100">
        <f t="shared" si="279"/>
        <v>0</v>
      </c>
      <c r="CM345" s="101" t="e">
        <f t="shared" si="280"/>
        <v>#DIV/0!</v>
      </c>
      <c r="CN345" s="100">
        <f t="shared" si="281"/>
        <v>0</v>
      </c>
      <c r="CO345" s="101" t="e">
        <f t="shared" si="282"/>
        <v>#DIV/0!</v>
      </c>
      <c r="CP345" s="100">
        <f t="shared" si="283"/>
        <v>0</v>
      </c>
      <c r="CQ345" s="101" t="e">
        <f t="shared" si="289"/>
        <v>#DIV/0!</v>
      </c>
      <c r="CR345" s="100">
        <f t="shared" si="285"/>
        <v>0</v>
      </c>
      <c r="CS345" s="101" t="e">
        <f t="shared" si="286"/>
        <v>#DIV/0!</v>
      </c>
      <c r="CT345" s="102" t="e">
        <f t="shared" si="290"/>
        <v>#DIV/0!</v>
      </c>
      <c r="CU345" s="601" t="e">
        <f t="shared" si="291"/>
        <v>#DIV/0!</v>
      </c>
      <c r="CV345" s="150"/>
    </row>
    <row r="346" spans="1:100" ht="93" hidden="1" customHeight="1">
      <c r="A346" s="80" t="s">
        <v>179</v>
      </c>
      <c r="B346" s="319">
        <v>424</v>
      </c>
      <c r="C346" s="534" t="s">
        <v>885</v>
      </c>
      <c r="D346" s="115" t="s">
        <v>224</v>
      </c>
      <c r="E346" s="393" t="s">
        <v>886</v>
      </c>
      <c r="F346" s="394" t="s">
        <v>224</v>
      </c>
      <c r="G346" s="543" t="s">
        <v>888</v>
      </c>
      <c r="H346" s="179"/>
      <c r="I346" s="540" t="s">
        <v>212</v>
      </c>
      <c r="J346" s="632"/>
      <c r="K346" s="623"/>
      <c r="L346" s="638"/>
      <c r="M346" s="106"/>
      <c r="N346" s="92"/>
      <c r="O346" s="108" t="s">
        <v>177</v>
      </c>
      <c r="P346" s="107"/>
      <c r="Q346" s="107"/>
      <c r="R346" s="107"/>
      <c r="S346" s="107"/>
      <c r="T346" s="107"/>
      <c r="U346" s="107"/>
      <c r="V346" s="107"/>
      <c r="W346" s="107"/>
      <c r="X346" s="107"/>
      <c r="Y346" s="38">
        <f t="shared" si="278"/>
        <v>1</v>
      </c>
      <c r="Z346" s="129"/>
      <c r="AA346" s="536"/>
      <c r="AB346" s="536"/>
      <c r="AC346" s="97"/>
      <c r="AD346" s="97"/>
      <c r="AE346" s="97"/>
      <c r="AF346" s="97"/>
      <c r="AG346" s="96"/>
      <c r="AH346" s="96"/>
      <c r="AI346" s="96"/>
      <c r="AJ346" s="97"/>
      <c r="AK346" s="97"/>
      <c r="AL346" s="97"/>
      <c r="AM346" s="97"/>
      <c r="AN346" s="97"/>
      <c r="AO346" s="97"/>
      <c r="AP346" s="97"/>
      <c r="AQ346" s="97"/>
      <c r="AR346" s="97"/>
      <c r="AS346" s="97"/>
      <c r="AT346" s="97"/>
      <c r="AU346" s="97"/>
      <c r="AV346" s="97"/>
      <c r="AW346" s="97"/>
      <c r="AX346" s="97"/>
      <c r="AY346" s="97"/>
      <c r="AZ346" s="97"/>
      <c r="BA346" s="97"/>
      <c r="BB346" s="97"/>
      <c r="BC346" s="97"/>
      <c r="BD346" s="97"/>
      <c r="BE346" s="97"/>
      <c r="BF346" s="97"/>
      <c r="BG346" s="97"/>
      <c r="BH346" s="97"/>
      <c r="BI346" s="97"/>
      <c r="BJ346" s="98"/>
      <c r="BK346" s="99"/>
      <c r="BL346" s="99"/>
      <c r="BM346" s="99"/>
      <c r="BN346" s="110"/>
      <c r="BO346" s="99"/>
      <c r="BP346" s="99"/>
      <c r="BQ346" s="99"/>
      <c r="BR346" s="99"/>
      <c r="BS346" s="99"/>
      <c r="BT346" s="110"/>
      <c r="BU346" s="110"/>
      <c r="BV346" s="110"/>
      <c r="BW346" s="99"/>
      <c r="BX346" s="99"/>
      <c r="BY346" s="99"/>
      <c r="BZ346" s="99"/>
      <c r="CA346" s="110"/>
      <c r="CB346" s="110"/>
      <c r="CC346" s="99"/>
      <c r="CD346" s="99"/>
      <c r="CE346" s="99"/>
      <c r="CF346" s="99"/>
      <c r="CG346" s="99"/>
      <c r="CH346" s="110"/>
      <c r="CI346" s="99"/>
      <c r="CJ346" s="99"/>
      <c r="CK346" s="99"/>
      <c r="CL346" s="100">
        <f t="shared" si="279"/>
        <v>0</v>
      </c>
      <c r="CM346" s="112" t="e">
        <f t="shared" si="280"/>
        <v>#DIV/0!</v>
      </c>
      <c r="CN346" s="100">
        <f t="shared" si="281"/>
        <v>0</v>
      </c>
      <c r="CO346" s="101" t="e">
        <f t="shared" si="282"/>
        <v>#DIV/0!</v>
      </c>
      <c r="CP346" s="100">
        <f t="shared" si="283"/>
        <v>0</v>
      </c>
      <c r="CQ346" s="101" t="e">
        <f t="shared" si="289"/>
        <v>#DIV/0!</v>
      </c>
      <c r="CR346" s="100">
        <f t="shared" si="285"/>
        <v>0</v>
      </c>
      <c r="CS346" s="101" t="e">
        <f t="shared" si="286"/>
        <v>#DIV/0!</v>
      </c>
      <c r="CT346" s="102" t="e">
        <f t="shared" si="290"/>
        <v>#DIV/0!</v>
      </c>
      <c r="CU346" s="103" t="e">
        <f t="shared" si="291"/>
        <v>#DIV/0!</v>
      </c>
      <c r="CV346" s="2"/>
    </row>
    <row r="347" spans="1:100" ht="93" hidden="1" customHeight="1">
      <c r="A347" s="80" t="s">
        <v>180</v>
      </c>
      <c r="B347" s="60">
        <v>424</v>
      </c>
      <c r="C347" s="83" t="s">
        <v>885</v>
      </c>
      <c r="D347" s="104" t="s">
        <v>224</v>
      </c>
      <c r="E347" s="81" t="s">
        <v>886</v>
      </c>
      <c r="F347" s="84" t="s">
        <v>224</v>
      </c>
      <c r="G347" s="146" t="s">
        <v>889</v>
      </c>
      <c r="H347" s="174"/>
      <c r="I347" s="87" t="s">
        <v>212</v>
      </c>
      <c r="J347" s="638"/>
      <c r="K347" s="623"/>
      <c r="L347" s="638"/>
      <c r="M347" s="106"/>
      <c r="N347" s="107"/>
      <c r="O347" s="108"/>
      <c r="P347" s="107" t="s">
        <v>177</v>
      </c>
      <c r="Q347" s="107"/>
      <c r="R347" s="107"/>
      <c r="S347" s="107"/>
      <c r="T347" s="107"/>
      <c r="U347" s="107"/>
      <c r="V347" s="107"/>
      <c r="W347" s="107"/>
      <c r="X347" s="107"/>
      <c r="Y347" s="38">
        <f t="shared" si="278"/>
        <v>1</v>
      </c>
      <c r="Z347" s="129"/>
      <c r="AA347" s="109"/>
      <c r="AB347" s="109"/>
      <c r="AC347" s="109"/>
      <c r="AD347" s="109"/>
      <c r="AE347" s="109"/>
      <c r="AF347" s="109"/>
      <c r="AG347" s="96" t="s">
        <v>393</v>
      </c>
      <c r="AH347" s="96" t="s">
        <v>393</v>
      </c>
      <c r="AI347" s="96" t="s">
        <v>393</v>
      </c>
      <c r="AJ347" s="97"/>
      <c r="AK347" s="97"/>
      <c r="AL347" s="97"/>
      <c r="AM347" s="97"/>
      <c r="AN347" s="97"/>
      <c r="AO347" s="97"/>
      <c r="AP347" s="97"/>
      <c r="AQ347" s="97"/>
      <c r="AR347" s="97"/>
      <c r="AS347" s="97"/>
      <c r="AT347" s="97"/>
      <c r="AU347" s="97"/>
      <c r="AV347" s="97"/>
      <c r="AW347" s="97"/>
      <c r="AX347" s="97"/>
      <c r="AY347" s="97"/>
      <c r="AZ347" s="97"/>
      <c r="BA347" s="97"/>
      <c r="BB347" s="97"/>
      <c r="BC347" s="97"/>
      <c r="BD347" s="97"/>
      <c r="BE347" s="97"/>
      <c r="BF347" s="97"/>
      <c r="BG347" s="97"/>
      <c r="BH347" s="97"/>
      <c r="BI347" s="97"/>
      <c r="BJ347" s="98"/>
      <c r="BK347" s="99"/>
      <c r="BL347" s="99"/>
      <c r="BM347" s="99"/>
      <c r="BN347" s="99"/>
      <c r="BO347" s="99"/>
      <c r="BP347" s="99"/>
      <c r="BQ347" s="99"/>
      <c r="BR347" s="99"/>
      <c r="BS347" s="99"/>
      <c r="BT347" s="99"/>
      <c r="BU347" s="99"/>
      <c r="BV347" s="99"/>
      <c r="BW347" s="99"/>
      <c r="BX347" s="99"/>
      <c r="BY347" s="99"/>
      <c r="BZ347" s="99"/>
      <c r="CA347" s="99"/>
      <c r="CB347" s="99"/>
      <c r="CC347" s="99"/>
      <c r="CD347" s="99"/>
      <c r="CE347" s="99"/>
      <c r="CF347" s="99"/>
      <c r="CG347" s="99"/>
      <c r="CH347" s="99"/>
      <c r="CI347" s="99"/>
      <c r="CJ347" s="99"/>
      <c r="CK347" s="99"/>
      <c r="CL347" s="48">
        <f t="shared" si="279"/>
        <v>0</v>
      </c>
      <c r="CM347" s="112" t="e">
        <f t="shared" si="280"/>
        <v>#DIV/0!</v>
      </c>
      <c r="CN347" s="100">
        <f t="shared" si="281"/>
        <v>0</v>
      </c>
      <c r="CO347" s="112" t="e">
        <f t="shared" si="282"/>
        <v>#DIV/0!</v>
      </c>
      <c r="CP347" s="48">
        <f t="shared" si="283"/>
        <v>0</v>
      </c>
      <c r="CQ347" s="112" t="e">
        <f t="shared" si="289"/>
        <v>#DIV/0!</v>
      </c>
      <c r="CR347" s="100">
        <f t="shared" si="285"/>
        <v>0</v>
      </c>
      <c r="CS347" s="112" t="e">
        <f t="shared" si="286"/>
        <v>#DIV/0!</v>
      </c>
      <c r="CT347" s="113" t="e">
        <f t="shared" si="290"/>
        <v>#DIV/0!</v>
      </c>
      <c r="CU347" s="103" t="e">
        <f t="shared" si="291"/>
        <v>#DIV/0!</v>
      </c>
      <c r="CV347" s="2"/>
    </row>
    <row r="348" spans="1:100" ht="89.25" hidden="1" customHeight="1">
      <c r="A348" s="80" t="s">
        <v>181</v>
      </c>
      <c r="B348" s="60">
        <v>424</v>
      </c>
      <c r="C348" s="83" t="s">
        <v>885</v>
      </c>
      <c r="D348" s="104" t="s">
        <v>224</v>
      </c>
      <c r="E348" s="81" t="s">
        <v>886</v>
      </c>
      <c r="F348" s="84" t="s">
        <v>224</v>
      </c>
      <c r="G348" s="146" t="s">
        <v>890</v>
      </c>
      <c r="H348" s="174"/>
      <c r="I348" s="105" t="s">
        <v>212</v>
      </c>
      <c r="J348" s="638"/>
      <c r="K348" s="623"/>
      <c r="L348" s="638"/>
      <c r="M348" s="106"/>
      <c r="N348" s="107"/>
      <c r="O348" s="107"/>
      <c r="P348" s="107"/>
      <c r="Q348" s="108" t="s">
        <v>177</v>
      </c>
      <c r="R348" s="107"/>
      <c r="S348" s="107"/>
      <c r="T348" s="107"/>
      <c r="U348" s="107"/>
      <c r="V348" s="107"/>
      <c r="W348" s="107"/>
      <c r="X348" s="107"/>
      <c r="Y348" s="38">
        <f t="shared" si="278"/>
        <v>1</v>
      </c>
      <c r="Z348" s="129"/>
      <c r="AA348" s="109"/>
      <c r="AB348" s="109"/>
      <c r="AC348" s="109"/>
      <c r="AD348" s="109"/>
      <c r="AE348" s="109"/>
      <c r="AF348" s="109"/>
      <c r="AG348" s="96"/>
      <c r="AH348" s="96"/>
      <c r="AI348" s="96"/>
      <c r="AJ348" s="97" t="s">
        <v>393</v>
      </c>
      <c r="AK348" s="97" t="s">
        <v>447</v>
      </c>
      <c r="AL348" s="97"/>
      <c r="AM348" s="97"/>
      <c r="AN348" s="97"/>
      <c r="AO348" s="97"/>
      <c r="AP348" s="97"/>
      <c r="AQ348" s="97"/>
      <c r="AR348" s="97"/>
      <c r="AS348" s="97"/>
      <c r="AT348" s="97"/>
      <c r="AU348" s="97"/>
      <c r="AV348" s="97"/>
      <c r="AW348" s="97"/>
      <c r="AX348" s="97"/>
      <c r="AY348" s="97"/>
      <c r="AZ348" s="97"/>
      <c r="BA348" s="97"/>
      <c r="BB348" s="97"/>
      <c r="BC348" s="97"/>
      <c r="BD348" s="97"/>
      <c r="BE348" s="97"/>
      <c r="BF348" s="97"/>
      <c r="BG348" s="97"/>
      <c r="BH348" s="97"/>
      <c r="BI348" s="97"/>
      <c r="BJ348" s="98"/>
      <c r="BK348" s="99"/>
      <c r="BL348" s="99"/>
      <c r="BM348" s="99"/>
      <c r="BN348" s="99"/>
      <c r="BO348" s="99"/>
      <c r="BP348" s="99"/>
      <c r="BQ348" s="99"/>
      <c r="BR348" s="99"/>
      <c r="BS348" s="99"/>
      <c r="BT348" s="99"/>
      <c r="BU348" s="99"/>
      <c r="BV348" s="99"/>
      <c r="BW348" s="99"/>
      <c r="BX348" s="99"/>
      <c r="BY348" s="99"/>
      <c r="BZ348" s="99"/>
      <c r="CA348" s="99"/>
      <c r="CB348" s="99"/>
      <c r="CC348" s="99"/>
      <c r="CD348" s="99"/>
      <c r="CE348" s="99"/>
      <c r="CF348" s="99"/>
      <c r="CG348" s="99"/>
      <c r="CH348" s="99"/>
      <c r="CI348" s="99"/>
      <c r="CJ348" s="99"/>
      <c r="CK348" s="99"/>
      <c r="CL348" s="100">
        <f t="shared" si="279"/>
        <v>0</v>
      </c>
      <c r="CM348" s="112" t="e">
        <f t="shared" si="280"/>
        <v>#DIV/0!</v>
      </c>
      <c r="CN348" s="100">
        <f t="shared" si="281"/>
        <v>0</v>
      </c>
      <c r="CO348" s="112" t="e">
        <f t="shared" si="282"/>
        <v>#DIV/0!</v>
      </c>
      <c r="CP348" s="100">
        <f t="shared" si="283"/>
        <v>0</v>
      </c>
      <c r="CQ348" s="112" t="e">
        <f t="shared" si="289"/>
        <v>#DIV/0!</v>
      </c>
      <c r="CR348" s="100">
        <f t="shared" si="285"/>
        <v>0</v>
      </c>
      <c r="CS348" s="112" t="e">
        <f t="shared" si="286"/>
        <v>#DIV/0!</v>
      </c>
      <c r="CT348" s="113" t="e">
        <f t="shared" si="290"/>
        <v>#DIV/0!</v>
      </c>
      <c r="CU348" s="103" t="e">
        <f t="shared" si="291"/>
        <v>#DIV/0!</v>
      </c>
      <c r="CV348" s="2"/>
    </row>
    <row r="349" spans="1:100" ht="61.5" hidden="1" customHeight="1">
      <c r="A349" s="80" t="s">
        <v>182</v>
      </c>
      <c r="B349" s="60">
        <v>424</v>
      </c>
      <c r="C349" s="83" t="s">
        <v>885</v>
      </c>
      <c r="D349" s="104" t="s">
        <v>224</v>
      </c>
      <c r="E349" s="81" t="s">
        <v>886</v>
      </c>
      <c r="F349" s="84" t="s">
        <v>224</v>
      </c>
      <c r="G349" s="146" t="s">
        <v>891</v>
      </c>
      <c r="H349" s="174"/>
      <c r="I349" s="105" t="s">
        <v>212</v>
      </c>
      <c r="J349" s="638"/>
      <c r="K349" s="623"/>
      <c r="L349" s="638"/>
      <c r="M349" s="106"/>
      <c r="N349" s="107"/>
      <c r="O349" s="107"/>
      <c r="P349" s="107"/>
      <c r="Q349" s="107"/>
      <c r="R349" s="108" t="s">
        <v>177</v>
      </c>
      <c r="S349" s="107"/>
      <c r="T349" s="107"/>
      <c r="U349" s="107"/>
      <c r="V349" s="107"/>
      <c r="W349" s="107"/>
      <c r="X349" s="107"/>
      <c r="Y349" s="38">
        <f t="shared" si="278"/>
        <v>1</v>
      </c>
      <c r="Z349" s="129"/>
      <c r="AA349" s="109"/>
      <c r="AB349" s="109"/>
      <c r="AC349" s="109"/>
      <c r="AD349" s="109"/>
      <c r="AE349" s="109"/>
      <c r="AF349" s="109"/>
      <c r="AG349" s="96"/>
      <c r="AH349" s="96"/>
      <c r="AI349" s="96"/>
      <c r="AJ349" s="97"/>
      <c r="AK349" s="97"/>
      <c r="AL349" s="97"/>
      <c r="AM349" s="97" t="s">
        <v>447</v>
      </c>
      <c r="AN349" s="97" t="s">
        <v>447</v>
      </c>
      <c r="AO349" s="97" t="s">
        <v>447</v>
      </c>
      <c r="AP349" s="97"/>
      <c r="AQ349" s="97"/>
      <c r="AR349" s="97"/>
      <c r="AS349" s="97"/>
      <c r="AT349" s="97"/>
      <c r="AU349" s="97"/>
      <c r="AV349" s="97"/>
      <c r="AW349" s="97"/>
      <c r="AX349" s="97"/>
      <c r="AY349" s="97"/>
      <c r="AZ349" s="97"/>
      <c r="BA349" s="97"/>
      <c r="BB349" s="97"/>
      <c r="BC349" s="97"/>
      <c r="BD349" s="97"/>
      <c r="BE349" s="97"/>
      <c r="BF349" s="97"/>
      <c r="BG349" s="97"/>
      <c r="BH349" s="97"/>
      <c r="BI349" s="97"/>
      <c r="BJ349" s="98"/>
      <c r="BK349" s="99"/>
      <c r="BL349" s="99"/>
      <c r="BM349" s="99"/>
      <c r="BN349" s="99"/>
      <c r="BO349" s="99"/>
      <c r="BP349" s="99"/>
      <c r="BQ349" s="99"/>
      <c r="BR349" s="99"/>
      <c r="BS349" s="99"/>
      <c r="BT349" s="99"/>
      <c r="BU349" s="99"/>
      <c r="BV349" s="99"/>
      <c r="BW349" s="99"/>
      <c r="BX349" s="99"/>
      <c r="BY349" s="99"/>
      <c r="BZ349" s="99"/>
      <c r="CA349" s="99"/>
      <c r="CB349" s="99"/>
      <c r="CC349" s="99"/>
      <c r="CD349" s="99"/>
      <c r="CE349" s="99"/>
      <c r="CF349" s="99"/>
      <c r="CG349" s="99"/>
      <c r="CH349" s="99"/>
      <c r="CI349" s="99"/>
      <c r="CJ349" s="99"/>
      <c r="CK349" s="99"/>
      <c r="CL349" s="100">
        <f t="shared" si="279"/>
        <v>0</v>
      </c>
      <c r="CM349" s="101" t="e">
        <f t="shared" si="280"/>
        <v>#DIV/0!</v>
      </c>
      <c r="CN349" s="100">
        <f t="shared" si="281"/>
        <v>0</v>
      </c>
      <c r="CO349" s="101" t="e">
        <f t="shared" si="282"/>
        <v>#DIV/0!</v>
      </c>
      <c r="CP349" s="100">
        <f t="shared" si="283"/>
        <v>0</v>
      </c>
      <c r="CQ349" s="101" t="e">
        <f t="shared" si="289"/>
        <v>#DIV/0!</v>
      </c>
      <c r="CR349" s="100">
        <f t="shared" si="285"/>
        <v>0</v>
      </c>
      <c r="CS349" s="101" t="e">
        <f t="shared" si="286"/>
        <v>#DIV/0!</v>
      </c>
      <c r="CT349" s="113" t="e">
        <f t="shared" si="290"/>
        <v>#DIV/0!</v>
      </c>
      <c r="CU349" s="103" t="e">
        <f t="shared" si="291"/>
        <v>#DIV/0!</v>
      </c>
      <c r="CV349" s="2"/>
    </row>
    <row r="350" spans="1:100" ht="61.5" hidden="1" customHeight="1">
      <c r="A350" s="80" t="s">
        <v>183</v>
      </c>
      <c r="B350" s="60">
        <v>424</v>
      </c>
      <c r="C350" s="83" t="s">
        <v>885</v>
      </c>
      <c r="D350" s="104" t="s">
        <v>224</v>
      </c>
      <c r="E350" s="81" t="s">
        <v>886</v>
      </c>
      <c r="F350" s="84" t="s">
        <v>224</v>
      </c>
      <c r="G350" s="146" t="s">
        <v>892</v>
      </c>
      <c r="H350" s="174"/>
      <c r="I350" s="105" t="s">
        <v>212</v>
      </c>
      <c r="J350" s="638"/>
      <c r="K350" s="623"/>
      <c r="L350" s="638"/>
      <c r="M350" s="106"/>
      <c r="N350" s="107"/>
      <c r="O350" s="107"/>
      <c r="P350" s="107"/>
      <c r="Q350" s="107"/>
      <c r="R350" s="108"/>
      <c r="S350" s="107" t="s">
        <v>177</v>
      </c>
      <c r="T350" s="107"/>
      <c r="U350" s="107"/>
      <c r="V350" s="107"/>
      <c r="W350" s="107"/>
      <c r="X350" s="107"/>
      <c r="Y350" s="38">
        <f t="shared" si="278"/>
        <v>1</v>
      </c>
      <c r="Z350" s="129"/>
      <c r="AA350" s="109"/>
      <c r="AB350" s="109"/>
      <c r="AC350" s="109"/>
      <c r="AD350" s="109"/>
      <c r="AE350" s="109"/>
      <c r="AF350" s="109"/>
      <c r="AG350" s="96"/>
      <c r="AH350" s="96"/>
      <c r="AI350" s="96"/>
      <c r="AJ350" s="97"/>
      <c r="AK350" s="97"/>
      <c r="AL350" s="97"/>
      <c r="AM350" s="97"/>
      <c r="AN350" s="97"/>
      <c r="AO350" s="97"/>
      <c r="AP350" s="97"/>
      <c r="AQ350" s="97" t="s">
        <v>447</v>
      </c>
      <c r="AR350" s="97"/>
      <c r="AS350" s="97" t="s">
        <v>393</v>
      </c>
      <c r="AT350" s="97"/>
      <c r="AU350" s="97"/>
      <c r="AV350" s="97"/>
      <c r="AW350" s="97"/>
      <c r="AX350" s="97"/>
      <c r="AY350" s="97"/>
      <c r="AZ350" s="97"/>
      <c r="BA350" s="97"/>
      <c r="BB350" s="97"/>
      <c r="BC350" s="97"/>
      <c r="BD350" s="97"/>
      <c r="BE350" s="97"/>
      <c r="BF350" s="97"/>
      <c r="BG350" s="97"/>
      <c r="BH350" s="97"/>
      <c r="BI350" s="97"/>
      <c r="BJ350" s="98"/>
      <c r="BK350" s="99"/>
      <c r="BL350" s="99"/>
      <c r="BM350" s="99"/>
      <c r="BN350" s="99"/>
      <c r="BO350" s="99"/>
      <c r="BP350" s="99"/>
      <c r="BQ350" s="99"/>
      <c r="BR350" s="99"/>
      <c r="BS350" s="99"/>
      <c r="BT350" s="99"/>
      <c r="BU350" s="99"/>
      <c r="BV350" s="99"/>
      <c r="BW350" s="99"/>
      <c r="BX350" s="99"/>
      <c r="BY350" s="99"/>
      <c r="BZ350" s="99"/>
      <c r="CA350" s="99"/>
      <c r="CB350" s="99"/>
      <c r="CC350" s="99"/>
      <c r="CD350" s="99"/>
      <c r="CE350" s="99"/>
      <c r="CF350" s="99"/>
      <c r="CG350" s="99"/>
      <c r="CH350" s="99"/>
      <c r="CI350" s="99"/>
      <c r="CJ350" s="99"/>
      <c r="CK350" s="99"/>
      <c r="CL350" s="100">
        <f t="shared" si="279"/>
        <v>0</v>
      </c>
      <c r="CM350" s="112" t="e">
        <f t="shared" si="280"/>
        <v>#DIV/0!</v>
      </c>
      <c r="CN350" s="100">
        <f t="shared" si="281"/>
        <v>0</v>
      </c>
      <c r="CO350" s="112" t="e">
        <f t="shared" si="282"/>
        <v>#DIV/0!</v>
      </c>
      <c r="CP350" s="100">
        <f t="shared" si="283"/>
        <v>0</v>
      </c>
      <c r="CQ350" s="112" t="e">
        <f t="shared" si="289"/>
        <v>#DIV/0!</v>
      </c>
      <c r="CR350" s="100">
        <f t="shared" si="285"/>
        <v>0</v>
      </c>
      <c r="CS350" s="112" t="e">
        <f t="shared" si="286"/>
        <v>#DIV/0!</v>
      </c>
      <c r="CT350" s="113" t="e">
        <f t="shared" si="290"/>
        <v>#DIV/0!</v>
      </c>
      <c r="CU350" s="103" t="e">
        <f t="shared" si="291"/>
        <v>#DIV/0!</v>
      </c>
      <c r="CV350" s="2"/>
    </row>
    <row r="351" spans="1:100" ht="75" hidden="1" customHeight="1">
      <c r="A351" s="80" t="s">
        <v>184</v>
      </c>
      <c r="B351" s="60">
        <v>424</v>
      </c>
      <c r="C351" s="83" t="s">
        <v>885</v>
      </c>
      <c r="D351" s="104" t="s">
        <v>224</v>
      </c>
      <c r="E351" s="81" t="s">
        <v>886</v>
      </c>
      <c r="F351" s="84" t="s">
        <v>224</v>
      </c>
      <c r="G351" s="146" t="s">
        <v>893</v>
      </c>
      <c r="H351" s="174"/>
      <c r="I351" s="105" t="s">
        <v>212</v>
      </c>
      <c r="J351" s="638"/>
      <c r="K351" s="623"/>
      <c r="L351" s="638"/>
      <c r="M351" s="106"/>
      <c r="N351" s="107"/>
      <c r="O351" s="107"/>
      <c r="P351" s="107"/>
      <c r="Q351" s="107"/>
      <c r="R351" s="107"/>
      <c r="S351" s="107"/>
      <c r="T351" s="108" t="s">
        <v>177</v>
      </c>
      <c r="U351" s="107"/>
      <c r="V351" s="107"/>
      <c r="W351" s="107"/>
      <c r="X351" s="107"/>
      <c r="Y351" s="38">
        <f t="shared" si="278"/>
        <v>1</v>
      </c>
      <c r="Z351" s="129"/>
      <c r="AA351" s="109"/>
      <c r="AB351" s="109"/>
      <c r="AC351" s="109"/>
      <c r="AD351" s="109"/>
      <c r="AE351" s="109"/>
      <c r="AF351" s="109"/>
      <c r="AG351" s="96"/>
      <c r="AH351" s="96"/>
      <c r="AI351" s="96"/>
      <c r="AJ351" s="97"/>
      <c r="AK351" s="97"/>
      <c r="AL351" s="97"/>
      <c r="AM351" s="97"/>
      <c r="AN351" s="97"/>
      <c r="AO351" s="97"/>
      <c r="AP351" s="97"/>
      <c r="AQ351" s="97"/>
      <c r="AR351" s="97"/>
      <c r="AS351" s="97"/>
      <c r="AT351" s="97" t="s">
        <v>447</v>
      </c>
      <c r="AU351" s="97" t="s">
        <v>447</v>
      </c>
      <c r="AV351" s="97" t="s">
        <v>447</v>
      </c>
      <c r="AW351" s="97" t="s">
        <v>447</v>
      </c>
      <c r="AX351" s="97"/>
      <c r="AY351" s="97"/>
      <c r="AZ351" s="97"/>
      <c r="BA351" s="97"/>
      <c r="BB351" s="97"/>
      <c r="BC351" s="97"/>
      <c r="BD351" s="97"/>
      <c r="BE351" s="97"/>
      <c r="BF351" s="97"/>
      <c r="BG351" s="97"/>
      <c r="BH351" s="97"/>
      <c r="BI351" s="97"/>
      <c r="BJ351" s="98"/>
      <c r="BK351" s="99"/>
      <c r="BL351" s="99"/>
      <c r="BM351" s="99"/>
      <c r="BN351" s="99"/>
      <c r="BO351" s="99"/>
      <c r="BP351" s="99"/>
      <c r="BQ351" s="99"/>
      <c r="BR351" s="99"/>
      <c r="BS351" s="99"/>
      <c r="BT351" s="99"/>
      <c r="BU351" s="99"/>
      <c r="BV351" s="99"/>
      <c r="BW351" s="99"/>
      <c r="BX351" s="99"/>
      <c r="BY351" s="99"/>
      <c r="BZ351" s="99"/>
      <c r="CA351" s="99"/>
      <c r="CB351" s="99"/>
      <c r="CC351" s="99"/>
      <c r="CD351" s="99"/>
      <c r="CE351" s="99"/>
      <c r="CF351" s="99"/>
      <c r="CG351" s="99"/>
      <c r="CH351" s="99"/>
      <c r="CI351" s="99"/>
      <c r="CJ351" s="99"/>
      <c r="CK351" s="99"/>
      <c r="CL351" s="100">
        <f t="shared" si="279"/>
        <v>0</v>
      </c>
      <c r="CM351" s="101" t="e">
        <f t="shared" si="280"/>
        <v>#DIV/0!</v>
      </c>
      <c r="CN351" s="100">
        <f t="shared" si="281"/>
        <v>0</v>
      </c>
      <c r="CO351" s="101" t="e">
        <f t="shared" si="282"/>
        <v>#DIV/0!</v>
      </c>
      <c r="CP351" s="100">
        <f t="shared" si="283"/>
        <v>0</v>
      </c>
      <c r="CQ351" s="101" t="e">
        <f t="shared" si="289"/>
        <v>#DIV/0!</v>
      </c>
      <c r="CR351" s="100">
        <f t="shared" si="285"/>
        <v>0</v>
      </c>
      <c r="CS351" s="101" t="e">
        <f t="shared" si="286"/>
        <v>#DIV/0!</v>
      </c>
      <c r="CT351" s="116" t="e">
        <f t="shared" si="290"/>
        <v>#DIV/0!</v>
      </c>
      <c r="CU351" s="103" t="e">
        <f t="shared" si="291"/>
        <v>#DIV/0!</v>
      </c>
      <c r="CV351" s="2"/>
    </row>
    <row r="352" spans="1:100" ht="74.25" hidden="1" customHeight="1">
      <c r="A352" s="80" t="s">
        <v>185</v>
      </c>
      <c r="B352" s="60">
        <v>424</v>
      </c>
      <c r="C352" s="83" t="s">
        <v>885</v>
      </c>
      <c r="D352" s="114" t="s">
        <v>224</v>
      </c>
      <c r="E352" s="81" t="s">
        <v>886</v>
      </c>
      <c r="F352" s="84" t="s">
        <v>224</v>
      </c>
      <c r="G352" s="146" t="s">
        <v>894</v>
      </c>
      <c r="H352" s="174"/>
      <c r="I352" s="105" t="s">
        <v>212</v>
      </c>
      <c r="J352" s="638"/>
      <c r="K352" s="623"/>
      <c r="L352" s="638"/>
      <c r="M352" s="106"/>
      <c r="N352" s="107"/>
      <c r="O352" s="107"/>
      <c r="P352" s="107"/>
      <c r="Q352" s="107"/>
      <c r="R352" s="107"/>
      <c r="S352" s="107"/>
      <c r="T352" s="107"/>
      <c r="U352" s="107" t="s">
        <v>177</v>
      </c>
      <c r="V352" s="108"/>
      <c r="W352" s="107"/>
      <c r="X352" s="107"/>
      <c r="Y352" s="38">
        <f t="shared" si="278"/>
        <v>1</v>
      </c>
      <c r="Z352" s="129"/>
      <c r="AA352" s="109"/>
      <c r="AB352" s="109"/>
      <c r="AC352" s="109"/>
      <c r="AD352" s="109"/>
      <c r="AE352" s="109"/>
      <c r="AF352" s="109"/>
      <c r="AG352" s="96"/>
      <c r="AH352" s="96"/>
      <c r="AI352" s="96"/>
      <c r="AJ352" s="97"/>
      <c r="AK352" s="97"/>
      <c r="AL352" s="97"/>
      <c r="AM352" s="97"/>
      <c r="AN352" s="97"/>
      <c r="AO352" s="97"/>
      <c r="AP352" s="97"/>
      <c r="AQ352" s="97"/>
      <c r="AR352" s="97"/>
      <c r="AS352" s="97"/>
      <c r="AT352" s="97"/>
      <c r="AU352" s="97"/>
      <c r="AV352" s="97"/>
      <c r="AW352" s="97"/>
      <c r="AX352" s="97" t="s">
        <v>393</v>
      </c>
      <c r="AY352" s="97" t="s">
        <v>447</v>
      </c>
      <c r="AZ352" s="97" t="s">
        <v>447</v>
      </c>
      <c r="BA352" s="97"/>
      <c r="BB352" s="97"/>
      <c r="BC352" s="97"/>
      <c r="BD352" s="97"/>
      <c r="BE352" s="97"/>
      <c r="BF352" s="97"/>
      <c r="BG352" s="97"/>
      <c r="BH352" s="97"/>
      <c r="BI352" s="97"/>
      <c r="BJ352" s="98"/>
      <c r="BK352" s="99"/>
      <c r="BL352" s="99"/>
      <c r="BM352" s="99"/>
      <c r="BN352" s="99"/>
      <c r="BO352" s="99"/>
      <c r="BP352" s="99"/>
      <c r="BQ352" s="99"/>
      <c r="BR352" s="99"/>
      <c r="BS352" s="99"/>
      <c r="BT352" s="99"/>
      <c r="BU352" s="99"/>
      <c r="BV352" s="99"/>
      <c r="BW352" s="99"/>
      <c r="BX352" s="99"/>
      <c r="BY352" s="99"/>
      <c r="BZ352" s="99"/>
      <c r="CA352" s="99"/>
      <c r="CB352" s="99"/>
      <c r="CC352" s="99"/>
      <c r="CD352" s="99"/>
      <c r="CE352" s="99"/>
      <c r="CF352" s="99"/>
      <c r="CG352" s="99"/>
      <c r="CH352" s="99"/>
      <c r="CI352" s="99"/>
      <c r="CJ352" s="99"/>
      <c r="CK352" s="99"/>
      <c r="CL352" s="100">
        <f t="shared" si="279"/>
        <v>0</v>
      </c>
      <c r="CM352" s="101" t="e">
        <f t="shared" si="280"/>
        <v>#DIV/0!</v>
      </c>
      <c r="CN352" s="100">
        <f t="shared" si="281"/>
        <v>0</v>
      </c>
      <c r="CO352" s="101" t="e">
        <f t="shared" si="282"/>
        <v>#DIV/0!</v>
      </c>
      <c r="CP352" s="100">
        <f t="shared" si="283"/>
        <v>0</v>
      </c>
      <c r="CQ352" s="101" t="e">
        <f t="shared" si="289"/>
        <v>#DIV/0!</v>
      </c>
      <c r="CR352" s="100">
        <f t="shared" si="285"/>
        <v>0</v>
      </c>
      <c r="CS352" s="101" t="e">
        <f t="shared" si="286"/>
        <v>#DIV/0!</v>
      </c>
      <c r="CT352" s="117" t="e">
        <f t="shared" si="290"/>
        <v>#DIV/0!</v>
      </c>
      <c r="CU352" s="103" t="e">
        <f t="shared" si="291"/>
        <v>#DIV/0!</v>
      </c>
      <c r="CV352" s="2"/>
    </row>
    <row r="353" spans="1:100" ht="92.25" hidden="1" customHeight="1">
      <c r="A353" s="80" t="s">
        <v>186</v>
      </c>
      <c r="B353" s="60">
        <v>424</v>
      </c>
      <c r="C353" s="83" t="s">
        <v>885</v>
      </c>
      <c r="D353" s="104" t="s">
        <v>224</v>
      </c>
      <c r="E353" s="81" t="s">
        <v>886</v>
      </c>
      <c r="F353" s="84" t="s">
        <v>224</v>
      </c>
      <c r="G353" s="146" t="s">
        <v>895</v>
      </c>
      <c r="H353" s="174"/>
      <c r="I353" s="105" t="s">
        <v>212</v>
      </c>
      <c r="J353" s="638"/>
      <c r="K353" s="623"/>
      <c r="L353" s="638"/>
      <c r="M353" s="106"/>
      <c r="N353" s="107"/>
      <c r="O353" s="107"/>
      <c r="P353" s="107"/>
      <c r="Q353" s="107"/>
      <c r="R353" s="107"/>
      <c r="S353" s="107"/>
      <c r="T353" s="107"/>
      <c r="U353" s="107"/>
      <c r="V353" s="108" t="s">
        <v>177</v>
      </c>
      <c r="W353" s="107"/>
      <c r="X353" s="107"/>
      <c r="Y353" s="38">
        <f t="shared" si="278"/>
        <v>1</v>
      </c>
      <c r="Z353" s="129"/>
      <c r="AA353" s="109"/>
      <c r="AB353" s="109"/>
      <c r="AC353" s="109"/>
      <c r="AD353" s="109"/>
      <c r="AE353" s="109"/>
      <c r="AF353" s="109"/>
      <c r="AG353" s="96"/>
      <c r="AH353" s="96"/>
      <c r="AI353" s="96"/>
      <c r="AJ353" s="97"/>
      <c r="AK353" s="97"/>
      <c r="AL353" s="97"/>
      <c r="AM353" s="97"/>
      <c r="AN353" s="97"/>
      <c r="AO353" s="97"/>
      <c r="AP353" s="97"/>
      <c r="AQ353" s="97"/>
      <c r="AR353" s="97"/>
      <c r="AS353" s="97"/>
      <c r="AT353" s="97"/>
      <c r="AU353" s="97"/>
      <c r="AV353" s="97"/>
      <c r="AW353" s="97"/>
      <c r="AX353" s="97"/>
      <c r="AY353" s="97"/>
      <c r="AZ353" s="97"/>
      <c r="BA353" s="97" t="s">
        <v>393</v>
      </c>
      <c r="BB353" s="97" t="s">
        <v>393</v>
      </c>
      <c r="BC353" s="97" t="s">
        <v>393</v>
      </c>
      <c r="BD353" s="97"/>
      <c r="BE353" s="97"/>
      <c r="BF353" s="97"/>
      <c r="BG353" s="97"/>
      <c r="BH353" s="97"/>
      <c r="BI353" s="97"/>
      <c r="BJ353" s="98"/>
      <c r="BK353" s="99"/>
      <c r="BL353" s="99"/>
      <c r="BM353" s="99"/>
      <c r="BN353" s="99"/>
      <c r="BO353" s="99"/>
      <c r="BP353" s="99"/>
      <c r="BQ353" s="99"/>
      <c r="BR353" s="99"/>
      <c r="BS353" s="99"/>
      <c r="BT353" s="99"/>
      <c r="BU353" s="99"/>
      <c r="BV353" s="99"/>
      <c r="BW353" s="99"/>
      <c r="BX353" s="99"/>
      <c r="BY353" s="99"/>
      <c r="BZ353" s="99"/>
      <c r="CA353" s="99"/>
      <c r="CB353" s="99"/>
      <c r="CC353" s="99"/>
      <c r="CD353" s="99"/>
      <c r="CE353" s="99"/>
      <c r="CF353" s="99"/>
      <c r="CG353" s="99"/>
      <c r="CH353" s="99"/>
      <c r="CI353" s="99"/>
      <c r="CJ353" s="99"/>
      <c r="CK353" s="99"/>
      <c r="CL353" s="100">
        <f t="shared" si="279"/>
        <v>0</v>
      </c>
      <c r="CM353" s="101" t="e">
        <f t="shared" si="280"/>
        <v>#DIV/0!</v>
      </c>
      <c r="CN353" s="100">
        <f t="shared" si="281"/>
        <v>0</v>
      </c>
      <c r="CO353" s="101" t="e">
        <f t="shared" si="282"/>
        <v>#DIV/0!</v>
      </c>
      <c r="CP353" s="100">
        <f t="shared" si="283"/>
        <v>0</v>
      </c>
      <c r="CQ353" s="101" t="e">
        <f t="shared" si="289"/>
        <v>#DIV/0!</v>
      </c>
      <c r="CR353" s="100">
        <f t="shared" si="285"/>
        <v>0</v>
      </c>
      <c r="CS353" s="101" t="e">
        <f t="shared" si="286"/>
        <v>#DIV/0!</v>
      </c>
      <c r="CT353" s="113" t="e">
        <f t="shared" si="290"/>
        <v>#DIV/0!</v>
      </c>
      <c r="CU353" s="103" t="e">
        <f t="shared" si="291"/>
        <v>#DIV/0!</v>
      </c>
      <c r="CV353" s="2"/>
    </row>
    <row r="354" spans="1:100" ht="84.75" hidden="1" customHeight="1">
      <c r="A354" s="80" t="s">
        <v>187</v>
      </c>
      <c r="B354" s="60">
        <v>424</v>
      </c>
      <c r="C354" s="83" t="s">
        <v>885</v>
      </c>
      <c r="D354" s="115" t="s">
        <v>224</v>
      </c>
      <c r="E354" s="81" t="s">
        <v>886</v>
      </c>
      <c r="F354" s="84" t="s">
        <v>224</v>
      </c>
      <c r="G354" s="146" t="s">
        <v>896</v>
      </c>
      <c r="H354" s="174"/>
      <c r="I354" s="105" t="s">
        <v>212</v>
      </c>
      <c r="J354" s="638"/>
      <c r="K354" s="623"/>
      <c r="L354" s="638"/>
      <c r="M354" s="106"/>
      <c r="N354" s="107"/>
      <c r="O354" s="107"/>
      <c r="P354" s="107"/>
      <c r="Q354" s="107"/>
      <c r="R354" s="107"/>
      <c r="S354" s="107"/>
      <c r="T354" s="107"/>
      <c r="U354" s="107"/>
      <c r="V354" s="107"/>
      <c r="W354" s="108" t="s">
        <v>177</v>
      </c>
      <c r="X354" s="107"/>
      <c r="Y354" s="38">
        <f t="shared" si="278"/>
        <v>1</v>
      </c>
      <c r="Z354" s="129"/>
      <c r="AA354" s="109"/>
      <c r="AB354" s="109"/>
      <c r="AC354" s="109"/>
      <c r="AD354" s="109"/>
      <c r="AE354" s="109"/>
      <c r="AF354" s="109"/>
      <c r="AG354" s="96"/>
      <c r="AH354" s="96"/>
      <c r="AI354" s="96"/>
      <c r="AJ354" s="97"/>
      <c r="AK354" s="97"/>
      <c r="AL354" s="97"/>
      <c r="AM354" s="97"/>
      <c r="AN354" s="97"/>
      <c r="AO354" s="97"/>
      <c r="AP354" s="97"/>
      <c r="AQ354" s="97"/>
      <c r="AR354" s="97"/>
      <c r="AS354" s="97"/>
      <c r="AT354" s="97"/>
      <c r="AU354" s="97"/>
      <c r="AV354" s="97"/>
      <c r="AW354" s="97"/>
      <c r="AX354" s="97"/>
      <c r="AY354" s="97"/>
      <c r="AZ354" s="97"/>
      <c r="BA354" s="97"/>
      <c r="BB354" s="97"/>
      <c r="BC354" s="97"/>
      <c r="BD354" s="97" t="s">
        <v>447</v>
      </c>
      <c r="BE354" s="97" t="s">
        <v>447</v>
      </c>
      <c r="BF354" s="97" t="s">
        <v>447</v>
      </c>
      <c r="BG354" s="97"/>
      <c r="BH354" s="97"/>
      <c r="BI354" s="97"/>
      <c r="BJ354" s="98"/>
      <c r="BK354" s="99"/>
      <c r="BL354" s="99"/>
      <c r="BM354" s="99"/>
      <c r="BN354" s="99"/>
      <c r="BO354" s="99"/>
      <c r="BP354" s="99"/>
      <c r="BQ354" s="99"/>
      <c r="BR354" s="99"/>
      <c r="BS354" s="99"/>
      <c r="BT354" s="99"/>
      <c r="BU354" s="99"/>
      <c r="BV354" s="99"/>
      <c r="BW354" s="99"/>
      <c r="BX354" s="99"/>
      <c r="BY354" s="99"/>
      <c r="BZ354" s="99"/>
      <c r="CA354" s="99"/>
      <c r="CB354" s="99"/>
      <c r="CC354" s="99"/>
      <c r="CD354" s="99"/>
      <c r="CE354" s="99"/>
      <c r="CF354" s="99"/>
      <c r="CG354" s="99"/>
      <c r="CH354" s="99"/>
      <c r="CI354" s="99"/>
      <c r="CJ354" s="99"/>
      <c r="CK354" s="99"/>
      <c r="CL354" s="103">
        <f t="shared" si="279"/>
        <v>0</v>
      </c>
      <c r="CM354" s="112" t="e">
        <f t="shared" si="280"/>
        <v>#DIV/0!</v>
      </c>
      <c r="CN354" s="100">
        <f t="shared" si="281"/>
        <v>0</v>
      </c>
      <c r="CO354" s="112" t="e">
        <f t="shared" si="282"/>
        <v>#DIV/0!</v>
      </c>
      <c r="CP354" s="100">
        <f t="shared" si="283"/>
        <v>0</v>
      </c>
      <c r="CQ354" s="112" t="e">
        <f>CP354/(CL354+CN354+CP396+CR354)</f>
        <v>#DIV/0!</v>
      </c>
      <c r="CR354" s="100">
        <f t="shared" si="285"/>
        <v>0</v>
      </c>
      <c r="CS354" s="112" t="e">
        <f t="shared" si="286"/>
        <v>#DIV/0!</v>
      </c>
      <c r="CT354" s="113" t="e">
        <f>(((CL354*2)+(CN354*1)+(CP354*0)))/(CL354+CN354+CP354)</f>
        <v>#DIV/0!</v>
      </c>
      <c r="CU354" s="103" t="e">
        <f>IF(CS354&gt;=50%,"KĐG",IF(CT354&gt;=1.6,"Đạt mục tiêu",IF(CT354&gt;=1,"Cần cố gắng","Chưa đạt")))</f>
        <v>#DIV/0!</v>
      </c>
      <c r="CV354" s="2"/>
    </row>
    <row r="355" spans="1:100" ht="89.25" hidden="1" customHeight="1">
      <c r="A355" s="80" t="s">
        <v>188</v>
      </c>
      <c r="B355" s="60">
        <v>424</v>
      </c>
      <c r="C355" s="81" t="s">
        <v>885</v>
      </c>
      <c r="D355" s="104" t="s">
        <v>224</v>
      </c>
      <c r="E355" s="81" t="s">
        <v>886</v>
      </c>
      <c r="F355" s="84" t="s">
        <v>224</v>
      </c>
      <c r="G355" s="146" t="s">
        <v>897</v>
      </c>
      <c r="H355" s="174"/>
      <c r="I355" s="145" t="s">
        <v>212</v>
      </c>
      <c r="J355" s="639"/>
      <c r="K355" s="624"/>
      <c r="L355" s="639"/>
      <c r="M355" s="106"/>
      <c r="N355" s="107"/>
      <c r="O355" s="107"/>
      <c r="P355" s="107"/>
      <c r="Q355" s="107"/>
      <c r="R355" s="107"/>
      <c r="S355" s="107"/>
      <c r="T355" s="107"/>
      <c r="U355" s="107"/>
      <c r="V355" s="107"/>
      <c r="W355" s="107"/>
      <c r="X355" s="108" t="s">
        <v>177</v>
      </c>
      <c r="Y355" s="38">
        <f t="shared" si="278"/>
        <v>1</v>
      </c>
      <c r="Z355" s="129"/>
      <c r="AA355" s="109"/>
      <c r="AB355" s="109"/>
      <c r="AC355" s="109"/>
      <c r="AD355" s="109"/>
      <c r="AE355" s="109"/>
      <c r="AF355" s="109"/>
      <c r="AG355" s="96"/>
      <c r="AH355" s="96"/>
      <c r="AI355" s="96"/>
      <c r="AJ355" s="97"/>
      <c r="AK355" s="97"/>
      <c r="AL355" s="97"/>
      <c r="AM355" s="97"/>
      <c r="AN355" s="97"/>
      <c r="AO355" s="97"/>
      <c r="AP355" s="97"/>
      <c r="AQ355" s="97"/>
      <c r="AR355" s="97"/>
      <c r="AS355" s="97"/>
      <c r="AT355" s="97"/>
      <c r="AU355" s="97"/>
      <c r="AV355" s="97"/>
      <c r="AW355" s="97"/>
      <c r="AX355" s="97"/>
      <c r="AY355" s="97"/>
      <c r="AZ355" s="97"/>
      <c r="BA355" s="97"/>
      <c r="BB355" s="97"/>
      <c r="BC355" s="97"/>
      <c r="BD355" s="97"/>
      <c r="BE355" s="97"/>
      <c r="BF355" s="97"/>
      <c r="BG355" s="97" t="s">
        <v>447</v>
      </c>
      <c r="BH355" s="97" t="s">
        <v>447</v>
      </c>
      <c r="BI355" s="97" t="s">
        <v>447</v>
      </c>
      <c r="BJ355" s="98"/>
      <c r="BK355" s="99"/>
      <c r="BL355" s="99"/>
      <c r="BM355" s="99"/>
      <c r="BN355" s="99"/>
      <c r="BO355" s="99"/>
      <c r="BP355" s="99"/>
      <c r="BQ355" s="99"/>
      <c r="BR355" s="99"/>
      <c r="BS355" s="99"/>
      <c r="BT355" s="99"/>
      <c r="BU355" s="99"/>
      <c r="BV355" s="99"/>
      <c r="BW355" s="99"/>
      <c r="BX355" s="99"/>
      <c r="BY355" s="99"/>
      <c r="BZ355" s="99"/>
      <c r="CA355" s="99"/>
      <c r="CB355" s="99"/>
      <c r="CC355" s="99"/>
      <c r="CD355" s="99"/>
      <c r="CE355" s="99"/>
      <c r="CF355" s="99"/>
      <c r="CG355" s="99"/>
      <c r="CH355" s="99"/>
      <c r="CI355" s="99"/>
      <c r="CJ355" s="99"/>
      <c r="CK355" s="99"/>
      <c r="CL355" s="100">
        <f t="shared" si="279"/>
        <v>0</v>
      </c>
      <c r="CM355" s="101" t="e">
        <f t="shared" si="280"/>
        <v>#DIV/0!</v>
      </c>
      <c r="CN355" s="100">
        <f t="shared" si="281"/>
        <v>0</v>
      </c>
      <c r="CO355" s="101" t="e">
        <f t="shared" si="282"/>
        <v>#DIV/0!</v>
      </c>
      <c r="CP355" s="100">
        <f t="shared" si="283"/>
        <v>0</v>
      </c>
      <c r="CQ355" s="101" t="e">
        <f t="shared" ref="CQ355:CQ357" si="292">CP355/(CL355+CN355+CP355+CR355)</f>
        <v>#DIV/0!</v>
      </c>
      <c r="CR355" s="100">
        <f t="shared" si="285"/>
        <v>0</v>
      </c>
      <c r="CS355" s="101" t="e">
        <f t="shared" si="286"/>
        <v>#DIV/0!</v>
      </c>
      <c r="CT355" s="117" t="e">
        <f t="shared" ref="CT355:CT357" si="293">(((CL355*2)+(CN355*1)+(CP355*0)))/(CL355+CN355+CP355)</f>
        <v>#DIV/0!</v>
      </c>
      <c r="CU355" s="103" t="e">
        <f t="shared" ref="CU355:CU357" si="294">IF(CS355&gt;=50%,"KĐG",IF(CT355&gt;=1.6,"Đạt mục tiêu",IF(CT355&gt;=1,"Cần cố gắng","Chưa đạt")))</f>
        <v>#DIV/0!</v>
      </c>
      <c r="CV355" s="2"/>
    </row>
    <row r="356" spans="1:100" ht="108" hidden="1" customHeight="1">
      <c r="A356" s="80" t="s">
        <v>179</v>
      </c>
      <c r="B356" s="60">
        <v>426</v>
      </c>
      <c r="C356" s="159" t="s">
        <v>898</v>
      </c>
      <c r="D356" s="326" t="s">
        <v>248</v>
      </c>
      <c r="E356" s="165" t="s">
        <v>899</v>
      </c>
      <c r="F356" s="166" t="s">
        <v>190</v>
      </c>
      <c r="G356" s="327" t="s">
        <v>900</v>
      </c>
      <c r="H356" s="179"/>
      <c r="I356" s="126" t="s">
        <v>212</v>
      </c>
      <c r="J356" s="148" t="s">
        <v>864</v>
      </c>
      <c r="K356" s="140" t="s">
        <v>165</v>
      </c>
      <c r="L356" s="141" t="s">
        <v>177</v>
      </c>
      <c r="M356" s="106"/>
      <c r="N356" s="107"/>
      <c r="O356" s="108" t="s">
        <v>177</v>
      </c>
      <c r="P356" s="107"/>
      <c r="Q356" s="108"/>
      <c r="R356" s="108"/>
      <c r="S356" s="108"/>
      <c r="T356" s="108"/>
      <c r="U356" s="107"/>
      <c r="V356" s="108"/>
      <c r="W356" s="108"/>
      <c r="X356" s="108"/>
      <c r="Y356" s="38">
        <f t="shared" si="278"/>
        <v>1</v>
      </c>
      <c r="Z356" s="155" t="s">
        <v>253</v>
      </c>
      <c r="AA356" s="109"/>
      <c r="AB356" s="109"/>
      <c r="AC356" s="97"/>
      <c r="AD356" s="97"/>
      <c r="AE356" s="97"/>
      <c r="AF356" s="97" t="s">
        <v>222</v>
      </c>
      <c r="AG356" s="96"/>
      <c r="AH356" s="96"/>
      <c r="AI356" s="96"/>
      <c r="AJ356" s="97"/>
      <c r="AK356" s="97"/>
      <c r="AL356" s="97"/>
      <c r="AM356" s="97"/>
      <c r="AN356" s="97"/>
      <c r="AO356" s="97"/>
      <c r="AP356" s="97"/>
      <c r="AQ356" s="97"/>
      <c r="AR356" s="97"/>
      <c r="AS356" s="97"/>
      <c r="AT356" s="97"/>
      <c r="AU356" s="97"/>
      <c r="AV356" s="97"/>
      <c r="AW356" s="97"/>
      <c r="AX356" s="97"/>
      <c r="AY356" s="97"/>
      <c r="AZ356" s="97"/>
      <c r="BA356" s="97"/>
      <c r="BB356" s="97"/>
      <c r="BC356" s="97"/>
      <c r="BD356" s="97"/>
      <c r="BE356" s="97"/>
      <c r="BF356" s="97"/>
      <c r="BG356" s="97"/>
      <c r="BH356" s="97"/>
      <c r="BI356" s="97"/>
      <c r="BJ356" s="98"/>
      <c r="BK356" s="99"/>
      <c r="BL356" s="99"/>
      <c r="BM356" s="99"/>
      <c r="BN356" s="110"/>
      <c r="BO356" s="99"/>
      <c r="BP356" s="99"/>
      <c r="BQ356" s="99"/>
      <c r="BR356" s="99"/>
      <c r="BS356" s="99"/>
      <c r="BT356" s="110"/>
      <c r="BU356" s="110"/>
      <c r="BV356" s="110"/>
      <c r="BW356" s="99"/>
      <c r="BX356" s="99"/>
      <c r="BY356" s="99"/>
      <c r="BZ356" s="99"/>
      <c r="CA356" s="110"/>
      <c r="CB356" s="110"/>
      <c r="CC356" s="99"/>
      <c r="CD356" s="99"/>
      <c r="CE356" s="99"/>
      <c r="CF356" s="99"/>
      <c r="CG356" s="99"/>
      <c r="CH356" s="110"/>
      <c r="CI356" s="99"/>
      <c r="CJ356" s="99"/>
      <c r="CK356" s="99"/>
      <c r="CL356" s="100">
        <f t="shared" si="279"/>
        <v>0</v>
      </c>
      <c r="CM356" s="112" t="e">
        <f t="shared" si="280"/>
        <v>#DIV/0!</v>
      </c>
      <c r="CN356" s="100">
        <f t="shared" si="281"/>
        <v>0</v>
      </c>
      <c r="CO356" s="101" t="e">
        <f t="shared" si="282"/>
        <v>#DIV/0!</v>
      </c>
      <c r="CP356" s="100">
        <f t="shared" si="283"/>
        <v>0</v>
      </c>
      <c r="CQ356" s="101" t="e">
        <f t="shared" si="292"/>
        <v>#DIV/0!</v>
      </c>
      <c r="CR356" s="100">
        <f t="shared" si="285"/>
        <v>0</v>
      </c>
      <c r="CS356" s="101" t="e">
        <f t="shared" si="286"/>
        <v>#DIV/0!</v>
      </c>
      <c r="CT356" s="102" t="e">
        <f t="shared" si="293"/>
        <v>#DIV/0!</v>
      </c>
      <c r="CU356" s="103" t="e">
        <f t="shared" si="294"/>
        <v>#DIV/0!</v>
      </c>
      <c r="CV356" s="2"/>
    </row>
    <row r="357" spans="1:100" ht="50.25" hidden="1" customHeight="1">
      <c r="A357" s="80" t="s">
        <v>184</v>
      </c>
      <c r="B357" s="60">
        <v>428</v>
      </c>
      <c r="C357" s="83" t="s">
        <v>901</v>
      </c>
      <c r="D357" s="114" t="s">
        <v>171</v>
      </c>
      <c r="E357" s="81" t="s">
        <v>902</v>
      </c>
      <c r="F357" s="84" t="s">
        <v>171</v>
      </c>
      <c r="G357" s="85" t="s">
        <v>903</v>
      </c>
      <c r="H357" s="86"/>
      <c r="I357" s="87" t="s">
        <v>212</v>
      </c>
      <c r="J357" s="139" t="s">
        <v>864</v>
      </c>
      <c r="K357" s="140" t="s">
        <v>206</v>
      </c>
      <c r="L357" s="141" t="s">
        <v>177</v>
      </c>
      <c r="M357" s="106"/>
      <c r="N357" s="107"/>
      <c r="O357" s="108"/>
      <c r="P357" s="107"/>
      <c r="Q357" s="108"/>
      <c r="R357" s="108"/>
      <c r="S357" s="108"/>
      <c r="T357" s="108" t="s">
        <v>177</v>
      </c>
      <c r="U357" s="107"/>
      <c r="V357" s="108"/>
      <c r="W357" s="108"/>
      <c r="X357" s="108"/>
      <c r="Y357" s="38">
        <f t="shared" si="278"/>
        <v>1</v>
      </c>
      <c r="Z357" s="129"/>
      <c r="AA357" s="109"/>
      <c r="AB357" s="109"/>
      <c r="AC357" s="109"/>
      <c r="AD357" s="109"/>
      <c r="AE357" s="109"/>
      <c r="AF357" s="109"/>
      <c r="AG357" s="96"/>
      <c r="AH357" s="96"/>
      <c r="AI357" s="96"/>
      <c r="AJ357" s="97"/>
      <c r="AK357" s="97"/>
      <c r="AL357" s="97"/>
      <c r="AM357" s="97"/>
      <c r="AN357" s="97"/>
      <c r="AO357" s="97"/>
      <c r="AP357" s="97"/>
      <c r="AQ357" s="97"/>
      <c r="AR357" s="97"/>
      <c r="AS357" s="97"/>
      <c r="AT357" s="97" t="s">
        <v>447</v>
      </c>
      <c r="AU357" s="97" t="s">
        <v>447</v>
      </c>
      <c r="AV357" s="97" t="s">
        <v>447</v>
      </c>
      <c r="AW357" s="97" t="s">
        <v>447</v>
      </c>
      <c r="AX357" s="97"/>
      <c r="AY357" s="97"/>
      <c r="AZ357" s="97"/>
      <c r="BA357" s="97"/>
      <c r="BB357" s="97"/>
      <c r="BC357" s="97"/>
      <c r="BD357" s="97"/>
      <c r="BE357" s="97"/>
      <c r="BF357" s="97"/>
      <c r="BG357" s="97"/>
      <c r="BH357" s="97"/>
      <c r="BI357" s="97"/>
      <c r="BJ357" s="98"/>
      <c r="BK357" s="99"/>
      <c r="BL357" s="99"/>
      <c r="BM357" s="99"/>
      <c r="BN357" s="99"/>
      <c r="BO357" s="99"/>
      <c r="BP357" s="99"/>
      <c r="BQ357" s="99"/>
      <c r="BR357" s="99"/>
      <c r="BS357" s="99"/>
      <c r="BT357" s="99"/>
      <c r="BU357" s="99"/>
      <c r="BV357" s="99"/>
      <c r="BW357" s="99"/>
      <c r="BX357" s="99"/>
      <c r="BY357" s="99"/>
      <c r="BZ357" s="99"/>
      <c r="CA357" s="99"/>
      <c r="CB357" s="99"/>
      <c r="CC357" s="99"/>
      <c r="CD357" s="99"/>
      <c r="CE357" s="99"/>
      <c r="CF357" s="99"/>
      <c r="CG357" s="99"/>
      <c r="CH357" s="99"/>
      <c r="CI357" s="99"/>
      <c r="CJ357" s="99"/>
      <c r="CK357" s="99"/>
      <c r="CL357" s="100">
        <f t="shared" si="279"/>
        <v>0</v>
      </c>
      <c r="CM357" s="101" t="e">
        <f t="shared" si="280"/>
        <v>#DIV/0!</v>
      </c>
      <c r="CN357" s="100">
        <f t="shared" si="281"/>
        <v>0</v>
      </c>
      <c r="CO357" s="101" t="e">
        <f t="shared" si="282"/>
        <v>#DIV/0!</v>
      </c>
      <c r="CP357" s="100">
        <f t="shared" si="283"/>
        <v>0</v>
      </c>
      <c r="CQ357" s="101" t="e">
        <f t="shared" si="292"/>
        <v>#DIV/0!</v>
      </c>
      <c r="CR357" s="100">
        <f t="shared" si="285"/>
        <v>0</v>
      </c>
      <c r="CS357" s="101" t="e">
        <f t="shared" si="286"/>
        <v>#DIV/0!</v>
      </c>
      <c r="CT357" s="116" t="e">
        <f t="shared" si="293"/>
        <v>#DIV/0!</v>
      </c>
      <c r="CU357" s="103" t="e">
        <f t="shared" si="294"/>
        <v>#DIV/0!</v>
      </c>
      <c r="CV357" s="2"/>
    </row>
    <row r="358" spans="1:100" ht="26.25" customHeight="1">
      <c r="A358" s="521" t="s">
        <v>117</v>
      </c>
      <c r="B358" s="569">
        <v>429</v>
      </c>
      <c r="C358" s="677" t="s">
        <v>904</v>
      </c>
      <c r="D358" s="677"/>
      <c r="E358" s="677"/>
      <c r="F358" s="677"/>
      <c r="G358" s="677"/>
      <c r="H358" s="681"/>
      <c r="I358" s="677"/>
      <c r="J358" s="681"/>
      <c r="K358" s="681"/>
      <c r="L358" s="681"/>
      <c r="M358" s="681"/>
      <c r="N358" s="677"/>
      <c r="O358" s="681"/>
      <c r="P358" s="681"/>
      <c r="Q358" s="681"/>
      <c r="R358" s="681"/>
      <c r="S358" s="681"/>
      <c r="T358" s="681"/>
      <c r="U358" s="681"/>
      <c r="V358" s="681"/>
      <c r="W358" s="681"/>
      <c r="X358" s="681"/>
      <c r="Y358" s="681"/>
      <c r="Z358" s="681"/>
      <c r="AA358" s="677"/>
      <c r="AB358" s="677"/>
      <c r="AC358" s="607"/>
      <c r="AD358" s="66"/>
      <c r="AE358" s="66"/>
      <c r="AF358" s="138"/>
      <c r="AG358" s="138"/>
      <c r="AH358" s="138"/>
      <c r="AI358" s="138"/>
      <c r="AJ358" s="138"/>
      <c r="AK358" s="138"/>
      <c r="AL358" s="138"/>
      <c r="AM358" s="138"/>
      <c r="AN358" s="138"/>
      <c r="AO358" s="138"/>
      <c r="AP358" s="138"/>
      <c r="AQ358" s="138"/>
      <c r="AR358" s="138"/>
      <c r="AS358" s="138"/>
      <c r="AT358" s="138"/>
      <c r="AU358" s="138"/>
      <c r="AV358" s="138"/>
      <c r="AW358" s="138"/>
      <c r="AX358" s="138"/>
      <c r="AY358" s="138"/>
      <c r="AZ358" s="138"/>
      <c r="BA358" s="138"/>
      <c r="BB358" s="138"/>
      <c r="BC358" s="138"/>
      <c r="BD358" s="138"/>
      <c r="BE358" s="138"/>
      <c r="BF358" s="138"/>
      <c r="BG358" s="138"/>
      <c r="BH358" s="138"/>
      <c r="BI358" s="138"/>
      <c r="BJ358" s="98"/>
      <c r="BK358" s="99"/>
      <c r="BL358" s="99"/>
      <c r="BM358" s="99"/>
      <c r="BN358" s="99"/>
      <c r="BO358" s="99"/>
      <c r="BP358" s="99"/>
      <c r="BQ358" s="99"/>
      <c r="BR358" s="99"/>
      <c r="BS358" s="99"/>
      <c r="BT358" s="99"/>
      <c r="BU358" s="99"/>
      <c r="BV358" s="99"/>
      <c r="BW358" s="99"/>
      <c r="BX358" s="99"/>
      <c r="BY358" s="99"/>
      <c r="BZ358" s="99"/>
      <c r="CA358" s="99"/>
      <c r="CB358" s="99"/>
      <c r="CC358" s="99"/>
      <c r="CD358" s="99"/>
      <c r="CE358" s="99"/>
      <c r="CF358" s="99"/>
      <c r="CG358" s="99"/>
      <c r="CH358" s="99"/>
      <c r="CI358" s="99"/>
      <c r="CJ358" s="99"/>
      <c r="CK358" s="99"/>
      <c r="CL358" s="258"/>
      <c r="CM358" s="258"/>
      <c r="CN358" s="258"/>
      <c r="CO358" s="258"/>
      <c r="CP358" s="258"/>
      <c r="CQ358" s="258"/>
      <c r="CR358" s="258"/>
      <c r="CS358" s="258"/>
      <c r="CT358" s="259"/>
      <c r="CU358" s="604"/>
      <c r="CV358" s="150"/>
    </row>
    <row r="359" spans="1:100" ht="72.75" hidden="1" customHeight="1">
      <c r="A359" s="80" t="s">
        <v>182</v>
      </c>
      <c r="B359" s="319">
        <v>432</v>
      </c>
      <c r="C359" s="534" t="s">
        <v>905</v>
      </c>
      <c r="D359" s="115" t="s">
        <v>171</v>
      </c>
      <c r="E359" s="393" t="s">
        <v>906</v>
      </c>
      <c r="F359" s="394" t="s">
        <v>224</v>
      </c>
      <c r="G359" s="535" t="s">
        <v>907</v>
      </c>
      <c r="H359" s="86"/>
      <c r="I359" s="87" t="s">
        <v>212</v>
      </c>
      <c r="J359" s="139" t="s">
        <v>864</v>
      </c>
      <c r="K359" s="140" t="s">
        <v>165</v>
      </c>
      <c r="L359" s="141" t="s">
        <v>177</v>
      </c>
      <c r="M359" s="106"/>
      <c r="N359" s="92"/>
      <c r="O359" s="108"/>
      <c r="P359" s="107"/>
      <c r="Q359" s="108"/>
      <c r="R359" s="108" t="s">
        <v>177</v>
      </c>
      <c r="S359" s="108"/>
      <c r="T359" s="108"/>
      <c r="U359" s="107"/>
      <c r="V359" s="108"/>
      <c r="W359" s="108"/>
      <c r="X359" s="108"/>
      <c r="Y359" s="38">
        <f t="shared" ref="Y359:Y383" si="295">COUNTIF($N359:$X359,"x")</f>
        <v>1</v>
      </c>
      <c r="Z359" s="129"/>
      <c r="AA359" s="536"/>
      <c r="AB359" s="536"/>
      <c r="AC359" s="109"/>
      <c r="AD359" s="109"/>
      <c r="AE359" s="109"/>
      <c r="AF359" s="109"/>
      <c r="AG359" s="96"/>
      <c r="AH359" s="96"/>
      <c r="AI359" s="96"/>
      <c r="AJ359" s="97"/>
      <c r="AK359" s="97"/>
      <c r="AL359" s="97"/>
      <c r="AM359" s="97"/>
      <c r="AN359" s="97" t="s">
        <v>393</v>
      </c>
      <c r="AO359" s="97"/>
      <c r="AP359" s="97"/>
      <c r="AQ359" s="97"/>
      <c r="AR359" s="97"/>
      <c r="AS359" s="97"/>
      <c r="AT359" s="97"/>
      <c r="AU359" s="97"/>
      <c r="AV359" s="97"/>
      <c r="AW359" s="97"/>
      <c r="AX359" s="97"/>
      <c r="AY359" s="97"/>
      <c r="AZ359" s="97"/>
      <c r="BA359" s="97"/>
      <c r="BB359" s="97"/>
      <c r="BC359" s="97"/>
      <c r="BD359" s="97"/>
      <c r="BE359" s="97"/>
      <c r="BF359" s="97"/>
      <c r="BG359" s="97"/>
      <c r="BH359" s="97"/>
      <c r="BI359" s="97"/>
      <c r="BJ359" s="98"/>
      <c r="BK359" s="99"/>
      <c r="BL359" s="99"/>
      <c r="BM359" s="99"/>
      <c r="BN359" s="99"/>
      <c r="BO359" s="99"/>
      <c r="BP359" s="99"/>
      <c r="BQ359" s="99"/>
      <c r="BR359" s="99"/>
      <c r="BS359" s="99"/>
      <c r="BT359" s="99"/>
      <c r="BU359" s="99"/>
      <c r="BV359" s="99"/>
      <c r="BW359" s="99"/>
      <c r="BX359" s="99"/>
      <c r="BY359" s="99"/>
      <c r="BZ359" s="99"/>
      <c r="CA359" s="99"/>
      <c r="CB359" s="99"/>
      <c r="CC359" s="99"/>
      <c r="CD359" s="99"/>
      <c r="CE359" s="99"/>
      <c r="CF359" s="99"/>
      <c r="CG359" s="99"/>
      <c r="CH359" s="99"/>
      <c r="CI359" s="99"/>
      <c r="CJ359" s="99"/>
      <c r="CK359" s="99"/>
      <c r="CL359" s="100">
        <f>COUNTIF(BJ359:CK359,"2")</f>
        <v>0</v>
      </c>
      <c r="CM359" s="101" t="e">
        <f t="shared" ref="CM359:CM383" si="296">CL359/(CL359+CN359+CP359+CR359)</f>
        <v>#DIV/0!</v>
      </c>
      <c r="CN359" s="100">
        <f>COUNTIF(BJ359:CK359,"1")</f>
        <v>0</v>
      </c>
      <c r="CO359" s="101" t="e">
        <f t="shared" ref="CO359:CO383" si="297">CN359/(CL359+CN359+CP359+CR359)</f>
        <v>#DIV/0!</v>
      </c>
      <c r="CP359" s="100">
        <f>COUNTIF(BJ359:CK359,"0")</f>
        <v>0</v>
      </c>
      <c r="CQ359" s="101" t="e">
        <f t="shared" ref="CQ359:CQ371" si="298">CP359/(CL359+CN359+CP359+CR359)</f>
        <v>#DIV/0!</v>
      </c>
      <c r="CR359" s="100">
        <f>COUNTIF(BJ359:CK359,"KĐG")</f>
        <v>0</v>
      </c>
      <c r="CS359" s="101" t="e">
        <f t="shared" ref="CS359:CS383" si="299">CR359/(CL359+CN359+CP359+CR359)</f>
        <v>#DIV/0!</v>
      </c>
      <c r="CT359" s="113" t="e">
        <f t="shared" ref="CT359:CT371" si="300">(((CL359*2)+(CN359*1)+(CP359*0)))/(CL359+CN359+CP359)</f>
        <v>#DIV/0!</v>
      </c>
      <c r="CU359" s="103" t="e">
        <f t="shared" ref="CU359:CU371" si="301">IF(CS359&gt;=50%,"KĐG",IF(CT359&gt;=1.6,"Đạt mục tiêu",IF(CT359&gt;=1,"Cần cố gắng","Chưa đạt")))</f>
        <v>#DIV/0!</v>
      </c>
      <c r="CV359" s="2"/>
    </row>
    <row r="360" spans="1:100" ht="56.25" hidden="1" customHeight="1">
      <c r="A360" s="80" t="s">
        <v>185</v>
      </c>
      <c r="B360" s="60">
        <v>435</v>
      </c>
      <c r="C360" s="83" t="s">
        <v>908</v>
      </c>
      <c r="D360" s="104" t="s">
        <v>171</v>
      </c>
      <c r="E360" s="81" t="s">
        <v>909</v>
      </c>
      <c r="F360" s="84" t="s">
        <v>171</v>
      </c>
      <c r="G360" s="85" t="s">
        <v>910</v>
      </c>
      <c r="H360" s="86"/>
      <c r="I360" s="105" t="s">
        <v>212</v>
      </c>
      <c r="J360" s="139" t="s">
        <v>864</v>
      </c>
      <c r="K360" s="140" t="s">
        <v>165</v>
      </c>
      <c r="L360" s="141" t="s">
        <v>177</v>
      </c>
      <c r="M360" s="106"/>
      <c r="N360" s="107"/>
      <c r="O360" s="108"/>
      <c r="P360" s="107"/>
      <c r="Q360" s="108"/>
      <c r="R360" s="108"/>
      <c r="S360" s="108"/>
      <c r="T360" s="108"/>
      <c r="U360" s="107" t="s">
        <v>177</v>
      </c>
      <c r="V360" s="108"/>
      <c r="W360" s="108"/>
      <c r="X360" s="108"/>
      <c r="Y360" s="38">
        <f t="shared" si="295"/>
        <v>1</v>
      </c>
      <c r="Z360" s="129"/>
      <c r="AA360" s="109"/>
      <c r="AB360" s="109"/>
      <c r="AC360" s="109"/>
      <c r="AD360" s="109"/>
      <c r="AE360" s="109"/>
      <c r="AF360" s="109"/>
      <c r="AG360" s="96"/>
      <c r="AH360" s="96"/>
      <c r="AI360" s="96"/>
      <c r="AJ360" s="97"/>
      <c r="AK360" s="97"/>
      <c r="AL360" s="97"/>
      <c r="AM360" s="97"/>
      <c r="AN360" s="97"/>
      <c r="AO360" s="97"/>
      <c r="AP360" s="97"/>
      <c r="AQ360" s="97"/>
      <c r="AR360" s="97"/>
      <c r="AS360" s="97"/>
      <c r="AT360" s="97"/>
      <c r="AU360" s="97"/>
      <c r="AV360" s="97"/>
      <c r="AW360" s="97"/>
      <c r="AX360" s="97"/>
      <c r="AY360" s="97"/>
      <c r="AZ360" s="97" t="s">
        <v>365</v>
      </c>
      <c r="BA360" s="97"/>
      <c r="BB360" s="97"/>
      <c r="BC360" s="97"/>
      <c r="BD360" s="97"/>
      <c r="BE360" s="97"/>
      <c r="BF360" s="97"/>
      <c r="BG360" s="97"/>
      <c r="BH360" s="97"/>
      <c r="BI360" s="97"/>
      <c r="BJ360" s="98"/>
      <c r="BK360" s="99"/>
      <c r="BL360" s="99"/>
      <c r="BM360" s="99"/>
      <c r="BN360" s="99"/>
      <c r="BO360" s="99"/>
      <c r="BP360" s="99"/>
      <c r="BQ360" s="99"/>
      <c r="BR360" s="99"/>
      <c r="BS360" s="99"/>
      <c r="BT360" s="99"/>
      <c r="BU360" s="99"/>
      <c r="BV360" s="99"/>
      <c r="BW360" s="99"/>
      <c r="BX360" s="99"/>
      <c r="BY360" s="99"/>
      <c r="BZ360" s="99"/>
      <c r="CA360" s="99"/>
      <c r="CB360" s="99"/>
      <c r="CC360" s="99"/>
      <c r="CD360" s="99"/>
      <c r="CE360" s="99"/>
      <c r="CF360" s="99"/>
      <c r="CG360" s="99"/>
      <c r="CH360" s="99"/>
      <c r="CI360" s="99"/>
      <c r="CJ360" s="99"/>
      <c r="CK360" s="99"/>
      <c r="CL360" s="100">
        <f>COUNTIF(BJ360:CK360,"2")</f>
        <v>0</v>
      </c>
      <c r="CM360" s="101" t="e">
        <f t="shared" si="296"/>
        <v>#DIV/0!</v>
      </c>
      <c r="CN360" s="100">
        <f>COUNTIF(BJ360:CK360,"1")</f>
        <v>0</v>
      </c>
      <c r="CO360" s="101" t="e">
        <f t="shared" si="297"/>
        <v>#DIV/0!</v>
      </c>
      <c r="CP360" s="100">
        <f>COUNTIF(BJ360:CK360,"0")</f>
        <v>0</v>
      </c>
      <c r="CQ360" s="101" t="e">
        <f t="shared" si="298"/>
        <v>#DIV/0!</v>
      </c>
      <c r="CR360" s="100">
        <f>COUNTIF(BJ360:CK360,"KĐG")</f>
        <v>0</v>
      </c>
      <c r="CS360" s="101" t="e">
        <f t="shared" si="299"/>
        <v>#DIV/0!</v>
      </c>
      <c r="CT360" s="117" t="e">
        <f t="shared" si="300"/>
        <v>#DIV/0!</v>
      </c>
      <c r="CU360" s="103" t="e">
        <f t="shared" si="301"/>
        <v>#DIV/0!</v>
      </c>
      <c r="CV360" s="2"/>
    </row>
    <row r="361" spans="1:100" ht="56.25" hidden="1" customHeight="1">
      <c r="A361" s="80" t="s">
        <v>182</v>
      </c>
      <c r="B361" s="60">
        <v>438</v>
      </c>
      <c r="C361" s="83" t="s">
        <v>911</v>
      </c>
      <c r="D361" s="104" t="s">
        <v>171</v>
      </c>
      <c r="E361" s="81" t="s">
        <v>912</v>
      </c>
      <c r="F361" s="267" t="s">
        <v>224</v>
      </c>
      <c r="G361" s="85" t="s">
        <v>913</v>
      </c>
      <c r="H361" s="86"/>
      <c r="I361" s="105" t="s">
        <v>212</v>
      </c>
      <c r="J361" s="139" t="s">
        <v>864</v>
      </c>
      <c r="K361" s="140" t="s">
        <v>165</v>
      </c>
      <c r="L361" s="141" t="s">
        <v>177</v>
      </c>
      <c r="M361" s="106"/>
      <c r="N361" s="107"/>
      <c r="O361" s="108"/>
      <c r="P361" s="107"/>
      <c r="Q361" s="108"/>
      <c r="R361" s="108" t="s">
        <v>177</v>
      </c>
      <c r="S361" s="108"/>
      <c r="T361" s="108"/>
      <c r="U361" s="107"/>
      <c r="V361" s="108"/>
      <c r="W361" s="108"/>
      <c r="X361" s="108"/>
      <c r="Y361" s="38">
        <f t="shared" si="295"/>
        <v>1</v>
      </c>
      <c r="Z361" s="129"/>
      <c r="AA361" s="109"/>
      <c r="AB361" s="109"/>
      <c r="AC361" s="109"/>
      <c r="AD361" s="109"/>
      <c r="AE361" s="109"/>
      <c r="AF361" s="109"/>
      <c r="AG361" s="96"/>
      <c r="AH361" s="96"/>
      <c r="AI361" s="96"/>
      <c r="AJ361" s="97"/>
      <c r="AK361" s="97"/>
      <c r="AL361" s="97"/>
      <c r="AM361" s="97"/>
      <c r="AN361" s="97"/>
      <c r="AO361" s="97"/>
      <c r="AP361" s="97" t="s">
        <v>393</v>
      </c>
      <c r="AQ361" s="97"/>
      <c r="AR361" s="97"/>
      <c r="AS361" s="97"/>
      <c r="AT361" s="97"/>
      <c r="AU361" s="97"/>
      <c r="AV361" s="97"/>
      <c r="AW361" s="97"/>
      <c r="AX361" s="97"/>
      <c r="AY361" s="97"/>
      <c r="AZ361" s="97"/>
      <c r="BA361" s="97"/>
      <c r="BB361" s="97"/>
      <c r="BC361" s="97"/>
      <c r="BD361" s="97"/>
      <c r="BE361" s="97"/>
      <c r="BF361" s="97"/>
      <c r="BG361" s="97"/>
      <c r="BH361" s="97"/>
      <c r="BI361" s="97"/>
      <c r="BJ361" s="98"/>
      <c r="BK361" s="99"/>
      <c r="BL361" s="99"/>
      <c r="BM361" s="99"/>
      <c r="BN361" s="99"/>
      <c r="BO361" s="99"/>
      <c r="BP361" s="99"/>
      <c r="BQ361" s="99"/>
      <c r="BR361" s="99"/>
      <c r="BS361" s="99"/>
      <c r="BT361" s="99"/>
      <c r="BU361" s="99"/>
      <c r="BV361" s="99"/>
      <c r="BW361" s="99"/>
      <c r="BX361" s="99"/>
      <c r="BY361" s="99"/>
      <c r="BZ361" s="99"/>
      <c r="CA361" s="99"/>
      <c r="CB361" s="99"/>
      <c r="CC361" s="99"/>
      <c r="CD361" s="99"/>
      <c r="CE361" s="99"/>
      <c r="CF361" s="99"/>
      <c r="CG361" s="99"/>
      <c r="CH361" s="99"/>
      <c r="CI361" s="99"/>
      <c r="CJ361" s="99"/>
      <c r="CK361" s="99"/>
      <c r="CL361" s="100"/>
      <c r="CM361" s="101"/>
      <c r="CN361" s="100"/>
      <c r="CO361" s="101"/>
      <c r="CP361" s="100"/>
      <c r="CQ361" s="101"/>
      <c r="CR361" s="100"/>
      <c r="CS361" s="101"/>
      <c r="CT361" s="117"/>
      <c r="CU361" s="103"/>
      <c r="CV361" s="2"/>
    </row>
    <row r="362" spans="1:100" ht="88.5" hidden="1" customHeight="1">
      <c r="A362" s="80" t="s">
        <v>184</v>
      </c>
      <c r="B362" s="60">
        <v>441</v>
      </c>
      <c r="C362" s="83" t="s">
        <v>914</v>
      </c>
      <c r="D362" s="104" t="s">
        <v>171</v>
      </c>
      <c r="E362" s="81" t="s">
        <v>915</v>
      </c>
      <c r="F362" s="84" t="s">
        <v>224</v>
      </c>
      <c r="G362" s="85" t="s">
        <v>916</v>
      </c>
      <c r="H362" s="86"/>
      <c r="I362" s="105" t="s">
        <v>212</v>
      </c>
      <c r="J362" s="139" t="s">
        <v>864</v>
      </c>
      <c r="K362" s="140" t="s">
        <v>165</v>
      </c>
      <c r="L362" s="141" t="s">
        <v>177</v>
      </c>
      <c r="M362" s="106"/>
      <c r="N362" s="107"/>
      <c r="O362" s="108"/>
      <c r="P362" s="107"/>
      <c r="Q362" s="108"/>
      <c r="R362" s="108"/>
      <c r="S362" s="108"/>
      <c r="T362" s="108" t="s">
        <v>177</v>
      </c>
      <c r="U362" s="107"/>
      <c r="V362" s="108"/>
      <c r="W362" s="108"/>
      <c r="X362" s="108"/>
      <c r="Y362" s="38">
        <f t="shared" si="295"/>
        <v>1</v>
      </c>
      <c r="Z362" s="129"/>
      <c r="AA362" s="109"/>
      <c r="AB362" s="109"/>
      <c r="AC362" s="109"/>
      <c r="AD362" s="109"/>
      <c r="AE362" s="109"/>
      <c r="AF362" s="109"/>
      <c r="AG362" s="96"/>
      <c r="AH362" s="96"/>
      <c r="AI362" s="96"/>
      <c r="AJ362" s="97"/>
      <c r="AK362" s="97"/>
      <c r="AL362" s="97"/>
      <c r="AM362" s="97"/>
      <c r="AN362" s="97"/>
      <c r="AO362" s="97"/>
      <c r="AP362" s="97"/>
      <c r="AQ362" s="97"/>
      <c r="AR362" s="97"/>
      <c r="AS362" s="97"/>
      <c r="AT362" s="97"/>
      <c r="AU362" s="97" t="s">
        <v>365</v>
      </c>
      <c r="AV362" s="97" t="s">
        <v>365</v>
      </c>
      <c r="AW362" s="97"/>
      <c r="AX362" s="97"/>
      <c r="AY362" s="97"/>
      <c r="AZ362" s="97"/>
      <c r="BA362" s="97"/>
      <c r="BB362" s="97"/>
      <c r="BC362" s="97"/>
      <c r="BD362" s="97"/>
      <c r="BE362" s="97"/>
      <c r="BF362" s="97"/>
      <c r="BG362" s="97"/>
      <c r="BH362" s="97"/>
      <c r="BI362" s="97"/>
      <c r="BJ362" s="98"/>
      <c r="BK362" s="99"/>
      <c r="BL362" s="99"/>
      <c r="BM362" s="99"/>
      <c r="BN362" s="99"/>
      <c r="BO362" s="99"/>
      <c r="BP362" s="99"/>
      <c r="BQ362" s="99"/>
      <c r="BR362" s="99"/>
      <c r="BS362" s="99"/>
      <c r="BT362" s="99"/>
      <c r="BU362" s="99"/>
      <c r="BV362" s="99"/>
      <c r="BW362" s="99"/>
      <c r="BX362" s="99"/>
      <c r="BY362" s="99"/>
      <c r="BZ362" s="99"/>
      <c r="CA362" s="99"/>
      <c r="CB362" s="99"/>
      <c r="CC362" s="99"/>
      <c r="CD362" s="99"/>
      <c r="CE362" s="99"/>
      <c r="CF362" s="99"/>
      <c r="CG362" s="99"/>
      <c r="CH362" s="99"/>
      <c r="CI362" s="99"/>
      <c r="CJ362" s="99"/>
      <c r="CK362" s="99"/>
      <c r="CL362" s="100">
        <f t="shared" ref="CL362:CL383" si="302">COUNTIF(BJ362:CK362,"2")</f>
        <v>0</v>
      </c>
      <c r="CM362" s="101" t="e">
        <f t="shared" si="296"/>
        <v>#DIV/0!</v>
      </c>
      <c r="CN362" s="100">
        <f t="shared" ref="CN362:CN383" si="303">COUNTIF(BJ362:CK362,"1")</f>
        <v>0</v>
      </c>
      <c r="CO362" s="101" t="e">
        <f t="shared" si="297"/>
        <v>#DIV/0!</v>
      </c>
      <c r="CP362" s="100">
        <f t="shared" ref="CP362:CP383" si="304">COUNTIF(BJ362:CK362,"0")</f>
        <v>0</v>
      </c>
      <c r="CQ362" s="101" t="e">
        <f t="shared" si="298"/>
        <v>#DIV/0!</v>
      </c>
      <c r="CR362" s="100">
        <f t="shared" ref="CR362:CR383" si="305">COUNTIF(BJ362:CK362,"KĐG")</f>
        <v>0</v>
      </c>
      <c r="CS362" s="101" t="e">
        <f t="shared" si="299"/>
        <v>#DIV/0!</v>
      </c>
      <c r="CT362" s="116" t="e">
        <f t="shared" si="300"/>
        <v>#DIV/0!</v>
      </c>
      <c r="CU362" s="103" t="e">
        <f t="shared" si="301"/>
        <v>#DIV/0!</v>
      </c>
      <c r="CV362" s="2"/>
    </row>
    <row r="363" spans="1:100" ht="73.5" customHeight="1">
      <c r="A363" s="399" t="s">
        <v>169</v>
      </c>
      <c r="B363" s="569">
        <v>442</v>
      </c>
      <c r="C363" s="85" t="s">
        <v>917</v>
      </c>
      <c r="D363" s="250" t="s">
        <v>171</v>
      </c>
      <c r="E363" s="85" t="s">
        <v>918</v>
      </c>
      <c r="F363" s="336" t="s">
        <v>224</v>
      </c>
      <c r="G363" s="85" t="s">
        <v>919</v>
      </c>
      <c r="H363" s="132"/>
      <c r="I363" s="126" t="s">
        <v>212</v>
      </c>
      <c r="J363" s="648" t="s">
        <v>864</v>
      </c>
      <c r="K363" s="649" t="s">
        <v>194</v>
      </c>
      <c r="L363" s="650" t="s">
        <v>177</v>
      </c>
      <c r="M363" s="371">
        <v>1</v>
      </c>
      <c r="N363" s="571" t="s">
        <v>177</v>
      </c>
      <c r="O363" s="613"/>
      <c r="P363" s="107"/>
      <c r="Q363" s="149"/>
      <c r="R363" s="149"/>
      <c r="S363" s="149"/>
      <c r="T363" s="149"/>
      <c r="U363" s="107"/>
      <c r="V363" s="149"/>
      <c r="W363" s="149"/>
      <c r="X363" s="149"/>
      <c r="Y363" s="38">
        <f t="shared" si="295"/>
        <v>1</v>
      </c>
      <c r="Z363" s="129"/>
      <c r="AA363" s="96" t="s">
        <v>393</v>
      </c>
      <c r="AB363" s="96" t="s">
        <v>393</v>
      </c>
      <c r="AC363" s="609"/>
      <c r="AD363" s="96"/>
      <c r="AE363" s="96"/>
      <c r="AF363" s="96"/>
      <c r="AG363" s="96"/>
      <c r="AH363" s="96"/>
      <c r="AI363" s="96"/>
      <c r="AJ363" s="97"/>
      <c r="AK363" s="97"/>
      <c r="AL363" s="97"/>
      <c r="AM363" s="97"/>
      <c r="AN363" s="97"/>
      <c r="AO363" s="97"/>
      <c r="AP363" s="97"/>
      <c r="AQ363" s="97"/>
      <c r="AR363" s="97"/>
      <c r="AS363" s="97"/>
      <c r="AT363" s="97"/>
      <c r="AU363" s="97"/>
      <c r="AV363" s="97"/>
      <c r="AW363" s="97"/>
      <c r="AX363" s="97"/>
      <c r="AY363" s="97"/>
      <c r="AZ363" s="97"/>
      <c r="BA363" s="97"/>
      <c r="BB363" s="97"/>
      <c r="BC363" s="97"/>
      <c r="BD363" s="97"/>
      <c r="BE363" s="97"/>
      <c r="BF363" s="97"/>
      <c r="BG363" s="97"/>
      <c r="BH363" s="97"/>
      <c r="BI363" s="97"/>
      <c r="BJ363" s="98"/>
      <c r="BK363" s="99"/>
      <c r="BL363" s="99"/>
      <c r="BM363" s="99"/>
      <c r="BN363" s="99"/>
      <c r="BO363" s="99"/>
      <c r="BP363" s="99"/>
      <c r="BQ363" s="99"/>
      <c r="BR363" s="99"/>
      <c r="BS363" s="99"/>
      <c r="BT363" s="99"/>
      <c r="BU363" s="99"/>
      <c r="BV363" s="99"/>
      <c r="BW363" s="99"/>
      <c r="BX363" s="99"/>
      <c r="BY363" s="99"/>
      <c r="BZ363" s="99"/>
      <c r="CA363" s="99"/>
      <c r="CB363" s="99"/>
      <c r="CC363" s="99"/>
      <c r="CD363" s="99"/>
      <c r="CE363" s="99"/>
      <c r="CF363" s="99"/>
      <c r="CG363" s="99"/>
      <c r="CH363" s="99"/>
      <c r="CI363" s="99"/>
      <c r="CJ363" s="99"/>
      <c r="CK363" s="99"/>
      <c r="CL363" s="100">
        <f t="shared" si="302"/>
        <v>0</v>
      </c>
      <c r="CM363" s="101" t="e">
        <f t="shared" si="296"/>
        <v>#DIV/0!</v>
      </c>
      <c r="CN363" s="100">
        <f t="shared" si="303"/>
        <v>0</v>
      </c>
      <c r="CO363" s="101" t="e">
        <f t="shared" si="297"/>
        <v>#DIV/0!</v>
      </c>
      <c r="CP363" s="100">
        <f t="shared" si="304"/>
        <v>0</v>
      </c>
      <c r="CQ363" s="101" t="e">
        <f t="shared" si="298"/>
        <v>#DIV/0!</v>
      </c>
      <c r="CR363" s="100">
        <f t="shared" si="305"/>
        <v>0</v>
      </c>
      <c r="CS363" s="101" t="e">
        <f t="shared" si="299"/>
        <v>#DIV/0!</v>
      </c>
      <c r="CT363" s="102" t="e">
        <f t="shared" si="300"/>
        <v>#DIV/0!</v>
      </c>
      <c r="CU363" s="601" t="e">
        <f t="shared" si="301"/>
        <v>#DIV/0!</v>
      </c>
      <c r="CV363" s="150"/>
    </row>
    <row r="364" spans="1:100" ht="129.75" hidden="1" customHeight="1">
      <c r="A364" s="80" t="s">
        <v>179</v>
      </c>
      <c r="B364" s="319">
        <v>442</v>
      </c>
      <c r="C364" s="534" t="s">
        <v>917</v>
      </c>
      <c r="D364" s="115" t="s">
        <v>171</v>
      </c>
      <c r="E364" s="393" t="s">
        <v>918</v>
      </c>
      <c r="F364" s="394" t="s">
        <v>224</v>
      </c>
      <c r="G364" s="543" t="s">
        <v>920</v>
      </c>
      <c r="H364" s="179"/>
      <c r="I364" s="540" t="s">
        <v>212</v>
      </c>
      <c r="J364" s="632"/>
      <c r="K364" s="623"/>
      <c r="L364" s="638"/>
      <c r="M364" s="106">
        <v>1</v>
      </c>
      <c r="N364" s="92"/>
      <c r="O364" s="107" t="s">
        <v>177</v>
      </c>
      <c r="P364" s="107"/>
      <c r="Q364" s="149"/>
      <c r="R364" s="149"/>
      <c r="S364" s="149"/>
      <c r="T364" s="149"/>
      <c r="U364" s="107"/>
      <c r="V364" s="149"/>
      <c r="W364" s="149"/>
      <c r="X364" s="149"/>
      <c r="Y364" s="38">
        <f t="shared" si="295"/>
        <v>1</v>
      </c>
      <c r="Z364" s="129"/>
      <c r="AA364" s="536"/>
      <c r="AB364" s="536"/>
      <c r="AC364" s="97" t="s">
        <v>393</v>
      </c>
      <c r="AD364" s="97" t="s">
        <v>393</v>
      </c>
      <c r="AE364" s="97" t="s">
        <v>227</v>
      </c>
      <c r="AF364" s="97" t="s">
        <v>393</v>
      </c>
      <c r="AG364" s="96"/>
      <c r="AH364" s="96"/>
      <c r="AI364" s="96"/>
      <c r="AJ364" s="97"/>
      <c r="AK364" s="97"/>
      <c r="AL364" s="97"/>
      <c r="AM364" s="97"/>
      <c r="AN364" s="97"/>
      <c r="AO364" s="97"/>
      <c r="AP364" s="97"/>
      <c r="AQ364" s="97"/>
      <c r="AR364" s="97"/>
      <c r="AS364" s="97"/>
      <c r="AT364" s="97"/>
      <c r="AU364" s="97"/>
      <c r="AV364" s="97"/>
      <c r="AW364" s="97"/>
      <c r="AX364" s="97"/>
      <c r="AY364" s="97"/>
      <c r="AZ364" s="97"/>
      <c r="BA364" s="97"/>
      <c r="BB364" s="97"/>
      <c r="BC364" s="97"/>
      <c r="BD364" s="97"/>
      <c r="BE364" s="97"/>
      <c r="BF364" s="97"/>
      <c r="BG364" s="97"/>
      <c r="BH364" s="97"/>
      <c r="BI364" s="97"/>
      <c r="BJ364" s="98"/>
      <c r="BK364" s="99"/>
      <c r="BL364" s="99"/>
      <c r="BM364" s="99"/>
      <c r="BN364" s="110"/>
      <c r="BO364" s="99"/>
      <c r="BP364" s="99"/>
      <c r="BQ364" s="99"/>
      <c r="BR364" s="99"/>
      <c r="BS364" s="99"/>
      <c r="BT364" s="110"/>
      <c r="BU364" s="110"/>
      <c r="BV364" s="110"/>
      <c r="BW364" s="99"/>
      <c r="BX364" s="99"/>
      <c r="BY364" s="99"/>
      <c r="BZ364" s="99"/>
      <c r="CA364" s="110"/>
      <c r="CB364" s="110"/>
      <c r="CC364" s="99"/>
      <c r="CD364" s="99"/>
      <c r="CE364" s="99"/>
      <c r="CF364" s="99"/>
      <c r="CG364" s="99"/>
      <c r="CH364" s="110"/>
      <c r="CI364" s="99"/>
      <c r="CJ364" s="99"/>
      <c r="CK364" s="99"/>
      <c r="CL364" s="100">
        <f t="shared" si="302"/>
        <v>0</v>
      </c>
      <c r="CM364" s="112" t="e">
        <f t="shared" si="296"/>
        <v>#DIV/0!</v>
      </c>
      <c r="CN364" s="100">
        <f t="shared" si="303"/>
        <v>0</v>
      </c>
      <c r="CO364" s="101" t="e">
        <f t="shared" si="297"/>
        <v>#DIV/0!</v>
      </c>
      <c r="CP364" s="100">
        <f t="shared" si="304"/>
        <v>0</v>
      </c>
      <c r="CQ364" s="101" t="e">
        <f t="shared" si="298"/>
        <v>#DIV/0!</v>
      </c>
      <c r="CR364" s="100">
        <f t="shared" si="305"/>
        <v>0</v>
      </c>
      <c r="CS364" s="101" t="e">
        <f t="shared" si="299"/>
        <v>#DIV/0!</v>
      </c>
      <c r="CT364" s="102" t="e">
        <f t="shared" si="300"/>
        <v>#DIV/0!</v>
      </c>
      <c r="CU364" s="103" t="e">
        <f t="shared" si="301"/>
        <v>#DIV/0!</v>
      </c>
      <c r="CV364" s="2"/>
    </row>
    <row r="365" spans="1:100" ht="129.75" hidden="1" customHeight="1">
      <c r="A365" s="80" t="s">
        <v>180</v>
      </c>
      <c r="B365" s="60">
        <v>442</v>
      </c>
      <c r="C365" s="83" t="s">
        <v>917</v>
      </c>
      <c r="D365" s="104" t="s">
        <v>171</v>
      </c>
      <c r="E365" s="81" t="s">
        <v>918</v>
      </c>
      <c r="F365" s="84" t="s">
        <v>224</v>
      </c>
      <c r="G365" s="163" t="s">
        <v>921</v>
      </c>
      <c r="H365" s="164"/>
      <c r="I365" s="87"/>
      <c r="J365" s="638"/>
      <c r="K365" s="623"/>
      <c r="L365" s="638"/>
      <c r="M365" s="106">
        <v>1</v>
      </c>
      <c r="N365" s="107"/>
      <c r="O365" s="107"/>
      <c r="P365" s="107" t="s">
        <v>177</v>
      </c>
      <c r="Q365" s="149"/>
      <c r="R365" s="149"/>
      <c r="S365" s="149"/>
      <c r="T365" s="149"/>
      <c r="U365" s="107"/>
      <c r="V365" s="149"/>
      <c r="W365" s="149"/>
      <c r="X365" s="149"/>
      <c r="Y365" s="38">
        <f t="shared" si="295"/>
        <v>1</v>
      </c>
      <c r="Z365" s="129"/>
      <c r="AA365" s="109"/>
      <c r="AB365" s="109"/>
      <c r="AC365" s="109"/>
      <c r="AD365" s="109"/>
      <c r="AE365" s="109"/>
      <c r="AF365" s="109"/>
      <c r="AG365" s="96"/>
      <c r="AH365" s="96" t="s">
        <v>227</v>
      </c>
      <c r="AI365" s="96"/>
      <c r="AJ365" s="97"/>
      <c r="AK365" s="97"/>
      <c r="AL365" s="97"/>
      <c r="AM365" s="97"/>
      <c r="AN365" s="97"/>
      <c r="AO365" s="97"/>
      <c r="AP365" s="97"/>
      <c r="AQ365" s="97"/>
      <c r="AR365" s="97"/>
      <c r="AS365" s="97"/>
      <c r="AT365" s="97"/>
      <c r="AU365" s="97"/>
      <c r="AV365" s="97"/>
      <c r="AW365" s="97"/>
      <c r="AX365" s="97"/>
      <c r="AY365" s="97"/>
      <c r="AZ365" s="97"/>
      <c r="BA365" s="97"/>
      <c r="BB365" s="97"/>
      <c r="BC365" s="97"/>
      <c r="BD365" s="97"/>
      <c r="BE365" s="97"/>
      <c r="BF365" s="97"/>
      <c r="BG365" s="97"/>
      <c r="BH365" s="97"/>
      <c r="BI365" s="97"/>
      <c r="BJ365" s="98"/>
      <c r="BK365" s="99"/>
      <c r="BL365" s="99"/>
      <c r="BM365" s="99"/>
      <c r="BN365" s="99"/>
      <c r="BO365" s="99"/>
      <c r="BP365" s="99"/>
      <c r="BQ365" s="99"/>
      <c r="BR365" s="99"/>
      <c r="BS365" s="99"/>
      <c r="BT365" s="99"/>
      <c r="BU365" s="99"/>
      <c r="BV365" s="99"/>
      <c r="BW365" s="99"/>
      <c r="BX365" s="99"/>
      <c r="BY365" s="99"/>
      <c r="BZ365" s="99"/>
      <c r="CA365" s="99"/>
      <c r="CB365" s="99"/>
      <c r="CC365" s="99"/>
      <c r="CD365" s="99"/>
      <c r="CE365" s="99"/>
      <c r="CF365" s="99"/>
      <c r="CG365" s="99"/>
      <c r="CH365" s="99"/>
      <c r="CI365" s="99"/>
      <c r="CJ365" s="99"/>
      <c r="CK365" s="99"/>
      <c r="CL365" s="48">
        <f t="shared" si="302"/>
        <v>0</v>
      </c>
      <c r="CM365" s="112" t="e">
        <f t="shared" si="296"/>
        <v>#DIV/0!</v>
      </c>
      <c r="CN365" s="100">
        <f t="shared" si="303"/>
        <v>0</v>
      </c>
      <c r="CO365" s="112" t="e">
        <f t="shared" si="297"/>
        <v>#DIV/0!</v>
      </c>
      <c r="CP365" s="48">
        <f t="shared" si="304"/>
        <v>0</v>
      </c>
      <c r="CQ365" s="112" t="e">
        <f t="shared" si="298"/>
        <v>#DIV/0!</v>
      </c>
      <c r="CR365" s="100">
        <f t="shared" si="305"/>
        <v>0</v>
      </c>
      <c r="CS365" s="112" t="e">
        <f t="shared" si="299"/>
        <v>#DIV/0!</v>
      </c>
      <c r="CT365" s="113" t="e">
        <f t="shared" si="300"/>
        <v>#DIV/0!</v>
      </c>
      <c r="CU365" s="103" t="e">
        <f t="shared" si="301"/>
        <v>#DIV/0!</v>
      </c>
      <c r="CV365" s="2"/>
    </row>
    <row r="366" spans="1:100" ht="90.75" hidden="1" customHeight="1">
      <c r="A366" s="80" t="s">
        <v>181</v>
      </c>
      <c r="B366" s="60">
        <v>442</v>
      </c>
      <c r="C366" s="83" t="s">
        <v>917</v>
      </c>
      <c r="D366" s="104" t="s">
        <v>171</v>
      </c>
      <c r="E366" s="81" t="s">
        <v>918</v>
      </c>
      <c r="F366" s="84" t="s">
        <v>224</v>
      </c>
      <c r="G366" s="146" t="s">
        <v>922</v>
      </c>
      <c r="H366" s="174"/>
      <c r="I366" s="105" t="s">
        <v>212</v>
      </c>
      <c r="J366" s="638"/>
      <c r="K366" s="623"/>
      <c r="L366" s="638"/>
      <c r="M366" s="106">
        <v>1</v>
      </c>
      <c r="N366" s="107"/>
      <c r="O366" s="149"/>
      <c r="P366" s="107"/>
      <c r="Q366" s="107" t="s">
        <v>177</v>
      </c>
      <c r="R366" s="149"/>
      <c r="S366" s="149"/>
      <c r="T366" s="149"/>
      <c r="U366" s="107"/>
      <c r="V366" s="149"/>
      <c r="W366" s="149"/>
      <c r="X366" s="149"/>
      <c r="Y366" s="38">
        <f t="shared" si="295"/>
        <v>1</v>
      </c>
      <c r="Z366" s="129"/>
      <c r="AA366" s="109"/>
      <c r="AB366" s="109"/>
      <c r="AC366" s="109"/>
      <c r="AD366" s="109"/>
      <c r="AE366" s="109"/>
      <c r="AF366" s="109"/>
      <c r="AG366" s="96"/>
      <c r="AH366" s="96"/>
      <c r="AI366" s="96"/>
      <c r="AJ366" s="97" t="s">
        <v>393</v>
      </c>
      <c r="AK366" s="97" t="s">
        <v>393</v>
      </c>
      <c r="AL366" s="97" t="s">
        <v>227</v>
      </c>
      <c r="AM366" s="97"/>
      <c r="AN366" s="97"/>
      <c r="AO366" s="97"/>
      <c r="AP366" s="97"/>
      <c r="AQ366" s="97"/>
      <c r="AR366" s="97"/>
      <c r="AS366" s="97"/>
      <c r="AT366" s="97"/>
      <c r="AU366" s="97"/>
      <c r="AV366" s="97"/>
      <c r="AW366" s="97"/>
      <c r="AX366" s="97"/>
      <c r="AY366" s="97"/>
      <c r="AZ366" s="97"/>
      <c r="BA366" s="97"/>
      <c r="BB366" s="97"/>
      <c r="BC366" s="97"/>
      <c r="BD366" s="97"/>
      <c r="BE366" s="97"/>
      <c r="BF366" s="97"/>
      <c r="BG366" s="97"/>
      <c r="BH366" s="97"/>
      <c r="BI366" s="97"/>
      <c r="BJ366" s="98"/>
      <c r="BK366" s="99"/>
      <c r="BL366" s="99"/>
      <c r="BM366" s="99"/>
      <c r="BN366" s="99"/>
      <c r="BO366" s="99"/>
      <c r="BP366" s="99"/>
      <c r="BQ366" s="99"/>
      <c r="BR366" s="99"/>
      <c r="BS366" s="99"/>
      <c r="BT366" s="99"/>
      <c r="BU366" s="99"/>
      <c r="BV366" s="99"/>
      <c r="BW366" s="99"/>
      <c r="BX366" s="99"/>
      <c r="BY366" s="99"/>
      <c r="BZ366" s="99"/>
      <c r="CA366" s="99"/>
      <c r="CB366" s="99"/>
      <c r="CC366" s="99"/>
      <c r="CD366" s="99"/>
      <c r="CE366" s="99"/>
      <c r="CF366" s="99"/>
      <c r="CG366" s="99"/>
      <c r="CH366" s="99"/>
      <c r="CI366" s="99"/>
      <c r="CJ366" s="99"/>
      <c r="CK366" s="99"/>
      <c r="CL366" s="100">
        <f t="shared" si="302"/>
        <v>0</v>
      </c>
      <c r="CM366" s="112" t="e">
        <f t="shared" si="296"/>
        <v>#DIV/0!</v>
      </c>
      <c r="CN366" s="100">
        <f t="shared" si="303"/>
        <v>0</v>
      </c>
      <c r="CO366" s="112" t="e">
        <f t="shared" si="297"/>
        <v>#DIV/0!</v>
      </c>
      <c r="CP366" s="100">
        <f t="shared" si="304"/>
        <v>0</v>
      </c>
      <c r="CQ366" s="112" t="e">
        <f t="shared" si="298"/>
        <v>#DIV/0!</v>
      </c>
      <c r="CR366" s="100">
        <f t="shared" si="305"/>
        <v>0</v>
      </c>
      <c r="CS366" s="112" t="e">
        <f t="shared" si="299"/>
        <v>#DIV/0!</v>
      </c>
      <c r="CT366" s="113" t="e">
        <f t="shared" si="300"/>
        <v>#DIV/0!</v>
      </c>
      <c r="CU366" s="103" t="e">
        <f t="shared" si="301"/>
        <v>#DIV/0!</v>
      </c>
      <c r="CV366" s="2"/>
    </row>
    <row r="367" spans="1:100" ht="92.25" hidden="1" customHeight="1">
      <c r="A367" s="80" t="s">
        <v>182</v>
      </c>
      <c r="B367" s="60">
        <v>442</v>
      </c>
      <c r="C367" s="83" t="s">
        <v>917</v>
      </c>
      <c r="D367" s="104" t="s">
        <v>171</v>
      </c>
      <c r="E367" s="81" t="s">
        <v>918</v>
      </c>
      <c r="F367" s="84" t="s">
        <v>224</v>
      </c>
      <c r="G367" s="323" t="s">
        <v>923</v>
      </c>
      <c r="H367" s="324"/>
      <c r="I367" s="105" t="s">
        <v>212</v>
      </c>
      <c r="J367" s="638"/>
      <c r="K367" s="623"/>
      <c r="L367" s="638"/>
      <c r="M367" s="106">
        <v>1</v>
      </c>
      <c r="N367" s="107"/>
      <c r="O367" s="149"/>
      <c r="P367" s="107"/>
      <c r="Q367" s="149"/>
      <c r="R367" s="107" t="s">
        <v>177</v>
      </c>
      <c r="S367" s="149"/>
      <c r="T367" s="149"/>
      <c r="U367" s="107"/>
      <c r="V367" s="149"/>
      <c r="W367" s="149"/>
      <c r="X367" s="149"/>
      <c r="Y367" s="38">
        <f t="shared" si="295"/>
        <v>1</v>
      </c>
      <c r="Z367" s="129"/>
      <c r="AA367" s="109"/>
      <c r="AB367" s="109"/>
      <c r="AC367" s="109"/>
      <c r="AD367" s="109"/>
      <c r="AE367" s="109"/>
      <c r="AF367" s="109"/>
      <c r="AG367" s="96"/>
      <c r="AH367" s="96"/>
      <c r="AI367" s="96"/>
      <c r="AJ367" s="97"/>
      <c r="AK367" s="97"/>
      <c r="AL367" s="97"/>
      <c r="AM367" s="97" t="s">
        <v>227</v>
      </c>
      <c r="AN367" s="97" t="s">
        <v>393</v>
      </c>
      <c r="AO367" s="97" t="s">
        <v>393</v>
      </c>
      <c r="AP367" s="97" t="s">
        <v>227</v>
      </c>
      <c r="AQ367" s="97"/>
      <c r="AR367" s="97"/>
      <c r="AS367" s="97"/>
      <c r="AT367" s="97"/>
      <c r="AU367" s="97"/>
      <c r="AV367" s="97"/>
      <c r="AW367" s="97"/>
      <c r="AX367" s="97"/>
      <c r="AY367" s="97"/>
      <c r="AZ367" s="97"/>
      <c r="BA367" s="97"/>
      <c r="BB367" s="97"/>
      <c r="BC367" s="97"/>
      <c r="BD367" s="97"/>
      <c r="BE367" s="97"/>
      <c r="BF367" s="97"/>
      <c r="BG367" s="97"/>
      <c r="BH367" s="97"/>
      <c r="BI367" s="97"/>
      <c r="BJ367" s="98"/>
      <c r="BK367" s="99"/>
      <c r="BL367" s="99"/>
      <c r="BM367" s="99"/>
      <c r="BN367" s="99"/>
      <c r="BO367" s="99"/>
      <c r="BP367" s="99"/>
      <c r="BQ367" s="99"/>
      <c r="BR367" s="99"/>
      <c r="BS367" s="99"/>
      <c r="BT367" s="99"/>
      <c r="BU367" s="99"/>
      <c r="BV367" s="99"/>
      <c r="BW367" s="99"/>
      <c r="BX367" s="99"/>
      <c r="BY367" s="99"/>
      <c r="BZ367" s="99"/>
      <c r="CA367" s="99"/>
      <c r="CB367" s="99"/>
      <c r="CC367" s="99"/>
      <c r="CD367" s="99"/>
      <c r="CE367" s="99"/>
      <c r="CF367" s="99"/>
      <c r="CG367" s="99"/>
      <c r="CH367" s="99"/>
      <c r="CI367" s="99"/>
      <c r="CJ367" s="99"/>
      <c r="CK367" s="99"/>
      <c r="CL367" s="100">
        <f t="shared" si="302"/>
        <v>0</v>
      </c>
      <c r="CM367" s="101" t="e">
        <f t="shared" si="296"/>
        <v>#DIV/0!</v>
      </c>
      <c r="CN367" s="100">
        <f t="shared" si="303"/>
        <v>0</v>
      </c>
      <c r="CO367" s="101" t="e">
        <f t="shared" si="297"/>
        <v>#DIV/0!</v>
      </c>
      <c r="CP367" s="100">
        <f t="shared" si="304"/>
        <v>0</v>
      </c>
      <c r="CQ367" s="101" t="e">
        <f t="shared" si="298"/>
        <v>#DIV/0!</v>
      </c>
      <c r="CR367" s="100">
        <f t="shared" si="305"/>
        <v>0</v>
      </c>
      <c r="CS367" s="101" t="e">
        <f t="shared" si="299"/>
        <v>#DIV/0!</v>
      </c>
      <c r="CT367" s="113" t="e">
        <f t="shared" si="300"/>
        <v>#DIV/0!</v>
      </c>
      <c r="CU367" s="103" t="e">
        <f t="shared" si="301"/>
        <v>#DIV/0!</v>
      </c>
      <c r="CV367" s="2"/>
    </row>
    <row r="368" spans="1:100" ht="92.25" hidden="1" customHeight="1">
      <c r="A368" s="80" t="s">
        <v>183</v>
      </c>
      <c r="B368" s="60">
        <v>442</v>
      </c>
      <c r="C368" s="83" t="s">
        <v>917</v>
      </c>
      <c r="D368" s="104" t="s">
        <v>171</v>
      </c>
      <c r="E368" s="81" t="s">
        <v>918</v>
      </c>
      <c r="F368" s="84" t="s">
        <v>224</v>
      </c>
      <c r="G368" s="323" t="s">
        <v>924</v>
      </c>
      <c r="H368" s="324"/>
      <c r="I368" s="105" t="s">
        <v>212</v>
      </c>
      <c r="J368" s="638"/>
      <c r="K368" s="623"/>
      <c r="L368" s="638"/>
      <c r="M368" s="106">
        <v>1</v>
      </c>
      <c r="N368" s="107"/>
      <c r="O368" s="149"/>
      <c r="P368" s="107"/>
      <c r="Q368" s="149"/>
      <c r="R368" s="107"/>
      <c r="S368" s="107" t="s">
        <v>177</v>
      </c>
      <c r="T368" s="149"/>
      <c r="U368" s="107"/>
      <c r="V368" s="149"/>
      <c r="W368" s="149"/>
      <c r="X368" s="149"/>
      <c r="Y368" s="38">
        <f t="shared" si="295"/>
        <v>1</v>
      </c>
      <c r="Z368" s="129"/>
      <c r="AA368" s="109"/>
      <c r="AB368" s="109"/>
      <c r="AC368" s="109"/>
      <c r="AD368" s="109"/>
      <c r="AE368" s="109"/>
      <c r="AF368" s="109"/>
      <c r="AG368" s="96"/>
      <c r="AH368" s="96"/>
      <c r="AI368" s="96"/>
      <c r="AJ368" s="97"/>
      <c r="AK368" s="97"/>
      <c r="AL368" s="97"/>
      <c r="AM368" s="97"/>
      <c r="AN368" s="97"/>
      <c r="AO368" s="97"/>
      <c r="AP368" s="97"/>
      <c r="AQ368" s="97" t="s">
        <v>393</v>
      </c>
      <c r="AR368" s="97" t="s">
        <v>393</v>
      </c>
      <c r="AS368" s="97" t="s">
        <v>393</v>
      </c>
      <c r="AT368" s="97"/>
      <c r="AU368" s="97"/>
      <c r="AV368" s="97"/>
      <c r="AW368" s="97"/>
      <c r="AX368" s="97"/>
      <c r="AY368" s="97"/>
      <c r="AZ368" s="97"/>
      <c r="BA368" s="97"/>
      <c r="BB368" s="97"/>
      <c r="BC368" s="97"/>
      <c r="BD368" s="97"/>
      <c r="BE368" s="97"/>
      <c r="BF368" s="97"/>
      <c r="BG368" s="97"/>
      <c r="BH368" s="97"/>
      <c r="BI368" s="97"/>
      <c r="BJ368" s="98"/>
      <c r="BK368" s="99"/>
      <c r="BL368" s="99"/>
      <c r="BM368" s="99"/>
      <c r="BN368" s="99"/>
      <c r="BO368" s="99"/>
      <c r="BP368" s="99"/>
      <c r="BQ368" s="99"/>
      <c r="BR368" s="99"/>
      <c r="BS368" s="99"/>
      <c r="BT368" s="99"/>
      <c r="BU368" s="99"/>
      <c r="BV368" s="99"/>
      <c r="BW368" s="99"/>
      <c r="BX368" s="99"/>
      <c r="BY368" s="99"/>
      <c r="BZ368" s="99"/>
      <c r="CA368" s="99"/>
      <c r="CB368" s="99"/>
      <c r="CC368" s="99"/>
      <c r="CD368" s="99"/>
      <c r="CE368" s="99"/>
      <c r="CF368" s="99"/>
      <c r="CG368" s="99"/>
      <c r="CH368" s="99"/>
      <c r="CI368" s="99"/>
      <c r="CJ368" s="99"/>
      <c r="CK368" s="99"/>
      <c r="CL368" s="100">
        <f t="shared" si="302"/>
        <v>0</v>
      </c>
      <c r="CM368" s="112" t="e">
        <f t="shared" si="296"/>
        <v>#DIV/0!</v>
      </c>
      <c r="CN368" s="100">
        <f t="shared" si="303"/>
        <v>0</v>
      </c>
      <c r="CO368" s="112" t="e">
        <f t="shared" si="297"/>
        <v>#DIV/0!</v>
      </c>
      <c r="CP368" s="100">
        <f t="shared" si="304"/>
        <v>0</v>
      </c>
      <c r="CQ368" s="112" t="e">
        <f t="shared" si="298"/>
        <v>#DIV/0!</v>
      </c>
      <c r="CR368" s="100">
        <f t="shared" si="305"/>
        <v>0</v>
      </c>
      <c r="CS368" s="112" t="e">
        <f t="shared" si="299"/>
        <v>#DIV/0!</v>
      </c>
      <c r="CT368" s="113" t="e">
        <f t="shared" si="300"/>
        <v>#DIV/0!</v>
      </c>
      <c r="CU368" s="103" t="e">
        <f t="shared" si="301"/>
        <v>#DIV/0!</v>
      </c>
      <c r="CV368" s="2"/>
    </row>
    <row r="369" spans="1:100" ht="93.75" hidden="1" customHeight="1">
      <c r="A369" s="80" t="s">
        <v>184</v>
      </c>
      <c r="B369" s="60">
        <v>442</v>
      </c>
      <c r="C369" s="83" t="s">
        <v>917</v>
      </c>
      <c r="D369" s="104" t="s">
        <v>171</v>
      </c>
      <c r="E369" s="81" t="s">
        <v>918</v>
      </c>
      <c r="F369" s="84" t="s">
        <v>224</v>
      </c>
      <c r="G369" s="85" t="s">
        <v>925</v>
      </c>
      <c r="H369" s="86"/>
      <c r="I369" s="105" t="s">
        <v>212</v>
      </c>
      <c r="J369" s="638"/>
      <c r="K369" s="623"/>
      <c r="L369" s="638"/>
      <c r="M369" s="106">
        <v>1</v>
      </c>
      <c r="N369" s="107"/>
      <c r="O369" s="149"/>
      <c r="P369" s="107"/>
      <c r="Q369" s="149"/>
      <c r="R369" s="149"/>
      <c r="S369" s="149"/>
      <c r="T369" s="107" t="s">
        <v>177</v>
      </c>
      <c r="U369" s="107"/>
      <c r="V369" s="149"/>
      <c r="W369" s="149"/>
      <c r="X369" s="149"/>
      <c r="Y369" s="38">
        <f t="shared" si="295"/>
        <v>1</v>
      </c>
      <c r="Z369" s="129"/>
      <c r="AA369" s="109"/>
      <c r="AB369" s="109"/>
      <c r="AC369" s="109"/>
      <c r="AD369" s="109"/>
      <c r="AE369" s="109"/>
      <c r="AF369" s="109"/>
      <c r="AG369" s="96"/>
      <c r="AH369" s="96"/>
      <c r="AI369" s="96"/>
      <c r="AJ369" s="97"/>
      <c r="AK369" s="97"/>
      <c r="AL369" s="97"/>
      <c r="AM369" s="97"/>
      <c r="AN369" s="97"/>
      <c r="AO369" s="97"/>
      <c r="AP369" s="97"/>
      <c r="AQ369" s="97"/>
      <c r="AR369" s="97"/>
      <c r="AS369" s="97"/>
      <c r="AT369" s="97" t="s">
        <v>227</v>
      </c>
      <c r="AU369" s="97" t="s">
        <v>393</v>
      </c>
      <c r="AV369" s="97" t="s">
        <v>393</v>
      </c>
      <c r="AW369" s="97" t="s">
        <v>227</v>
      </c>
      <c r="AX369" s="97"/>
      <c r="AY369" s="97"/>
      <c r="AZ369" s="97"/>
      <c r="BA369" s="97"/>
      <c r="BB369" s="97"/>
      <c r="BC369" s="97"/>
      <c r="BD369" s="97"/>
      <c r="BE369" s="97"/>
      <c r="BF369" s="97"/>
      <c r="BG369" s="97"/>
      <c r="BH369" s="97"/>
      <c r="BI369" s="97"/>
      <c r="BJ369" s="98"/>
      <c r="BK369" s="99"/>
      <c r="BL369" s="99"/>
      <c r="BM369" s="99"/>
      <c r="BN369" s="99"/>
      <c r="BO369" s="99"/>
      <c r="BP369" s="99"/>
      <c r="BQ369" s="99"/>
      <c r="BR369" s="99"/>
      <c r="BS369" s="99"/>
      <c r="BT369" s="99"/>
      <c r="BU369" s="99"/>
      <c r="BV369" s="99"/>
      <c r="BW369" s="99"/>
      <c r="BX369" s="99"/>
      <c r="BY369" s="99"/>
      <c r="BZ369" s="99"/>
      <c r="CA369" s="99"/>
      <c r="CB369" s="99"/>
      <c r="CC369" s="99"/>
      <c r="CD369" s="99"/>
      <c r="CE369" s="99"/>
      <c r="CF369" s="99"/>
      <c r="CG369" s="99"/>
      <c r="CH369" s="99"/>
      <c r="CI369" s="99"/>
      <c r="CJ369" s="99"/>
      <c r="CK369" s="99"/>
      <c r="CL369" s="100">
        <f t="shared" si="302"/>
        <v>0</v>
      </c>
      <c r="CM369" s="101" t="e">
        <f t="shared" si="296"/>
        <v>#DIV/0!</v>
      </c>
      <c r="CN369" s="100">
        <f t="shared" si="303"/>
        <v>0</v>
      </c>
      <c r="CO369" s="101" t="e">
        <f t="shared" si="297"/>
        <v>#DIV/0!</v>
      </c>
      <c r="CP369" s="100">
        <f t="shared" si="304"/>
        <v>0</v>
      </c>
      <c r="CQ369" s="101" t="e">
        <f t="shared" si="298"/>
        <v>#DIV/0!</v>
      </c>
      <c r="CR369" s="100">
        <f t="shared" si="305"/>
        <v>0</v>
      </c>
      <c r="CS369" s="101" t="e">
        <f t="shared" si="299"/>
        <v>#DIV/0!</v>
      </c>
      <c r="CT369" s="116" t="e">
        <f t="shared" si="300"/>
        <v>#DIV/0!</v>
      </c>
      <c r="CU369" s="103" t="e">
        <f t="shared" si="301"/>
        <v>#DIV/0!</v>
      </c>
      <c r="CV369" s="2"/>
    </row>
    <row r="370" spans="1:100" ht="87" hidden="1" customHeight="1">
      <c r="A370" s="80" t="s">
        <v>185</v>
      </c>
      <c r="B370" s="60">
        <v>442</v>
      </c>
      <c r="C370" s="83" t="s">
        <v>917</v>
      </c>
      <c r="D370" s="114" t="s">
        <v>171</v>
      </c>
      <c r="E370" s="81" t="s">
        <v>918</v>
      </c>
      <c r="F370" s="84" t="s">
        <v>224</v>
      </c>
      <c r="G370" s="85" t="s">
        <v>926</v>
      </c>
      <c r="H370" s="86"/>
      <c r="I370" s="105" t="s">
        <v>212</v>
      </c>
      <c r="J370" s="638"/>
      <c r="K370" s="623"/>
      <c r="L370" s="638"/>
      <c r="M370" s="106">
        <v>1</v>
      </c>
      <c r="N370" s="107"/>
      <c r="O370" s="149"/>
      <c r="P370" s="107"/>
      <c r="Q370" s="149"/>
      <c r="R370" s="149"/>
      <c r="S370" s="149"/>
      <c r="T370" s="149"/>
      <c r="U370" s="107" t="s">
        <v>177</v>
      </c>
      <c r="V370" s="149"/>
      <c r="W370" s="149"/>
      <c r="X370" s="149"/>
      <c r="Y370" s="38">
        <f t="shared" si="295"/>
        <v>1</v>
      </c>
      <c r="Z370" s="129"/>
      <c r="AA370" s="109"/>
      <c r="AB370" s="109"/>
      <c r="AC370" s="109"/>
      <c r="AD370" s="109"/>
      <c r="AE370" s="109"/>
      <c r="AF370" s="109"/>
      <c r="AG370" s="96"/>
      <c r="AH370" s="96"/>
      <c r="AI370" s="96"/>
      <c r="AJ370" s="97"/>
      <c r="AK370" s="97"/>
      <c r="AL370" s="97"/>
      <c r="AM370" s="97"/>
      <c r="AN370" s="97"/>
      <c r="AO370" s="97"/>
      <c r="AP370" s="97"/>
      <c r="AQ370" s="97"/>
      <c r="AR370" s="97"/>
      <c r="AS370" s="97"/>
      <c r="AT370" s="97"/>
      <c r="AU370" s="97"/>
      <c r="AV370" s="97"/>
      <c r="AW370" s="97"/>
      <c r="AX370" s="97" t="s">
        <v>393</v>
      </c>
      <c r="AY370" s="97" t="s">
        <v>227</v>
      </c>
      <c r="AZ370" s="97" t="s">
        <v>393</v>
      </c>
      <c r="BA370" s="97"/>
      <c r="BB370" s="97"/>
      <c r="BC370" s="97"/>
      <c r="BD370" s="97"/>
      <c r="BE370" s="97"/>
      <c r="BF370" s="97"/>
      <c r="BG370" s="97"/>
      <c r="BH370" s="97"/>
      <c r="BI370" s="97"/>
      <c r="BJ370" s="98"/>
      <c r="BK370" s="99"/>
      <c r="BL370" s="99"/>
      <c r="BM370" s="99"/>
      <c r="BN370" s="99"/>
      <c r="BO370" s="99"/>
      <c r="BP370" s="99"/>
      <c r="BQ370" s="99"/>
      <c r="BR370" s="99"/>
      <c r="BS370" s="99"/>
      <c r="BT370" s="99"/>
      <c r="BU370" s="99"/>
      <c r="BV370" s="99"/>
      <c r="BW370" s="99"/>
      <c r="BX370" s="99"/>
      <c r="BY370" s="99"/>
      <c r="BZ370" s="99"/>
      <c r="CA370" s="99"/>
      <c r="CB370" s="99"/>
      <c r="CC370" s="99"/>
      <c r="CD370" s="99"/>
      <c r="CE370" s="99"/>
      <c r="CF370" s="99"/>
      <c r="CG370" s="99"/>
      <c r="CH370" s="99"/>
      <c r="CI370" s="99"/>
      <c r="CJ370" s="99"/>
      <c r="CK370" s="99"/>
      <c r="CL370" s="100">
        <f t="shared" si="302"/>
        <v>0</v>
      </c>
      <c r="CM370" s="101" t="e">
        <f t="shared" si="296"/>
        <v>#DIV/0!</v>
      </c>
      <c r="CN370" s="100">
        <f t="shared" si="303"/>
        <v>0</v>
      </c>
      <c r="CO370" s="101" t="e">
        <f t="shared" si="297"/>
        <v>#DIV/0!</v>
      </c>
      <c r="CP370" s="100">
        <f t="shared" si="304"/>
        <v>0</v>
      </c>
      <c r="CQ370" s="101" t="e">
        <f t="shared" si="298"/>
        <v>#DIV/0!</v>
      </c>
      <c r="CR370" s="100">
        <f t="shared" si="305"/>
        <v>0</v>
      </c>
      <c r="CS370" s="101" t="e">
        <f t="shared" si="299"/>
        <v>#DIV/0!</v>
      </c>
      <c r="CT370" s="117" t="e">
        <f t="shared" si="300"/>
        <v>#DIV/0!</v>
      </c>
      <c r="CU370" s="103" t="e">
        <f t="shared" si="301"/>
        <v>#DIV/0!</v>
      </c>
      <c r="CV370" s="2"/>
    </row>
    <row r="371" spans="1:100" ht="68.25" hidden="1" customHeight="1">
      <c r="A371" s="38" t="s">
        <v>186</v>
      </c>
      <c r="B371" s="60">
        <v>442</v>
      </c>
      <c r="C371" s="83" t="s">
        <v>917</v>
      </c>
      <c r="D371" s="104" t="s">
        <v>171</v>
      </c>
      <c r="E371" s="81" t="s">
        <v>918</v>
      </c>
      <c r="F371" s="84" t="s">
        <v>224</v>
      </c>
      <c r="G371" s="142" t="s">
        <v>927</v>
      </c>
      <c r="H371" s="143"/>
      <c r="I371" s="105" t="s">
        <v>212</v>
      </c>
      <c r="J371" s="638"/>
      <c r="K371" s="623"/>
      <c r="L371" s="638"/>
      <c r="M371" s="106">
        <v>1</v>
      </c>
      <c r="N371" s="107"/>
      <c r="O371" s="149"/>
      <c r="P371" s="107"/>
      <c r="Q371" s="149"/>
      <c r="R371" s="149"/>
      <c r="S371" s="149"/>
      <c r="T371" s="149"/>
      <c r="U371" s="107"/>
      <c r="V371" s="107" t="s">
        <v>177</v>
      </c>
      <c r="W371" s="149"/>
      <c r="X371" s="149"/>
      <c r="Y371" s="38">
        <f t="shared" si="295"/>
        <v>1</v>
      </c>
      <c r="Z371" s="129"/>
      <c r="AA371" s="109"/>
      <c r="AB371" s="109"/>
      <c r="AC371" s="109"/>
      <c r="AD371" s="109"/>
      <c r="AE371" s="109"/>
      <c r="AF371" s="109"/>
      <c r="AG371" s="96"/>
      <c r="AH371" s="96"/>
      <c r="AI371" s="96"/>
      <c r="AJ371" s="97"/>
      <c r="AK371" s="97"/>
      <c r="AL371" s="97"/>
      <c r="AM371" s="97"/>
      <c r="AN371" s="97"/>
      <c r="AO371" s="97"/>
      <c r="AP371" s="97"/>
      <c r="AQ371" s="97"/>
      <c r="AR371" s="97"/>
      <c r="AS371" s="97"/>
      <c r="AT371" s="97"/>
      <c r="AU371" s="97"/>
      <c r="AV371" s="97"/>
      <c r="AW371" s="97"/>
      <c r="AX371" s="97"/>
      <c r="AY371" s="97"/>
      <c r="AZ371" s="97"/>
      <c r="BA371" s="97" t="s">
        <v>393</v>
      </c>
      <c r="BB371" s="97" t="s">
        <v>393</v>
      </c>
      <c r="BC371" s="97" t="s">
        <v>393</v>
      </c>
      <c r="BD371" s="97"/>
      <c r="BE371" s="97"/>
      <c r="BF371" s="97"/>
      <c r="BG371" s="97"/>
      <c r="BH371" s="97"/>
      <c r="BI371" s="97"/>
      <c r="BJ371" s="98"/>
      <c r="BK371" s="99"/>
      <c r="BL371" s="99"/>
      <c r="BM371" s="99"/>
      <c r="BN371" s="99"/>
      <c r="BO371" s="99"/>
      <c r="BP371" s="99"/>
      <c r="BQ371" s="99"/>
      <c r="BR371" s="99"/>
      <c r="BS371" s="99"/>
      <c r="BT371" s="99"/>
      <c r="BU371" s="99"/>
      <c r="BV371" s="99"/>
      <c r="BW371" s="99"/>
      <c r="BX371" s="99"/>
      <c r="BY371" s="99"/>
      <c r="BZ371" s="99"/>
      <c r="CA371" s="99"/>
      <c r="CB371" s="99"/>
      <c r="CC371" s="99"/>
      <c r="CD371" s="99"/>
      <c r="CE371" s="99"/>
      <c r="CF371" s="99"/>
      <c r="CG371" s="99"/>
      <c r="CH371" s="99"/>
      <c r="CI371" s="99"/>
      <c r="CJ371" s="99"/>
      <c r="CK371" s="99"/>
      <c r="CL371" s="100">
        <f t="shared" si="302"/>
        <v>0</v>
      </c>
      <c r="CM371" s="101" t="e">
        <f t="shared" si="296"/>
        <v>#DIV/0!</v>
      </c>
      <c r="CN371" s="100">
        <f t="shared" si="303"/>
        <v>0</v>
      </c>
      <c r="CO371" s="101" t="e">
        <f t="shared" si="297"/>
        <v>#DIV/0!</v>
      </c>
      <c r="CP371" s="100">
        <f t="shared" si="304"/>
        <v>0</v>
      </c>
      <c r="CQ371" s="101" t="e">
        <f t="shared" si="298"/>
        <v>#DIV/0!</v>
      </c>
      <c r="CR371" s="100">
        <f t="shared" si="305"/>
        <v>0</v>
      </c>
      <c r="CS371" s="101" t="e">
        <f t="shared" si="299"/>
        <v>#DIV/0!</v>
      </c>
      <c r="CT371" s="113" t="e">
        <f t="shared" si="300"/>
        <v>#DIV/0!</v>
      </c>
      <c r="CU371" s="103" t="e">
        <f t="shared" si="301"/>
        <v>#DIV/0!</v>
      </c>
      <c r="CV371" s="2"/>
    </row>
    <row r="372" spans="1:100" ht="100.5" hidden="1" customHeight="1">
      <c r="A372" s="80" t="s">
        <v>187</v>
      </c>
      <c r="B372" s="60">
        <v>442</v>
      </c>
      <c r="C372" s="83" t="s">
        <v>917</v>
      </c>
      <c r="D372" s="115" t="s">
        <v>171</v>
      </c>
      <c r="E372" s="81" t="s">
        <v>918</v>
      </c>
      <c r="F372" s="84" t="s">
        <v>224</v>
      </c>
      <c r="G372" s="85" t="s">
        <v>928</v>
      </c>
      <c r="H372" s="86"/>
      <c r="I372" s="105" t="s">
        <v>212</v>
      </c>
      <c r="J372" s="638"/>
      <c r="K372" s="623"/>
      <c r="L372" s="638"/>
      <c r="M372" s="106">
        <v>1</v>
      </c>
      <c r="N372" s="107"/>
      <c r="O372" s="149"/>
      <c r="P372" s="107"/>
      <c r="Q372" s="149"/>
      <c r="R372" s="149"/>
      <c r="S372" s="149"/>
      <c r="T372" s="149"/>
      <c r="U372" s="107"/>
      <c r="V372" s="149"/>
      <c r="W372" s="107" t="s">
        <v>177</v>
      </c>
      <c r="X372" s="149"/>
      <c r="Y372" s="38">
        <f t="shared" si="295"/>
        <v>1</v>
      </c>
      <c r="Z372" s="129"/>
      <c r="AA372" s="109"/>
      <c r="AB372" s="109"/>
      <c r="AC372" s="109"/>
      <c r="AD372" s="109"/>
      <c r="AE372" s="109"/>
      <c r="AF372" s="109"/>
      <c r="AG372" s="96"/>
      <c r="AH372" s="96"/>
      <c r="AI372" s="96"/>
      <c r="AJ372" s="97"/>
      <c r="AK372" s="97"/>
      <c r="AL372" s="97"/>
      <c r="AM372" s="97"/>
      <c r="AN372" s="97"/>
      <c r="AO372" s="97"/>
      <c r="AP372" s="97"/>
      <c r="AQ372" s="97"/>
      <c r="AR372" s="97"/>
      <c r="AS372" s="97"/>
      <c r="AT372" s="97"/>
      <c r="AU372" s="97"/>
      <c r="AV372" s="97"/>
      <c r="AW372" s="97"/>
      <c r="AX372" s="97"/>
      <c r="AY372" s="97"/>
      <c r="AZ372" s="97"/>
      <c r="BA372" s="97"/>
      <c r="BB372" s="97"/>
      <c r="BC372" s="97"/>
      <c r="BD372" s="97" t="s">
        <v>393</v>
      </c>
      <c r="BE372" s="97" t="s">
        <v>393</v>
      </c>
      <c r="BF372" s="97" t="s">
        <v>393</v>
      </c>
      <c r="BG372" s="97"/>
      <c r="BH372" s="97"/>
      <c r="BI372" s="97"/>
      <c r="BJ372" s="98"/>
      <c r="BK372" s="99"/>
      <c r="BL372" s="99"/>
      <c r="BM372" s="99"/>
      <c r="BN372" s="99"/>
      <c r="BO372" s="99"/>
      <c r="BP372" s="99"/>
      <c r="BQ372" s="99"/>
      <c r="BR372" s="99"/>
      <c r="BS372" s="99"/>
      <c r="BT372" s="99"/>
      <c r="BU372" s="99"/>
      <c r="BV372" s="99"/>
      <c r="BW372" s="99"/>
      <c r="BX372" s="99"/>
      <c r="BY372" s="99"/>
      <c r="BZ372" s="99"/>
      <c r="CA372" s="99"/>
      <c r="CB372" s="99"/>
      <c r="CC372" s="99"/>
      <c r="CD372" s="99"/>
      <c r="CE372" s="99"/>
      <c r="CF372" s="99"/>
      <c r="CG372" s="99"/>
      <c r="CH372" s="99"/>
      <c r="CI372" s="99"/>
      <c r="CJ372" s="99"/>
      <c r="CK372" s="99"/>
      <c r="CL372" s="103">
        <f t="shared" si="302"/>
        <v>0</v>
      </c>
      <c r="CM372" s="112" t="e">
        <f t="shared" si="296"/>
        <v>#DIV/0!</v>
      </c>
      <c r="CN372" s="100">
        <f t="shared" si="303"/>
        <v>0</v>
      </c>
      <c r="CO372" s="112" t="e">
        <f t="shared" si="297"/>
        <v>#DIV/0!</v>
      </c>
      <c r="CP372" s="100">
        <f t="shared" si="304"/>
        <v>0</v>
      </c>
      <c r="CQ372" s="112" t="e">
        <f>CP372/(CL372+CN372+CP415+CR372)</f>
        <v>#DIV/0!</v>
      </c>
      <c r="CR372" s="100">
        <f t="shared" si="305"/>
        <v>0</v>
      </c>
      <c r="CS372" s="112" t="e">
        <f t="shared" si="299"/>
        <v>#DIV/0!</v>
      </c>
      <c r="CT372" s="113" t="e">
        <f>(((CL372*2)+(CN372*1)+(CP372*0)))/(CL372+CN372+CP372)</f>
        <v>#DIV/0!</v>
      </c>
      <c r="CU372" s="103" t="e">
        <f>IF(CS372&gt;=50%,"KĐG",IF(CT372&gt;=1.6,"Đạt mục tiêu",IF(CT372&gt;=1,"Cần cố gắng","Chưa đạt")))</f>
        <v>#DIV/0!</v>
      </c>
      <c r="CV372" s="2"/>
    </row>
    <row r="373" spans="1:100" ht="85.5" hidden="1" customHeight="1">
      <c r="A373" s="80" t="s">
        <v>188</v>
      </c>
      <c r="B373" s="60">
        <v>442</v>
      </c>
      <c r="C373" s="81" t="s">
        <v>917</v>
      </c>
      <c r="D373" s="104" t="s">
        <v>171</v>
      </c>
      <c r="E373" s="81" t="s">
        <v>918</v>
      </c>
      <c r="F373" s="84" t="s">
        <v>224</v>
      </c>
      <c r="G373" s="85" t="s">
        <v>929</v>
      </c>
      <c r="H373" s="86"/>
      <c r="I373" s="105" t="s">
        <v>212</v>
      </c>
      <c r="J373" s="639"/>
      <c r="K373" s="624"/>
      <c r="L373" s="639"/>
      <c r="M373" s="106">
        <v>1</v>
      </c>
      <c r="N373" s="107"/>
      <c r="O373" s="149"/>
      <c r="P373" s="107"/>
      <c r="Q373" s="149"/>
      <c r="R373" s="149"/>
      <c r="S373" s="149"/>
      <c r="T373" s="149"/>
      <c r="U373" s="107"/>
      <c r="V373" s="149"/>
      <c r="W373" s="149"/>
      <c r="X373" s="107" t="s">
        <v>177</v>
      </c>
      <c r="Y373" s="38">
        <f t="shared" si="295"/>
        <v>1</v>
      </c>
      <c r="Z373" s="129"/>
      <c r="AA373" s="109"/>
      <c r="AB373" s="109"/>
      <c r="AC373" s="109"/>
      <c r="AD373" s="109"/>
      <c r="AE373" s="109"/>
      <c r="AF373" s="109"/>
      <c r="AG373" s="96"/>
      <c r="AH373" s="96"/>
      <c r="AI373" s="96"/>
      <c r="AJ373" s="97"/>
      <c r="AK373" s="97"/>
      <c r="AL373" s="97"/>
      <c r="AM373" s="97"/>
      <c r="AN373" s="97"/>
      <c r="AO373" s="97"/>
      <c r="AP373" s="97"/>
      <c r="AQ373" s="97"/>
      <c r="AR373" s="97"/>
      <c r="AS373" s="97"/>
      <c r="AT373" s="97"/>
      <c r="AU373" s="97"/>
      <c r="AV373" s="97"/>
      <c r="AW373" s="97"/>
      <c r="AX373" s="97"/>
      <c r="AY373" s="97"/>
      <c r="AZ373" s="97"/>
      <c r="BA373" s="97"/>
      <c r="BB373" s="97"/>
      <c r="BC373" s="97"/>
      <c r="BD373" s="97"/>
      <c r="BE373" s="97"/>
      <c r="BF373" s="97"/>
      <c r="BG373" s="97" t="s">
        <v>227</v>
      </c>
      <c r="BH373" s="97" t="s">
        <v>393</v>
      </c>
      <c r="BI373" s="97" t="s">
        <v>393</v>
      </c>
      <c r="BJ373" s="98"/>
      <c r="BK373" s="99"/>
      <c r="BL373" s="99"/>
      <c r="BM373" s="99"/>
      <c r="BN373" s="99"/>
      <c r="BO373" s="99"/>
      <c r="BP373" s="99"/>
      <c r="BQ373" s="99"/>
      <c r="BR373" s="99"/>
      <c r="BS373" s="99"/>
      <c r="BT373" s="99"/>
      <c r="BU373" s="99"/>
      <c r="BV373" s="99"/>
      <c r="BW373" s="99"/>
      <c r="BX373" s="99"/>
      <c r="BY373" s="99"/>
      <c r="BZ373" s="99"/>
      <c r="CA373" s="99"/>
      <c r="CB373" s="99"/>
      <c r="CC373" s="99"/>
      <c r="CD373" s="99"/>
      <c r="CE373" s="99"/>
      <c r="CF373" s="99"/>
      <c r="CG373" s="99"/>
      <c r="CH373" s="99"/>
      <c r="CI373" s="99"/>
      <c r="CJ373" s="99"/>
      <c r="CK373" s="99"/>
      <c r="CL373" s="100">
        <f t="shared" si="302"/>
        <v>0</v>
      </c>
      <c r="CM373" s="101" t="e">
        <f t="shared" si="296"/>
        <v>#DIV/0!</v>
      </c>
      <c r="CN373" s="100">
        <f t="shared" si="303"/>
        <v>0</v>
      </c>
      <c r="CO373" s="101" t="e">
        <f t="shared" si="297"/>
        <v>#DIV/0!</v>
      </c>
      <c r="CP373" s="100">
        <f t="shared" si="304"/>
        <v>0</v>
      </c>
      <c r="CQ373" s="101" t="e">
        <f t="shared" ref="CQ373:CQ383" si="306">CP373/(CL373+CN373+CP373+CR373)</f>
        <v>#DIV/0!</v>
      </c>
      <c r="CR373" s="100">
        <f t="shared" si="305"/>
        <v>0</v>
      </c>
      <c r="CS373" s="101" t="e">
        <f t="shared" si="299"/>
        <v>#DIV/0!</v>
      </c>
      <c r="CT373" s="117" t="e">
        <f t="shared" ref="CT373:CT383" si="307">(((CL373*2)+(CN373*1)+(CP373*0)))/(CL373+CN373+CP373)</f>
        <v>#DIV/0!</v>
      </c>
      <c r="CU373" s="103" t="e">
        <f t="shared" ref="CU373:CU383" si="308">IF(CS373&gt;=50%,"KĐG",IF(CT373&gt;=1.6,"Đạt mục tiêu",IF(CT373&gt;=1,"Cần cố gắng","Chưa đạt")))</f>
        <v>#DIV/0!</v>
      </c>
      <c r="CV373" s="2"/>
    </row>
    <row r="374" spans="1:100" ht="51.75" hidden="1" customHeight="1">
      <c r="A374" s="80" t="s">
        <v>185</v>
      </c>
      <c r="B374" s="60">
        <v>445</v>
      </c>
      <c r="C374" s="159" t="s">
        <v>930</v>
      </c>
      <c r="D374" s="160" t="s">
        <v>248</v>
      </c>
      <c r="E374" s="165" t="s">
        <v>931</v>
      </c>
      <c r="F374" s="166" t="s">
        <v>224</v>
      </c>
      <c r="G374" s="142" t="s">
        <v>932</v>
      </c>
      <c r="H374" s="143"/>
      <c r="I374" s="105" t="s">
        <v>212</v>
      </c>
      <c r="J374" s="139" t="s">
        <v>864</v>
      </c>
      <c r="K374" s="140" t="s">
        <v>165</v>
      </c>
      <c r="L374" s="141" t="s">
        <v>177</v>
      </c>
      <c r="M374" s="106"/>
      <c r="N374" s="107"/>
      <c r="O374" s="108"/>
      <c r="P374" s="107"/>
      <c r="Q374" s="108"/>
      <c r="R374" s="108"/>
      <c r="S374" s="108"/>
      <c r="T374" s="107"/>
      <c r="U374" s="107" t="s">
        <v>177</v>
      </c>
      <c r="V374" s="108"/>
      <c r="W374" s="108"/>
      <c r="X374" s="108"/>
      <c r="Y374" s="38">
        <f t="shared" si="295"/>
        <v>1</v>
      </c>
      <c r="Z374" s="155" t="s">
        <v>253</v>
      </c>
      <c r="AA374" s="109"/>
      <c r="AB374" s="109"/>
      <c r="AC374" s="109"/>
      <c r="AD374" s="109"/>
      <c r="AE374" s="109"/>
      <c r="AF374" s="109"/>
      <c r="AG374" s="96"/>
      <c r="AH374" s="96"/>
      <c r="AI374" s="96"/>
      <c r="AJ374" s="97"/>
      <c r="AK374" s="97"/>
      <c r="AL374" s="97"/>
      <c r="AM374" s="97"/>
      <c r="AN374" s="97"/>
      <c r="AO374" s="97"/>
      <c r="AP374" s="97"/>
      <c r="AQ374" s="97"/>
      <c r="AR374" s="97"/>
      <c r="AS374" s="97"/>
      <c r="AT374" s="97"/>
      <c r="AU374" s="97"/>
      <c r="AV374" s="97"/>
      <c r="AW374" s="97"/>
      <c r="AX374" s="97"/>
      <c r="AY374" s="97"/>
      <c r="AZ374" s="97" t="s">
        <v>227</v>
      </c>
      <c r="BA374" s="97"/>
      <c r="BB374" s="97"/>
      <c r="BC374" s="97"/>
      <c r="BD374" s="97"/>
      <c r="BE374" s="97"/>
      <c r="BF374" s="97"/>
      <c r="BG374" s="97"/>
      <c r="BH374" s="97"/>
      <c r="BI374" s="97"/>
      <c r="BJ374" s="98"/>
      <c r="BK374" s="99"/>
      <c r="BL374" s="99"/>
      <c r="BM374" s="99"/>
      <c r="BN374" s="99"/>
      <c r="BO374" s="99"/>
      <c r="BP374" s="99"/>
      <c r="BQ374" s="99"/>
      <c r="BR374" s="99"/>
      <c r="BS374" s="99"/>
      <c r="BT374" s="99"/>
      <c r="BU374" s="99"/>
      <c r="BV374" s="99"/>
      <c r="BW374" s="99"/>
      <c r="BX374" s="99"/>
      <c r="BY374" s="99"/>
      <c r="BZ374" s="99"/>
      <c r="CA374" s="99"/>
      <c r="CB374" s="99"/>
      <c r="CC374" s="99"/>
      <c r="CD374" s="99"/>
      <c r="CE374" s="99"/>
      <c r="CF374" s="99"/>
      <c r="CG374" s="99"/>
      <c r="CH374" s="99"/>
      <c r="CI374" s="99"/>
      <c r="CJ374" s="99"/>
      <c r="CK374" s="99"/>
      <c r="CL374" s="100">
        <f t="shared" si="302"/>
        <v>0</v>
      </c>
      <c r="CM374" s="101" t="e">
        <f t="shared" si="296"/>
        <v>#DIV/0!</v>
      </c>
      <c r="CN374" s="100">
        <f t="shared" si="303"/>
        <v>0</v>
      </c>
      <c r="CO374" s="101" t="e">
        <f t="shared" si="297"/>
        <v>#DIV/0!</v>
      </c>
      <c r="CP374" s="100">
        <f t="shared" si="304"/>
        <v>0</v>
      </c>
      <c r="CQ374" s="101" t="e">
        <f t="shared" si="306"/>
        <v>#DIV/0!</v>
      </c>
      <c r="CR374" s="100">
        <f t="shared" si="305"/>
        <v>0</v>
      </c>
      <c r="CS374" s="101" t="e">
        <f t="shared" si="299"/>
        <v>#DIV/0!</v>
      </c>
      <c r="CT374" s="117" t="e">
        <f t="shared" si="307"/>
        <v>#DIV/0!</v>
      </c>
      <c r="CU374" s="103" t="e">
        <f t="shared" si="308"/>
        <v>#DIV/0!</v>
      </c>
      <c r="CV374" s="2"/>
    </row>
    <row r="375" spans="1:100" ht="36.75" hidden="1" customHeight="1">
      <c r="A375" s="80" t="s">
        <v>185</v>
      </c>
      <c r="B375" s="60">
        <v>448</v>
      </c>
      <c r="C375" s="83" t="s">
        <v>933</v>
      </c>
      <c r="D375" s="114" t="s">
        <v>171</v>
      </c>
      <c r="E375" s="81" t="s">
        <v>934</v>
      </c>
      <c r="F375" s="84" t="s">
        <v>224</v>
      </c>
      <c r="G375" s="195" t="s">
        <v>935</v>
      </c>
      <c r="H375" s="196"/>
      <c r="I375" s="105" t="s">
        <v>212</v>
      </c>
      <c r="J375" s="668" t="s">
        <v>864</v>
      </c>
      <c r="K375" s="649" t="s">
        <v>165</v>
      </c>
      <c r="L375" s="650" t="s">
        <v>177</v>
      </c>
      <c r="M375" s="106"/>
      <c r="N375" s="107"/>
      <c r="O375" s="108"/>
      <c r="P375" s="107"/>
      <c r="Q375" s="108"/>
      <c r="R375" s="149"/>
      <c r="S375" s="108"/>
      <c r="T375" s="108"/>
      <c r="U375" s="107" t="s">
        <v>177</v>
      </c>
      <c r="V375" s="149"/>
      <c r="W375" s="108"/>
      <c r="X375" s="108"/>
      <c r="Y375" s="38">
        <f t="shared" si="295"/>
        <v>1</v>
      </c>
      <c r="Z375" s="129"/>
      <c r="AA375" s="109"/>
      <c r="AB375" s="109"/>
      <c r="AC375" s="109"/>
      <c r="AD375" s="109"/>
      <c r="AE375" s="109"/>
      <c r="AF375" s="109"/>
      <c r="AG375" s="96"/>
      <c r="AH375" s="96"/>
      <c r="AI375" s="96"/>
      <c r="AJ375" s="97"/>
      <c r="AK375" s="97"/>
      <c r="AL375" s="97"/>
      <c r="AM375" s="97"/>
      <c r="AN375" s="97"/>
      <c r="AO375" s="97"/>
      <c r="AP375" s="97"/>
      <c r="AQ375" s="97"/>
      <c r="AR375" s="97"/>
      <c r="AS375" s="97"/>
      <c r="AT375" s="97"/>
      <c r="AU375" s="97"/>
      <c r="AV375" s="97"/>
      <c r="AW375" s="97"/>
      <c r="AX375" s="97"/>
      <c r="AY375" s="97"/>
      <c r="AZ375" s="97" t="s">
        <v>393</v>
      </c>
      <c r="BA375" s="97"/>
      <c r="BB375" s="97"/>
      <c r="BC375" s="97"/>
      <c r="BD375" s="97"/>
      <c r="BE375" s="97"/>
      <c r="BF375" s="97"/>
      <c r="BG375" s="97"/>
      <c r="BH375" s="97"/>
      <c r="BI375" s="97"/>
      <c r="BJ375" s="98"/>
      <c r="BK375" s="99"/>
      <c r="BL375" s="99"/>
      <c r="BM375" s="99"/>
      <c r="BN375" s="99"/>
      <c r="BO375" s="99"/>
      <c r="BP375" s="99"/>
      <c r="BQ375" s="99"/>
      <c r="BR375" s="99"/>
      <c r="BS375" s="99"/>
      <c r="BT375" s="99"/>
      <c r="BU375" s="99"/>
      <c r="BV375" s="99"/>
      <c r="BW375" s="99"/>
      <c r="BX375" s="99"/>
      <c r="BY375" s="99"/>
      <c r="BZ375" s="99"/>
      <c r="CA375" s="99"/>
      <c r="CB375" s="99"/>
      <c r="CC375" s="99"/>
      <c r="CD375" s="99"/>
      <c r="CE375" s="99"/>
      <c r="CF375" s="99"/>
      <c r="CG375" s="99"/>
      <c r="CH375" s="99"/>
      <c r="CI375" s="99"/>
      <c r="CJ375" s="99"/>
      <c r="CK375" s="99"/>
      <c r="CL375" s="100">
        <f t="shared" si="302"/>
        <v>0</v>
      </c>
      <c r="CM375" s="101" t="e">
        <f t="shared" si="296"/>
        <v>#DIV/0!</v>
      </c>
      <c r="CN375" s="100">
        <f t="shared" si="303"/>
        <v>0</v>
      </c>
      <c r="CO375" s="101" t="e">
        <f t="shared" si="297"/>
        <v>#DIV/0!</v>
      </c>
      <c r="CP375" s="100">
        <f t="shared" si="304"/>
        <v>0</v>
      </c>
      <c r="CQ375" s="101" t="e">
        <f t="shared" si="306"/>
        <v>#DIV/0!</v>
      </c>
      <c r="CR375" s="100">
        <f t="shared" si="305"/>
        <v>0</v>
      </c>
      <c r="CS375" s="101" t="e">
        <f t="shared" si="299"/>
        <v>#DIV/0!</v>
      </c>
      <c r="CT375" s="117" t="e">
        <f t="shared" si="307"/>
        <v>#DIV/0!</v>
      </c>
      <c r="CU375" s="103" t="e">
        <f t="shared" si="308"/>
        <v>#DIV/0!</v>
      </c>
      <c r="CV375" s="2"/>
    </row>
    <row r="376" spans="1:100" ht="33.75" hidden="1" customHeight="1">
      <c r="A376" s="38" t="s">
        <v>183</v>
      </c>
      <c r="B376" s="60">
        <v>448</v>
      </c>
      <c r="C376" s="83" t="s">
        <v>933</v>
      </c>
      <c r="D376" s="104" t="s">
        <v>171</v>
      </c>
      <c r="E376" s="81" t="s">
        <v>934</v>
      </c>
      <c r="F376" s="84" t="s">
        <v>224</v>
      </c>
      <c r="G376" s="195" t="s">
        <v>936</v>
      </c>
      <c r="H376" s="196"/>
      <c r="I376" s="105" t="s">
        <v>212</v>
      </c>
      <c r="J376" s="639"/>
      <c r="K376" s="624"/>
      <c r="L376" s="639"/>
      <c r="M376" s="106"/>
      <c r="N376" s="107"/>
      <c r="O376" s="108"/>
      <c r="P376" s="107"/>
      <c r="Q376" s="108"/>
      <c r="R376" s="149"/>
      <c r="S376" s="108" t="s">
        <v>177</v>
      </c>
      <c r="T376" s="108"/>
      <c r="U376" s="107"/>
      <c r="V376" s="149"/>
      <c r="W376" s="108"/>
      <c r="X376" s="108"/>
      <c r="Y376" s="38">
        <f t="shared" si="295"/>
        <v>1</v>
      </c>
      <c r="Z376" s="129"/>
      <c r="AA376" s="109"/>
      <c r="AB376" s="109"/>
      <c r="AC376" s="109"/>
      <c r="AD376" s="109"/>
      <c r="AE376" s="109"/>
      <c r="AF376" s="109"/>
      <c r="AG376" s="96"/>
      <c r="AH376" s="96"/>
      <c r="AI376" s="96"/>
      <c r="AJ376" s="97"/>
      <c r="AK376" s="97"/>
      <c r="AL376" s="97"/>
      <c r="AM376" s="97"/>
      <c r="AN376" s="97"/>
      <c r="AO376" s="97"/>
      <c r="AP376" s="97"/>
      <c r="AQ376" s="97"/>
      <c r="AR376" s="97" t="s">
        <v>393</v>
      </c>
      <c r="AS376" s="97"/>
      <c r="AT376" s="97"/>
      <c r="AU376" s="97"/>
      <c r="AV376" s="97"/>
      <c r="AW376" s="97"/>
      <c r="AX376" s="97"/>
      <c r="AY376" s="97"/>
      <c r="AZ376" s="97"/>
      <c r="BA376" s="97"/>
      <c r="BB376" s="97"/>
      <c r="BC376" s="97"/>
      <c r="BD376" s="97"/>
      <c r="BE376" s="97"/>
      <c r="BF376" s="97"/>
      <c r="BG376" s="97"/>
      <c r="BH376" s="97"/>
      <c r="BI376" s="97"/>
      <c r="BJ376" s="98"/>
      <c r="BK376" s="99"/>
      <c r="BL376" s="99"/>
      <c r="BM376" s="99"/>
      <c r="BN376" s="99"/>
      <c r="BO376" s="99"/>
      <c r="BP376" s="99"/>
      <c r="BQ376" s="99"/>
      <c r="BR376" s="99"/>
      <c r="BS376" s="99"/>
      <c r="BT376" s="99"/>
      <c r="BU376" s="99"/>
      <c r="BV376" s="99"/>
      <c r="BW376" s="99"/>
      <c r="BX376" s="99"/>
      <c r="BY376" s="99"/>
      <c r="BZ376" s="99"/>
      <c r="CA376" s="99"/>
      <c r="CB376" s="99"/>
      <c r="CC376" s="99"/>
      <c r="CD376" s="99"/>
      <c r="CE376" s="99"/>
      <c r="CF376" s="99"/>
      <c r="CG376" s="99"/>
      <c r="CH376" s="99"/>
      <c r="CI376" s="99"/>
      <c r="CJ376" s="99"/>
      <c r="CK376" s="99"/>
      <c r="CL376" s="100">
        <f t="shared" si="302"/>
        <v>0</v>
      </c>
      <c r="CM376" s="112" t="e">
        <f t="shared" si="296"/>
        <v>#DIV/0!</v>
      </c>
      <c r="CN376" s="100">
        <f t="shared" si="303"/>
        <v>0</v>
      </c>
      <c r="CO376" s="112" t="e">
        <f t="shared" si="297"/>
        <v>#DIV/0!</v>
      </c>
      <c r="CP376" s="100">
        <f t="shared" si="304"/>
        <v>0</v>
      </c>
      <c r="CQ376" s="112" t="e">
        <f t="shared" si="306"/>
        <v>#DIV/0!</v>
      </c>
      <c r="CR376" s="100">
        <f t="shared" si="305"/>
        <v>0</v>
      </c>
      <c r="CS376" s="112" t="e">
        <f t="shared" si="299"/>
        <v>#DIV/0!</v>
      </c>
      <c r="CT376" s="113" t="e">
        <f t="shared" si="307"/>
        <v>#DIV/0!</v>
      </c>
      <c r="CU376" s="103" t="e">
        <f t="shared" si="308"/>
        <v>#DIV/0!</v>
      </c>
      <c r="CV376" s="2"/>
    </row>
    <row r="377" spans="1:100" ht="103.5" customHeight="1">
      <c r="A377" s="399" t="s">
        <v>169</v>
      </c>
      <c r="B377" s="569">
        <v>449</v>
      </c>
      <c r="C377" s="85" t="s">
        <v>937</v>
      </c>
      <c r="D377" s="250" t="s">
        <v>171</v>
      </c>
      <c r="E377" s="85" t="s">
        <v>938</v>
      </c>
      <c r="F377" s="336" t="s">
        <v>224</v>
      </c>
      <c r="G377" s="146" t="s">
        <v>939</v>
      </c>
      <c r="H377" s="179"/>
      <c r="I377" s="126" t="s">
        <v>212</v>
      </c>
      <c r="J377" s="148" t="s">
        <v>864</v>
      </c>
      <c r="K377" s="140" t="s">
        <v>194</v>
      </c>
      <c r="L377" s="141" t="s">
        <v>177</v>
      </c>
      <c r="M377" s="371"/>
      <c r="N377" s="571" t="s">
        <v>177</v>
      </c>
      <c r="O377" s="210"/>
      <c r="P377" s="107"/>
      <c r="Q377" s="108"/>
      <c r="R377" s="108"/>
      <c r="S377" s="108"/>
      <c r="T377" s="108"/>
      <c r="U377" s="107"/>
      <c r="V377" s="108"/>
      <c r="W377" s="108"/>
      <c r="X377" s="108"/>
      <c r="Y377" s="38">
        <f t="shared" si="295"/>
        <v>1</v>
      </c>
      <c r="Z377" s="129"/>
      <c r="AA377" s="96" t="s">
        <v>447</v>
      </c>
      <c r="AB377" s="96" t="s">
        <v>447</v>
      </c>
      <c r="AC377" s="609"/>
      <c r="AD377" s="96"/>
      <c r="AE377" s="96"/>
      <c r="AF377" s="96"/>
      <c r="AG377" s="96"/>
      <c r="AH377" s="96"/>
      <c r="AI377" s="96"/>
      <c r="AJ377" s="97"/>
      <c r="AK377" s="97"/>
      <c r="AL377" s="97"/>
      <c r="AM377" s="97"/>
      <c r="AN377" s="97"/>
      <c r="AO377" s="97"/>
      <c r="AP377" s="97"/>
      <c r="AQ377" s="97"/>
      <c r="AR377" s="97"/>
      <c r="AS377" s="97"/>
      <c r="AT377" s="97"/>
      <c r="AU377" s="97"/>
      <c r="AV377" s="97"/>
      <c r="AW377" s="97"/>
      <c r="AX377" s="97"/>
      <c r="AY377" s="97"/>
      <c r="AZ377" s="97"/>
      <c r="BA377" s="97"/>
      <c r="BB377" s="97"/>
      <c r="BC377" s="97"/>
      <c r="BD377" s="97"/>
      <c r="BE377" s="97"/>
      <c r="BF377" s="97"/>
      <c r="BG377" s="97"/>
      <c r="BH377" s="97"/>
      <c r="BI377" s="97"/>
      <c r="BJ377" s="98"/>
      <c r="BK377" s="99"/>
      <c r="BL377" s="99"/>
      <c r="BM377" s="99"/>
      <c r="BN377" s="99"/>
      <c r="BO377" s="99"/>
      <c r="BP377" s="99"/>
      <c r="BQ377" s="99"/>
      <c r="BR377" s="99"/>
      <c r="BS377" s="99"/>
      <c r="BT377" s="99"/>
      <c r="BU377" s="99"/>
      <c r="BV377" s="99"/>
      <c r="BW377" s="99"/>
      <c r="BX377" s="99"/>
      <c r="BY377" s="99"/>
      <c r="BZ377" s="99"/>
      <c r="CA377" s="99"/>
      <c r="CB377" s="99"/>
      <c r="CC377" s="99"/>
      <c r="CD377" s="99"/>
      <c r="CE377" s="99"/>
      <c r="CF377" s="99"/>
      <c r="CG377" s="99"/>
      <c r="CH377" s="99"/>
      <c r="CI377" s="99"/>
      <c r="CJ377" s="99"/>
      <c r="CK377" s="99"/>
      <c r="CL377" s="100">
        <f t="shared" si="302"/>
        <v>0</v>
      </c>
      <c r="CM377" s="101" t="e">
        <f t="shared" si="296"/>
        <v>#DIV/0!</v>
      </c>
      <c r="CN377" s="100">
        <f t="shared" si="303"/>
        <v>0</v>
      </c>
      <c r="CO377" s="101" t="e">
        <f t="shared" si="297"/>
        <v>#DIV/0!</v>
      </c>
      <c r="CP377" s="100">
        <f t="shared" si="304"/>
        <v>0</v>
      </c>
      <c r="CQ377" s="101" t="e">
        <f t="shared" si="306"/>
        <v>#DIV/0!</v>
      </c>
      <c r="CR377" s="100">
        <f t="shared" si="305"/>
        <v>0</v>
      </c>
      <c r="CS377" s="101" t="e">
        <f t="shared" si="299"/>
        <v>#DIV/0!</v>
      </c>
      <c r="CT377" s="102" t="e">
        <f t="shared" si="307"/>
        <v>#DIV/0!</v>
      </c>
      <c r="CU377" s="601" t="e">
        <f t="shared" si="308"/>
        <v>#DIV/0!</v>
      </c>
      <c r="CV377" s="150"/>
    </row>
    <row r="378" spans="1:100" ht="120.75" hidden="1" customHeight="1">
      <c r="A378" s="80" t="s">
        <v>182</v>
      </c>
      <c r="B378" s="319">
        <v>451</v>
      </c>
      <c r="C378" s="534" t="s">
        <v>940</v>
      </c>
      <c r="D378" s="233" t="s">
        <v>171</v>
      </c>
      <c r="E378" s="393" t="s">
        <v>941</v>
      </c>
      <c r="F378" s="394" t="s">
        <v>224</v>
      </c>
      <c r="G378" s="543" t="s">
        <v>942</v>
      </c>
      <c r="H378" s="174"/>
      <c r="I378" s="87" t="s">
        <v>212</v>
      </c>
      <c r="J378" s="139" t="s">
        <v>864</v>
      </c>
      <c r="K378" s="140" t="s">
        <v>165</v>
      </c>
      <c r="L378" s="141" t="s">
        <v>177</v>
      </c>
      <c r="M378" s="106"/>
      <c r="N378" s="92"/>
      <c r="O378" s="108"/>
      <c r="P378" s="107"/>
      <c r="Q378" s="108"/>
      <c r="R378" s="108" t="s">
        <v>177</v>
      </c>
      <c r="S378" s="108"/>
      <c r="T378" s="108"/>
      <c r="U378" s="107"/>
      <c r="V378" s="108"/>
      <c r="W378" s="108"/>
      <c r="X378" s="108"/>
      <c r="Y378" s="38">
        <f t="shared" si="295"/>
        <v>1</v>
      </c>
      <c r="Z378" s="129"/>
      <c r="AA378" s="536"/>
      <c r="AB378" s="536"/>
      <c r="AC378" s="109"/>
      <c r="AD378" s="109"/>
      <c r="AE378" s="109"/>
      <c r="AF378" s="109"/>
      <c r="AG378" s="96"/>
      <c r="AH378" s="96"/>
      <c r="AI378" s="96"/>
      <c r="AJ378" s="97"/>
      <c r="AK378" s="97"/>
      <c r="AL378" s="97"/>
      <c r="AM378" s="97" t="s">
        <v>447</v>
      </c>
      <c r="AN378" s="97" t="s">
        <v>447</v>
      </c>
      <c r="AO378" s="97" t="s">
        <v>447</v>
      </c>
      <c r="AP378" s="97" t="s">
        <v>447</v>
      </c>
      <c r="AQ378" s="97"/>
      <c r="AR378" s="97"/>
      <c r="AS378" s="97"/>
      <c r="AT378" s="97"/>
      <c r="AU378" s="97"/>
      <c r="AV378" s="97"/>
      <c r="AW378" s="97"/>
      <c r="AX378" s="97"/>
      <c r="AY378" s="97"/>
      <c r="AZ378" s="97"/>
      <c r="BA378" s="97"/>
      <c r="BB378" s="97"/>
      <c r="BC378" s="97"/>
      <c r="BD378" s="97"/>
      <c r="BE378" s="97"/>
      <c r="BF378" s="97"/>
      <c r="BG378" s="97"/>
      <c r="BH378" s="97"/>
      <c r="BI378" s="97"/>
      <c r="BJ378" s="98"/>
      <c r="BK378" s="99"/>
      <c r="BL378" s="99"/>
      <c r="BM378" s="99"/>
      <c r="BN378" s="99"/>
      <c r="BO378" s="99"/>
      <c r="BP378" s="99"/>
      <c r="BQ378" s="99"/>
      <c r="BR378" s="99"/>
      <c r="BS378" s="99"/>
      <c r="BT378" s="99"/>
      <c r="BU378" s="99"/>
      <c r="BV378" s="99"/>
      <c r="BW378" s="99"/>
      <c r="BX378" s="99"/>
      <c r="BY378" s="99"/>
      <c r="BZ378" s="99"/>
      <c r="CA378" s="99"/>
      <c r="CB378" s="99"/>
      <c r="CC378" s="99"/>
      <c r="CD378" s="99"/>
      <c r="CE378" s="99"/>
      <c r="CF378" s="99"/>
      <c r="CG378" s="99"/>
      <c r="CH378" s="99"/>
      <c r="CI378" s="99"/>
      <c r="CJ378" s="99"/>
      <c r="CK378" s="99"/>
      <c r="CL378" s="100">
        <f t="shared" si="302"/>
        <v>0</v>
      </c>
      <c r="CM378" s="101" t="e">
        <f t="shared" si="296"/>
        <v>#DIV/0!</v>
      </c>
      <c r="CN378" s="100">
        <f t="shared" si="303"/>
        <v>0</v>
      </c>
      <c r="CO378" s="101" t="e">
        <f t="shared" si="297"/>
        <v>#DIV/0!</v>
      </c>
      <c r="CP378" s="100">
        <f t="shared" si="304"/>
        <v>0</v>
      </c>
      <c r="CQ378" s="101" t="e">
        <f t="shared" si="306"/>
        <v>#DIV/0!</v>
      </c>
      <c r="CR378" s="100">
        <f t="shared" si="305"/>
        <v>0</v>
      </c>
      <c r="CS378" s="101" t="e">
        <f t="shared" si="299"/>
        <v>#DIV/0!</v>
      </c>
      <c r="CT378" s="113" t="e">
        <f t="shared" si="307"/>
        <v>#DIV/0!</v>
      </c>
      <c r="CU378" s="103" t="e">
        <f t="shared" si="308"/>
        <v>#DIV/0!</v>
      </c>
      <c r="CV378" s="2"/>
    </row>
    <row r="379" spans="1:100" ht="72" hidden="1" customHeight="1">
      <c r="A379" s="80" t="s">
        <v>181</v>
      </c>
      <c r="B379" s="60">
        <v>454</v>
      </c>
      <c r="C379" s="83" t="s">
        <v>943</v>
      </c>
      <c r="D379" s="104" t="s">
        <v>224</v>
      </c>
      <c r="E379" s="81" t="s">
        <v>944</v>
      </c>
      <c r="F379" s="84" t="s">
        <v>224</v>
      </c>
      <c r="G379" s="195" t="s">
        <v>945</v>
      </c>
      <c r="H379" s="196"/>
      <c r="I379" s="105" t="s">
        <v>212</v>
      </c>
      <c r="J379" s="139" t="s">
        <v>864</v>
      </c>
      <c r="K379" s="153" t="s">
        <v>194</v>
      </c>
      <c r="L379" s="141" t="s">
        <v>177</v>
      </c>
      <c r="M379" s="106"/>
      <c r="N379" s="107"/>
      <c r="O379" s="108"/>
      <c r="P379" s="107"/>
      <c r="Q379" s="108" t="s">
        <v>177</v>
      </c>
      <c r="R379" s="108"/>
      <c r="S379" s="108"/>
      <c r="T379" s="108"/>
      <c r="U379" s="107"/>
      <c r="V379" s="108"/>
      <c r="W379" s="108"/>
      <c r="X379" s="108"/>
      <c r="Y379" s="38">
        <f t="shared" si="295"/>
        <v>1</v>
      </c>
      <c r="Z379" s="129"/>
      <c r="AA379" s="109"/>
      <c r="AB379" s="109"/>
      <c r="AC379" s="109"/>
      <c r="AD379" s="109"/>
      <c r="AE379" s="109"/>
      <c r="AF379" s="109"/>
      <c r="AG379" s="96"/>
      <c r="AH379" s="96"/>
      <c r="AI379" s="96"/>
      <c r="AJ379" s="97" t="s">
        <v>365</v>
      </c>
      <c r="AK379" s="97"/>
      <c r="AL379" s="97"/>
      <c r="AM379" s="97"/>
      <c r="AN379" s="97"/>
      <c r="AO379" s="97"/>
      <c r="AP379" s="97"/>
      <c r="AQ379" s="97"/>
      <c r="AR379" s="97"/>
      <c r="AS379" s="97"/>
      <c r="AT379" s="97"/>
      <c r="AU379" s="97"/>
      <c r="AV379" s="97"/>
      <c r="AW379" s="97"/>
      <c r="AX379" s="97"/>
      <c r="AY379" s="97"/>
      <c r="AZ379" s="97"/>
      <c r="BA379" s="97"/>
      <c r="BB379" s="97"/>
      <c r="BC379" s="97"/>
      <c r="BD379" s="97"/>
      <c r="BE379" s="97"/>
      <c r="BF379" s="97"/>
      <c r="BG379" s="97"/>
      <c r="BH379" s="97"/>
      <c r="BI379" s="97"/>
      <c r="BJ379" s="98"/>
      <c r="BK379" s="99"/>
      <c r="BL379" s="99"/>
      <c r="BM379" s="99"/>
      <c r="BN379" s="99"/>
      <c r="BO379" s="99"/>
      <c r="BP379" s="99"/>
      <c r="BQ379" s="99"/>
      <c r="BR379" s="99"/>
      <c r="BS379" s="99"/>
      <c r="BT379" s="99"/>
      <c r="BU379" s="99"/>
      <c r="BV379" s="99"/>
      <c r="BW379" s="99"/>
      <c r="BX379" s="99"/>
      <c r="BY379" s="99"/>
      <c r="BZ379" s="99"/>
      <c r="CA379" s="99"/>
      <c r="CB379" s="99"/>
      <c r="CC379" s="99"/>
      <c r="CD379" s="99"/>
      <c r="CE379" s="99"/>
      <c r="CF379" s="99"/>
      <c r="CG379" s="99"/>
      <c r="CH379" s="99"/>
      <c r="CI379" s="99"/>
      <c r="CJ379" s="99"/>
      <c r="CK379" s="99"/>
      <c r="CL379" s="100">
        <f t="shared" si="302"/>
        <v>0</v>
      </c>
      <c r="CM379" s="112" t="e">
        <f t="shared" si="296"/>
        <v>#DIV/0!</v>
      </c>
      <c r="CN379" s="100">
        <f t="shared" si="303"/>
        <v>0</v>
      </c>
      <c r="CO379" s="112" t="e">
        <f t="shared" si="297"/>
        <v>#DIV/0!</v>
      </c>
      <c r="CP379" s="100">
        <f t="shared" si="304"/>
        <v>0</v>
      </c>
      <c r="CQ379" s="112" t="e">
        <f t="shared" si="306"/>
        <v>#DIV/0!</v>
      </c>
      <c r="CR379" s="100">
        <f t="shared" si="305"/>
        <v>0</v>
      </c>
      <c r="CS379" s="112" t="e">
        <f t="shared" si="299"/>
        <v>#DIV/0!</v>
      </c>
      <c r="CT379" s="113" t="e">
        <f t="shared" si="307"/>
        <v>#DIV/0!</v>
      </c>
      <c r="CU379" s="103" t="e">
        <f t="shared" si="308"/>
        <v>#DIV/0!</v>
      </c>
      <c r="CV379" s="2"/>
    </row>
    <row r="380" spans="1:100" ht="51.75" hidden="1" customHeight="1">
      <c r="A380" s="80" t="s">
        <v>183</v>
      </c>
      <c r="B380" s="60">
        <v>455</v>
      </c>
      <c r="C380" s="83" t="s">
        <v>946</v>
      </c>
      <c r="D380" s="104" t="s">
        <v>171</v>
      </c>
      <c r="E380" s="81" t="s">
        <v>947</v>
      </c>
      <c r="F380" s="84" t="s">
        <v>171</v>
      </c>
      <c r="G380" s="85" t="s">
        <v>948</v>
      </c>
      <c r="H380" s="86"/>
      <c r="I380" s="105" t="s">
        <v>212</v>
      </c>
      <c r="J380" s="139" t="s">
        <v>864</v>
      </c>
      <c r="K380" s="140" t="s">
        <v>165</v>
      </c>
      <c r="L380" s="141" t="s">
        <v>177</v>
      </c>
      <c r="M380" s="106"/>
      <c r="N380" s="107"/>
      <c r="O380" s="108"/>
      <c r="P380" s="107"/>
      <c r="Q380" s="108"/>
      <c r="R380" s="108"/>
      <c r="S380" s="108" t="s">
        <v>177</v>
      </c>
      <c r="T380" s="108"/>
      <c r="U380" s="107"/>
      <c r="V380" s="108"/>
      <c r="W380" s="108"/>
      <c r="X380" s="108"/>
      <c r="Y380" s="38">
        <f t="shared" si="295"/>
        <v>1</v>
      </c>
      <c r="Z380" s="129"/>
      <c r="AA380" s="109"/>
      <c r="AB380" s="109"/>
      <c r="AC380" s="109"/>
      <c r="AD380" s="109"/>
      <c r="AE380" s="109"/>
      <c r="AF380" s="109"/>
      <c r="AG380" s="96"/>
      <c r="AH380" s="96"/>
      <c r="AI380" s="96"/>
      <c r="AJ380" s="97"/>
      <c r="AK380" s="97"/>
      <c r="AL380" s="97"/>
      <c r="AM380" s="97"/>
      <c r="AN380" s="97"/>
      <c r="AO380" s="97"/>
      <c r="AP380" s="97"/>
      <c r="AQ380" s="97" t="s">
        <v>365</v>
      </c>
      <c r="AR380" s="97" t="s">
        <v>365</v>
      </c>
      <c r="AS380" s="97"/>
      <c r="AT380" s="97"/>
      <c r="AU380" s="97"/>
      <c r="AV380" s="97"/>
      <c r="AW380" s="97"/>
      <c r="AX380" s="97"/>
      <c r="AY380" s="97"/>
      <c r="AZ380" s="97"/>
      <c r="BA380" s="97"/>
      <c r="BB380" s="97"/>
      <c r="BC380" s="97"/>
      <c r="BD380" s="97"/>
      <c r="BE380" s="97"/>
      <c r="BF380" s="97"/>
      <c r="BG380" s="97"/>
      <c r="BH380" s="97"/>
      <c r="BI380" s="97"/>
      <c r="BJ380" s="98"/>
      <c r="BK380" s="99"/>
      <c r="BL380" s="99"/>
      <c r="BM380" s="99"/>
      <c r="BN380" s="99"/>
      <c r="BO380" s="99"/>
      <c r="BP380" s="99"/>
      <c r="BQ380" s="99"/>
      <c r="BR380" s="99"/>
      <c r="BS380" s="99"/>
      <c r="BT380" s="99"/>
      <c r="BU380" s="99"/>
      <c r="BV380" s="99"/>
      <c r="BW380" s="99"/>
      <c r="BX380" s="99"/>
      <c r="BY380" s="99"/>
      <c r="BZ380" s="99"/>
      <c r="CA380" s="99"/>
      <c r="CB380" s="99"/>
      <c r="CC380" s="99"/>
      <c r="CD380" s="99"/>
      <c r="CE380" s="99"/>
      <c r="CF380" s="99"/>
      <c r="CG380" s="99"/>
      <c r="CH380" s="99"/>
      <c r="CI380" s="99"/>
      <c r="CJ380" s="99"/>
      <c r="CK380" s="99"/>
      <c r="CL380" s="100">
        <f t="shared" si="302"/>
        <v>0</v>
      </c>
      <c r="CM380" s="112" t="e">
        <f t="shared" si="296"/>
        <v>#DIV/0!</v>
      </c>
      <c r="CN380" s="100">
        <f t="shared" si="303"/>
        <v>0</v>
      </c>
      <c r="CO380" s="112" t="e">
        <f t="shared" si="297"/>
        <v>#DIV/0!</v>
      </c>
      <c r="CP380" s="100">
        <f t="shared" si="304"/>
        <v>0</v>
      </c>
      <c r="CQ380" s="112" t="e">
        <f t="shared" si="306"/>
        <v>#DIV/0!</v>
      </c>
      <c r="CR380" s="100">
        <f t="shared" si="305"/>
        <v>0</v>
      </c>
      <c r="CS380" s="112" t="e">
        <f t="shared" si="299"/>
        <v>#DIV/0!</v>
      </c>
      <c r="CT380" s="113" t="e">
        <f t="shared" si="307"/>
        <v>#DIV/0!</v>
      </c>
      <c r="CU380" s="103" t="e">
        <f t="shared" si="308"/>
        <v>#DIV/0!</v>
      </c>
      <c r="CV380" s="2"/>
    </row>
    <row r="381" spans="1:100" ht="152.25" hidden="1" customHeight="1">
      <c r="A381" s="80" t="s">
        <v>185</v>
      </c>
      <c r="B381" s="60">
        <v>458</v>
      </c>
      <c r="C381" s="83" t="s">
        <v>949</v>
      </c>
      <c r="D381" s="114" t="s">
        <v>224</v>
      </c>
      <c r="E381" s="81" t="s">
        <v>950</v>
      </c>
      <c r="F381" s="227" t="s">
        <v>224</v>
      </c>
      <c r="G381" s="85" t="s">
        <v>951</v>
      </c>
      <c r="H381" s="86"/>
      <c r="I381" s="105" t="s">
        <v>212</v>
      </c>
      <c r="J381" s="668" t="s">
        <v>864</v>
      </c>
      <c r="K381" s="649" t="s">
        <v>165</v>
      </c>
      <c r="L381" s="650" t="s">
        <v>177</v>
      </c>
      <c r="M381" s="106"/>
      <c r="N381" s="107"/>
      <c r="O381" s="108"/>
      <c r="P381" s="107"/>
      <c r="Q381" s="108"/>
      <c r="R381" s="108"/>
      <c r="S381" s="108"/>
      <c r="T381" s="108"/>
      <c r="U381" s="107" t="s">
        <v>177</v>
      </c>
      <c r="V381" s="108"/>
      <c r="W381" s="108"/>
      <c r="X381" s="108"/>
      <c r="Y381" s="38">
        <f t="shared" si="295"/>
        <v>1</v>
      </c>
      <c r="Z381" s="129"/>
      <c r="AA381" s="109"/>
      <c r="AB381" s="109"/>
      <c r="AC381" s="109"/>
      <c r="AD381" s="109"/>
      <c r="AE381" s="109"/>
      <c r="AF381" s="109"/>
      <c r="AG381" s="96"/>
      <c r="AH381" s="96"/>
      <c r="AI381" s="96"/>
      <c r="AJ381" s="97"/>
      <c r="AK381" s="97"/>
      <c r="AL381" s="97"/>
      <c r="AM381" s="97"/>
      <c r="AN381" s="97"/>
      <c r="AO381" s="97"/>
      <c r="AP381" s="97"/>
      <c r="AQ381" s="97"/>
      <c r="AR381" s="97"/>
      <c r="AS381" s="97"/>
      <c r="AT381" s="97"/>
      <c r="AU381" s="97"/>
      <c r="AV381" s="97"/>
      <c r="AW381" s="97"/>
      <c r="AX381" s="97" t="s">
        <v>365</v>
      </c>
      <c r="AY381" s="97" t="s">
        <v>222</v>
      </c>
      <c r="AZ381" s="97"/>
      <c r="BA381" s="97"/>
      <c r="BB381" s="97"/>
      <c r="BC381" s="97"/>
      <c r="BD381" s="97"/>
      <c r="BE381" s="97"/>
      <c r="BF381" s="97"/>
      <c r="BG381" s="97"/>
      <c r="BH381" s="97"/>
      <c r="BI381" s="97"/>
      <c r="BJ381" s="98"/>
      <c r="BK381" s="99"/>
      <c r="BL381" s="99"/>
      <c r="BM381" s="99"/>
      <c r="BN381" s="99"/>
      <c r="BO381" s="99"/>
      <c r="BP381" s="99"/>
      <c r="BQ381" s="99"/>
      <c r="BR381" s="99"/>
      <c r="BS381" s="99"/>
      <c r="BT381" s="99"/>
      <c r="BU381" s="99"/>
      <c r="BV381" s="99"/>
      <c r="BW381" s="99"/>
      <c r="BX381" s="99"/>
      <c r="BY381" s="99"/>
      <c r="BZ381" s="99"/>
      <c r="CA381" s="99"/>
      <c r="CB381" s="99"/>
      <c r="CC381" s="99"/>
      <c r="CD381" s="99"/>
      <c r="CE381" s="99"/>
      <c r="CF381" s="99"/>
      <c r="CG381" s="99"/>
      <c r="CH381" s="99"/>
      <c r="CI381" s="99"/>
      <c r="CJ381" s="99"/>
      <c r="CK381" s="99"/>
      <c r="CL381" s="100">
        <f t="shared" si="302"/>
        <v>0</v>
      </c>
      <c r="CM381" s="101" t="e">
        <f t="shared" si="296"/>
        <v>#DIV/0!</v>
      </c>
      <c r="CN381" s="100">
        <f t="shared" si="303"/>
        <v>0</v>
      </c>
      <c r="CO381" s="101" t="e">
        <f t="shared" si="297"/>
        <v>#DIV/0!</v>
      </c>
      <c r="CP381" s="100">
        <f t="shared" si="304"/>
        <v>0</v>
      </c>
      <c r="CQ381" s="101" t="e">
        <f t="shared" si="306"/>
        <v>#DIV/0!</v>
      </c>
      <c r="CR381" s="100">
        <f t="shared" si="305"/>
        <v>0</v>
      </c>
      <c r="CS381" s="101" t="e">
        <f t="shared" si="299"/>
        <v>#DIV/0!</v>
      </c>
      <c r="CT381" s="117" t="e">
        <f t="shared" si="307"/>
        <v>#DIV/0!</v>
      </c>
      <c r="CU381" s="103" t="e">
        <f t="shared" si="308"/>
        <v>#DIV/0!</v>
      </c>
      <c r="CV381" s="2"/>
    </row>
    <row r="382" spans="1:100" ht="132" hidden="1" customHeight="1">
      <c r="A382" s="38" t="s">
        <v>183</v>
      </c>
      <c r="B382" s="60">
        <v>458</v>
      </c>
      <c r="C382" s="83" t="s">
        <v>949</v>
      </c>
      <c r="D382" s="104" t="s">
        <v>224</v>
      </c>
      <c r="E382" s="81" t="s">
        <v>950</v>
      </c>
      <c r="F382" s="227" t="s">
        <v>224</v>
      </c>
      <c r="G382" s="85" t="s">
        <v>952</v>
      </c>
      <c r="H382" s="86"/>
      <c r="I382" s="105" t="s">
        <v>212</v>
      </c>
      <c r="J382" s="639"/>
      <c r="K382" s="624"/>
      <c r="L382" s="639"/>
      <c r="M382" s="106"/>
      <c r="N382" s="107"/>
      <c r="O382" s="108"/>
      <c r="P382" s="107"/>
      <c r="Q382" s="108"/>
      <c r="R382" s="108"/>
      <c r="S382" s="108" t="s">
        <v>177</v>
      </c>
      <c r="T382" s="108"/>
      <c r="U382" s="107"/>
      <c r="V382" s="108"/>
      <c r="W382" s="108"/>
      <c r="X382" s="108"/>
      <c r="Y382" s="38">
        <f t="shared" si="295"/>
        <v>1</v>
      </c>
      <c r="Z382" s="129"/>
      <c r="AA382" s="109"/>
      <c r="AB382" s="109"/>
      <c r="AC382" s="109"/>
      <c r="AD382" s="109"/>
      <c r="AE382" s="109"/>
      <c r="AF382" s="109"/>
      <c r="AG382" s="96"/>
      <c r="AH382" s="96"/>
      <c r="AI382" s="96"/>
      <c r="AJ382" s="97"/>
      <c r="AK382" s="97"/>
      <c r="AL382" s="97"/>
      <c r="AM382" s="97"/>
      <c r="AN382" s="97"/>
      <c r="AO382" s="97"/>
      <c r="AP382" s="97"/>
      <c r="AQ382" s="97"/>
      <c r="AR382" s="97" t="s">
        <v>393</v>
      </c>
      <c r="AS382" s="97" t="s">
        <v>222</v>
      </c>
      <c r="AT382" s="97"/>
      <c r="AU382" s="97"/>
      <c r="AV382" s="97"/>
      <c r="AW382" s="97"/>
      <c r="AX382" s="97"/>
      <c r="AY382" s="97"/>
      <c r="AZ382" s="97"/>
      <c r="BA382" s="97"/>
      <c r="BB382" s="97"/>
      <c r="BC382" s="97"/>
      <c r="BD382" s="97"/>
      <c r="BE382" s="97"/>
      <c r="BF382" s="97"/>
      <c r="BG382" s="97"/>
      <c r="BH382" s="97"/>
      <c r="BI382" s="97"/>
      <c r="BJ382" s="98"/>
      <c r="BK382" s="99"/>
      <c r="BL382" s="99"/>
      <c r="BM382" s="99"/>
      <c r="BN382" s="99"/>
      <c r="BO382" s="99"/>
      <c r="BP382" s="99"/>
      <c r="BQ382" s="99"/>
      <c r="BR382" s="99"/>
      <c r="BS382" s="99"/>
      <c r="BT382" s="99"/>
      <c r="BU382" s="99"/>
      <c r="BV382" s="99"/>
      <c r="BW382" s="99"/>
      <c r="BX382" s="99"/>
      <c r="BY382" s="99"/>
      <c r="BZ382" s="99"/>
      <c r="CA382" s="99"/>
      <c r="CB382" s="99"/>
      <c r="CC382" s="99"/>
      <c r="CD382" s="99"/>
      <c r="CE382" s="99"/>
      <c r="CF382" s="99"/>
      <c r="CG382" s="99"/>
      <c r="CH382" s="99"/>
      <c r="CI382" s="99"/>
      <c r="CJ382" s="99"/>
      <c r="CK382" s="99"/>
      <c r="CL382" s="100">
        <f t="shared" si="302"/>
        <v>0</v>
      </c>
      <c r="CM382" s="112" t="e">
        <f t="shared" si="296"/>
        <v>#DIV/0!</v>
      </c>
      <c r="CN382" s="100">
        <f t="shared" si="303"/>
        <v>0</v>
      </c>
      <c r="CO382" s="112" t="e">
        <f t="shared" si="297"/>
        <v>#DIV/0!</v>
      </c>
      <c r="CP382" s="100">
        <f t="shared" si="304"/>
        <v>0</v>
      </c>
      <c r="CQ382" s="112" t="e">
        <f t="shared" si="306"/>
        <v>#DIV/0!</v>
      </c>
      <c r="CR382" s="100">
        <f t="shared" si="305"/>
        <v>0</v>
      </c>
      <c r="CS382" s="112" t="e">
        <f t="shared" si="299"/>
        <v>#DIV/0!</v>
      </c>
      <c r="CT382" s="113" t="e">
        <f t="shared" si="307"/>
        <v>#DIV/0!</v>
      </c>
      <c r="CU382" s="103" t="e">
        <f t="shared" si="308"/>
        <v>#DIV/0!</v>
      </c>
      <c r="CV382" s="2"/>
    </row>
    <row r="383" spans="1:100" ht="75" hidden="1" customHeight="1">
      <c r="A383" s="80" t="s">
        <v>188</v>
      </c>
      <c r="B383" s="60">
        <v>459</v>
      </c>
      <c r="C383" s="159" t="s">
        <v>953</v>
      </c>
      <c r="D383" s="160" t="s">
        <v>248</v>
      </c>
      <c r="E383" s="161" t="s">
        <v>954</v>
      </c>
      <c r="F383" s="162" t="s">
        <v>248</v>
      </c>
      <c r="G383" s="146" t="s">
        <v>955</v>
      </c>
      <c r="H383" s="174"/>
      <c r="I383" s="105" t="s">
        <v>212</v>
      </c>
      <c r="J383" s="139" t="s">
        <v>864</v>
      </c>
      <c r="K383" s="140" t="s">
        <v>165</v>
      </c>
      <c r="L383" s="141" t="s">
        <v>177</v>
      </c>
      <c r="M383" s="106"/>
      <c r="N383" s="107"/>
      <c r="O383" s="108"/>
      <c r="P383" s="107"/>
      <c r="Q383" s="108"/>
      <c r="R383" s="108"/>
      <c r="S383" s="108"/>
      <c r="T383" s="108"/>
      <c r="U383" s="107"/>
      <c r="V383" s="108"/>
      <c r="W383" s="108"/>
      <c r="X383" s="108" t="s">
        <v>177</v>
      </c>
      <c r="Y383" s="38">
        <f t="shared" si="295"/>
        <v>1</v>
      </c>
      <c r="Z383" s="155" t="s">
        <v>253</v>
      </c>
      <c r="AA383" s="109"/>
      <c r="AB383" s="109"/>
      <c r="AC383" s="109"/>
      <c r="AD383" s="109"/>
      <c r="AE383" s="109"/>
      <c r="AF383" s="109"/>
      <c r="AG383" s="96"/>
      <c r="AH383" s="96"/>
      <c r="AI383" s="96"/>
      <c r="AJ383" s="97"/>
      <c r="AK383" s="97"/>
      <c r="AL383" s="97"/>
      <c r="AM383" s="97"/>
      <c r="AN383" s="97"/>
      <c r="AO383" s="97"/>
      <c r="AP383" s="97"/>
      <c r="AQ383" s="97"/>
      <c r="AR383" s="97"/>
      <c r="AS383" s="97"/>
      <c r="AT383" s="97"/>
      <c r="AU383" s="97"/>
      <c r="AV383" s="97"/>
      <c r="AW383" s="97"/>
      <c r="AX383" s="97"/>
      <c r="AY383" s="97"/>
      <c r="AZ383" s="97"/>
      <c r="BA383" s="97"/>
      <c r="BB383" s="97"/>
      <c r="BC383" s="97"/>
      <c r="BD383" s="97"/>
      <c r="BE383" s="97"/>
      <c r="BF383" s="97"/>
      <c r="BG383" s="97" t="s">
        <v>365</v>
      </c>
      <c r="BH383" s="97" t="s">
        <v>365</v>
      </c>
      <c r="BI383" s="97" t="s">
        <v>365</v>
      </c>
      <c r="BJ383" s="98"/>
      <c r="BK383" s="99"/>
      <c r="BL383" s="99"/>
      <c r="BM383" s="99"/>
      <c r="BN383" s="110"/>
      <c r="BO383" s="99"/>
      <c r="BP383" s="99"/>
      <c r="BQ383" s="99"/>
      <c r="BR383" s="99"/>
      <c r="BS383" s="99"/>
      <c r="BT383" s="110"/>
      <c r="BU383" s="110"/>
      <c r="BV383" s="110"/>
      <c r="BW383" s="99"/>
      <c r="BX383" s="99"/>
      <c r="BY383" s="99"/>
      <c r="BZ383" s="99"/>
      <c r="CA383" s="110"/>
      <c r="CB383" s="110"/>
      <c r="CC383" s="99"/>
      <c r="CD383" s="99"/>
      <c r="CE383" s="99"/>
      <c r="CF383" s="99"/>
      <c r="CG383" s="99"/>
      <c r="CH383" s="110"/>
      <c r="CI383" s="99"/>
      <c r="CJ383" s="99"/>
      <c r="CK383" s="99"/>
      <c r="CL383" s="100">
        <f t="shared" si="302"/>
        <v>0</v>
      </c>
      <c r="CM383" s="112" t="e">
        <f t="shared" si="296"/>
        <v>#DIV/0!</v>
      </c>
      <c r="CN383" s="100">
        <f t="shared" si="303"/>
        <v>0</v>
      </c>
      <c r="CO383" s="101" t="e">
        <f t="shared" si="297"/>
        <v>#DIV/0!</v>
      </c>
      <c r="CP383" s="100">
        <f t="shared" si="304"/>
        <v>0</v>
      </c>
      <c r="CQ383" s="101" t="e">
        <f t="shared" si="306"/>
        <v>#DIV/0!</v>
      </c>
      <c r="CR383" s="100">
        <f t="shared" si="305"/>
        <v>0</v>
      </c>
      <c r="CS383" s="101" t="e">
        <f t="shared" si="299"/>
        <v>#DIV/0!</v>
      </c>
      <c r="CT383" s="102" t="e">
        <f t="shared" si="307"/>
        <v>#DIV/0!</v>
      </c>
      <c r="CU383" s="103" t="e">
        <f t="shared" si="308"/>
        <v>#DIV/0!</v>
      </c>
      <c r="CV383" s="2"/>
    </row>
    <row r="384" spans="1:100" ht="26.25" customHeight="1">
      <c r="A384" s="521" t="s">
        <v>117</v>
      </c>
      <c r="B384" s="569">
        <v>460</v>
      </c>
      <c r="C384" s="677" t="s">
        <v>956</v>
      </c>
      <c r="D384" s="677"/>
      <c r="E384" s="677"/>
      <c r="F384" s="677"/>
      <c r="G384" s="677"/>
      <c r="H384" s="681"/>
      <c r="I384" s="677"/>
      <c r="J384" s="681"/>
      <c r="K384" s="681"/>
      <c r="L384" s="681"/>
      <c r="M384" s="681"/>
      <c r="N384" s="677"/>
      <c r="O384" s="681"/>
      <c r="P384" s="681"/>
      <c r="Q384" s="681"/>
      <c r="R384" s="681"/>
      <c r="S384" s="681"/>
      <c r="T384" s="681"/>
      <c r="U384" s="681"/>
      <c r="V384" s="681"/>
      <c r="W384" s="681"/>
      <c r="X384" s="681"/>
      <c r="Y384" s="681"/>
      <c r="Z384" s="681"/>
      <c r="AA384" s="677"/>
      <c r="AB384" s="677"/>
      <c r="AC384" s="607"/>
      <c r="AD384" s="66"/>
      <c r="AE384" s="138"/>
      <c r="AF384" s="138"/>
      <c r="AG384" s="138"/>
      <c r="AH384" s="138"/>
      <c r="AI384" s="138"/>
      <c r="AJ384" s="138"/>
      <c r="AK384" s="138"/>
      <c r="AL384" s="138"/>
      <c r="AM384" s="138"/>
      <c r="AN384" s="138"/>
      <c r="AO384" s="138"/>
      <c r="AP384" s="138"/>
      <c r="AQ384" s="138"/>
      <c r="AR384" s="138"/>
      <c r="AS384" s="138"/>
      <c r="AT384" s="138"/>
      <c r="AU384" s="138"/>
      <c r="AV384" s="138"/>
      <c r="AW384" s="138"/>
      <c r="AX384" s="138"/>
      <c r="AY384" s="138"/>
      <c r="AZ384" s="138"/>
      <c r="BA384" s="138"/>
      <c r="BB384" s="138"/>
      <c r="BC384" s="138"/>
      <c r="BD384" s="138"/>
      <c r="BE384" s="138"/>
      <c r="BF384" s="138"/>
      <c r="BG384" s="138"/>
      <c r="BH384" s="138"/>
      <c r="BI384" s="138"/>
      <c r="BJ384" s="215"/>
      <c r="BK384" s="216"/>
      <c r="BL384" s="216"/>
      <c r="BM384" s="216"/>
      <c r="BN384" s="216"/>
      <c r="BO384" s="216"/>
      <c r="BP384" s="216"/>
      <c r="BQ384" s="216"/>
      <c r="BR384" s="216"/>
      <c r="BS384" s="216"/>
      <c r="BT384" s="216"/>
      <c r="BU384" s="216"/>
      <c r="BV384" s="216"/>
      <c r="BW384" s="216"/>
      <c r="BX384" s="216"/>
      <c r="BY384" s="216"/>
      <c r="BZ384" s="216"/>
      <c r="CA384" s="216"/>
      <c r="CB384" s="216"/>
      <c r="CC384" s="216"/>
      <c r="CD384" s="216"/>
      <c r="CE384" s="216"/>
      <c r="CF384" s="216"/>
      <c r="CG384" s="216"/>
      <c r="CH384" s="216"/>
      <c r="CI384" s="216"/>
      <c r="CJ384" s="216"/>
      <c r="CK384" s="216"/>
      <c r="CL384" s="216"/>
      <c r="CM384" s="216"/>
      <c r="CN384" s="216"/>
      <c r="CO384" s="216"/>
      <c r="CP384" s="216"/>
      <c r="CQ384" s="216"/>
      <c r="CR384" s="216"/>
      <c r="CS384" s="216"/>
      <c r="CT384" s="217"/>
      <c r="CU384" s="603"/>
      <c r="CV384" s="150"/>
    </row>
    <row r="385" spans="1:100" ht="61.5" customHeight="1">
      <c r="A385" s="399" t="s">
        <v>169</v>
      </c>
      <c r="B385" s="569">
        <v>463</v>
      </c>
      <c r="C385" s="85" t="s">
        <v>957</v>
      </c>
      <c r="D385" s="250" t="s">
        <v>171</v>
      </c>
      <c r="E385" s="85" t="s">
        <v>958</v>
      </c>
      <c r="F385" s="336" t="s">
        <v>171</v>
      </c>
      <c r="G385" s="146" t="s">
        <v>959</v>
      </c>
      <c r="H385" s="179"/>
      <c r="I385" s="126" t="s">
        <v>212</v>
      </c>
      <c r="J385" s="148" t="s">
        <v>864</v>
      </c>
      <c r="K385" s="140" t="s">
        <v>165</v>
      </c>
      <c r="L385" s="141" t="s">
        <v>177</v>
      </c>
      <c r="M385" s="371"/>
      <c r="N385" s="571" t="s">
        <v>177</v>
      </c>
      <c r="O385" s="210"/>
      <c r="P385" s="107"/>
      <c r="Q385" s="108"/>
      <c r="R385" s="108"/>
      <c r="S385" s="108"/>
      <c r="T385" s="108"/>
      <c r="U385" s="107"/>
      <c r="V385" s="108"/>
      <c r="W385" s="108"/>
      <c r="X385" s="108"/>
      <c r="Y385" s="38">
        <f t="shared" ref="Y385:Y401" si="309">COUNTIF($N385:$X385,"x")</f>
        <v>1</v>
      </c>
      <c r="Z385" s="129"/>
      <c r="AA385" s="96" t="s">
        <v>365</v>
      </c>
      <c r="AB385" s="96" t="s">
        <v>365</v>
      </c>
      <c r="AC385" s="609"/>
      <c r="AD385" s="96"/>
      <c r="AE385" s="96"/>
      <c r="AF385" s="96"/>
      <c r="AG385" s="96"/>
      <c r="AH385" s="96"/>
      <c r="AI385" s="96"/>
      <c r="AJ385" s="97"/>
      <c r="AK385" s="97"/>
      <c r="AL385" s="97"/>
      <c r="AM385" s="97"/>
      <c r="AN385" s="97"/>
      <c r="AO385" s="97"/>
      <c r="AP385" s="97"/>
      <c r="AQ385" s="97"/>
      <c r="AR385" s="97"/>
      <c r="AS385" s="97"/>
      <c r="AT385" s="97"/>
      <c r="AU385" s="97"/>
      <c r="AV385" s="97"/>
      <c r="AW385" s="97"/>
      <c r="AX385" s="97"/>
      <c r="AY385" s="97"/>
      <c r="AZ385" s="97"/>
      <c r="BA385" s="97"/>
      <c r="BB385" s="97"/>
      <c r="BC385" s="97"/>
      <c r="BD385" s="97"/>
      <c r="BE385" s="97"/>
      <c r="BF385" s="97"/>
      <c r="BG385" s="97"/>
      <c r="BH385" s="97"/>
      <c r="BI385" s="97"/>
      <c r="BJ385" s="98"/>
      <c r="BK385" s="99"/>
      <c r="BL385" s="99"/>
      <c r="BM385" s="99"/>
      <c r="BN385" s="99"/>
      <c r="BO385" s="99"/>
      <c r="BP385" s="99"/>
      <c r="BQ385" s="99"/>
      <c r="BR385" s="99"/>
      <c r="BS385" s="99"/>
      <c r="BT385" s="99"/>
      <c r="BU385" s="99"/>
      <c r="BV385" s="99"/>
      <c r="BW385" s="99"/>
      <c r="BX385" s="99"/>
      <c r="BY385" s="99"/>
      <c r="BZ385" s="99"/>
      <c r="CA385" s="99"/>
      <c r="CB385" s="99"/>
      <c r="CC385" s="99"/>
      <c r="CD385" s="99"/>
      <c r="CE385" s="99"/>
      <c r="CF385" s="99"/>
      <c r="CG385" s="99"/>
      <c r="CH385" s="99"/>
      <c r="CI385" s="99"/>
      <c r="CJ385" s="99"/>
      <c r="CK385" s="99"/>
      <c r="CL385" s="100">
        <f t="shared" ref="CL385:CL404" si="310">COUNTIF(BJ385:CK385,"2")</f>
        <v>0</v>
      </c>
      <c r="CM385" s="101" t="e">
        <f t="shared" ref="CM385:CM418" si="311">CL385/(CL385+CN385+CP385+CR385)</f>
        <v>#DIV/0!</v>
      </c>
      <c r="CN385" s="100">
        <f t="shared" ref="CN385:CN404" si="312">COUNTIF(BJ385:CK385,"1")</f>
        <v>0</v>
      </c>
      <c r="CO385" s="101" t="e">
        <f t="shared" ref="CO385:CO418" si="313">CN385/(CL385+CN385+CP385+CR385)</f>
        <v>#DIV/0!</v>
      </c>
      <c r="CP385" s="100">
        <f t="shared" ref="CP385:CP404" si="314">COUNTIF(BJ385:CK385,"0")</f>
        <v>0</v>
      </c>
      <c r="CQ385" s="101" t="e">
        <f>CP385/(CL385+CN385+CP385+CR385)</f>
        <v>#DIV/0!</v>
      </c>
      <c r="CR385" s="100">
        <f t="shared" ref="CR385:CR404" si="315">COUNTIF(BJ385:CK385,"KĐG")</f>
        <v>0</v>
      </c>
      <c r="CS385" s="101" t="e">
        <f t="shared" ref="CS385:CS418" si="316">CR385/(CL385+CN385+CP385+CR385)</f>
        <v>#DIV/0!</v>
      </c>
      <c r="CT385" s="102" t="e">
        <f>(((CL385*2)+(CN385*1)+(CP385*0)))/(CL385+CN385+CP385)</f>
        <v>#DIV/0!</v>
      </c>
      <c r="CU385" s="601" t="e">
        <f>IF(CS385&gt;=50%,"KĐG",IF(CT385&gt;=1.6,"Đạt mục tiêu",IF(CT385&gt;=1,"Cần cố gắng","Chưa đạt")))</f>
        <v>#DIV/0!</v>
      </c>
      <c r="CV385" s="150"/>
    </row>
    <row r="386" spans="1:100" ht="66.75" hidden="1" customHeight="1">
      <c r="A386" s="80" t="s">
        <v>187</v>
      </c>
      <c r="B386" s="319">
        <v>466</v>
      </c>
      <c r="C386" s="534" t="s">
        <v>960</v>
      </c>
      <c r="D386" s="115" t="s">
        <v>171</v>
      </c>
      <c r="E386" s="393" t="s">
        <v>961</v>
      </c>
      <c r="F386" s="394" t="s">
        <v>171</v>
      </c>
      <c r="G386" s="535" t="s">
        <v>962</v>
      </c>
      <c r="H386" s="86"/>
      <c r="I386" s="87" t="s">
        <v>212</v>
      </c>
      <c r="J386" s="139" t="s">
        <v>864</v>
      </c>
      <c r="K386" s="140" t="s">
        <v>165</v>
      </c>
      <c r="L386" s="141" t="s">
        <v>177</v>
      </c>
      <c r="M386" s="106"/>
      <c r="N386" s="92"/>
      <c r="O386" s="108"/>
      <c r="P386" s="107"/>
      <c r="Q386" s="108"/>
      <c r="R386" s="108"/>
      <c r="S386" s="108"/>
      <c r="T386" s="108"/>
      <c r="U386" s="107"/>
      <c r="V386" s="108"/>
      <c r="W386" s="108" t="s">
        <v>177</v>
      </c>
      <c r="X386" s="108"/>
      <c r="Y386" s="38">
        <f t="shared" si="309"/>
        <v>1</v>
      </c>
      <c r="Z386" s="129"/>
      <c r="AA386" s="536"/>
      <c r="AB386" s="536"/>
      <c r="AC386" s="109"/>
      <c r="AD386" s="109"/>
      <c r="AE386" s="109"/>
      <c r="AF386" s="109"/>
      <c r="AG386" s="96"/>
      <c r="AH386" s="96"/>
      <c r="AI386" s="96"/>
      <c r="AJ386" s="97"/>
      <c r="AK386" s="97"/>
      <c r="AL386" s="97"/>
      <c r="AM386" s="97"/>
      <c r="AN386" s="97"/>
      <c r="AO386" s="97"/>
      <c r="AP386" s="97"/>
      <c r="AQ386" s="97"/>
      <c r="AR386" s="97"/>
      <c r="AS386" s="97"/>
      <c r="AT386" s="97"/>
      <c r="AU386" s="97"/>
      <c r="AV386" s="97"/>
      <c r="AW386" s="97"/>
      <c r="AX386" s="97"/>
      <c r="AY386" s="97"/>
      <c r="AZ386" s="97"/>
      <c r="BA386" s="97"/>
      <c r="BB386" s="97"/>
      <c r="BC386" s="97"/>
      <c r="BD386" s="97" t="s">
        <v>365</v>
      </c>
      <c r="BE386" s="97" t="s">
        <v>365</v>
      </c>
      <c r="BF386" s="97" t="s">
        <v>365</v>
      </c>
      <c r="BG386" s="97"/>
      <c r="BH386" s="97"/>
      <c r="BI386" s="97"/>
      <c r="BJ386" s="98"/>
      <c r="BK386" s="99"/>
      <c r="BL386" s="99"/>
      <c r="BM386" s="99"/>
      <c r="BN386" s="99"/>
      <c r="BO386" s="99"/>
      <c r="BP386" s="99"/>
      <c r="BQ386" s="99"/>
      <c r="BR386" s="99"/>
      <c r="BS386" s="99"/>
      <c r="BT386" s="99"/>
      <c r="BU386" s="99"/>
      <c r="BV386" s="99"/>
      <c r="BW386" s="99"/>
      <c r="BX386" s="99"/>
      <c r="BY386" s="99"/>
      <c r="BZ386" s="99"/>
      <c r="CA386" s="99"/>
      <c r="CB386" s="99"/>
      <c r="CC386" s="99"/>
      <c r="CD386" s="99"/>
      <c r="CE386" s="99"/>
      <c r="CF386" s="99"/>
      <c r="CG386" s="99"/>
      <c r="CH386" s="99"/>
      <c r="CI386" s="99"/>
      <c r="CJ386" s="99"/>
      <c r="CK386" s="99"/>
      <c r="CL386" s="103">
        <f t="shared" si="310"/>
        <v>0</v>
      </c>
      <c r="CM386" s="112" t="e">
        <f t="shared" si="311"/>
        <v>#DIV/0!</v>
      </c>
      <c r="CN386" s="100">
        <f t="shared" si="312"/>
        <v>0</v>
      </c>
      <c r="CO386" s="112" t="e">
        <f t="shared" si="313"/>
        <v>#DIV/0!</v>
      </c>
      <c r="CP386" s="100">
        <f t="shared" si="314"/>
        <v>0</v>
      </c>
      <c r="CQ386" s="112" t="e">
        <f>CP386/(CL386+CN386+CP429+CR386)</f>
        <v>#DIV/0!</v>
      </c>
      <c r="CR386" s="100">
        <f t="shared" si="315"/>
        <v>0</v>
      </c>
      <c r="CS386" s="112" t="e">
        <f t="shared" si="316"/>
        <v>#DIV/0!</v>
      </c>
      <c r="CT386" s="113" t="e">
        <f>(((CL386*2)+(CN386*1)+(CP386*0)))/(CL386+CN386+CP386)</f>
        <v>#DIV/0!</v>
      </c>
      <c r="CU386" s="103" t="e">
        <f>IF(CS386&gt;=50%,"KĐG",IF(CT386&gt;=1.6,"Đạt mục tiêu",IF(CT386&gt;=1,"Cần cố gắng","Chưa đạt")))</f>
        <v>#DIV/0!</v>
      </c>
      <c r="CV386" s="2"/>
    </row>
    <row r="387" spans="1:100" ht="134.25" customHeight="1">
      <c r="A387" s="399" t="s">
        <v>169</v>
      </c>
      <c r="B387" s="569">
        <v>469</v>
      </c>
      <c r="C387" s="85" t="s">
        <v>963</v>
      </c>
      <c r="D387" s="336" t="s">
        <v>171</v>
      </c>
      <c r="E387" s="85" t="s">
        <v>964</v>
      </c>
      <c r="F387" s="336" t="s">
        <v>224</v>
      </c>
      <c r="G387" s="85" t="s">
        <v>965</v>
      </c>
      <c r="H387" s="132"/>
      <c r="I387" s="126" t="s">
        <v>212</v>
      </c>
      <c r="J387" s="648" t="s">
        <v>864</v>
      </c>
      <c r="K387" s="649" t="s">
        <v>165</v>
      </c>
      <c r="L387" s="650" t="s">
        <v>177</v>
      </c>
      <c r="M387" s="371">
        <v>1</v>
      </c>
      <c r="N387" s="571" t="s">
        <v>177</v>
      </c>
      <c r="O387" s="210"/>
      <c r="P387" s="107"/>
      <c r="Q387" s="108"/>
      <c r="R387" s="108"/>
      <c r="S387" s="108"/>
      <c r="T387" s="108"/>
      <c r="U387" s="107"/>
      <c r="V387" s="108"/>
      <c r="W387" s="108"/>
      <c r="X387" s="108"/>
      <c r="Y387" s="38">
        <f t="shared" si="309"/>
        <v>1</v>
      </c>
      <c r="Z387" s="129"/>
      <c r="AA387" s="96" t="s">
        <v>365</v>
      </c>
      <c r="AB387" s="96" t="s">
        <v>365</v>
      </c>
      <c r="AC387" s="609"/>
      <c r="AD387" s="96"/>
      <c r="AE387" s="96"/>
      <c r="AF387" s="96"/>
      <c r="AG387" s="96"/>
      <c r="AH387" s="96"/>
      <c r="AI387" s="96"/>
      <c r="AJ387" s="97"/>
      <c r="AK387" s="97"/>
      <c r="AL387" s="97"/>
      <c r="AM387" s="97"/>
      <c r="AN387" s="97"/>
      <c r="AO387" s="97"/>
      <c r="AP387" s="97"/>
      <c r="AQ387" s="97"/>
      <c r="AR387" s="97"/>
      <c r="AS387" s="97"/>
      <c r="AT387" s="97"/>
      <c r="AU387" s="97"/>
      <c r="AV387" s="97"/>
      <c r="AW387" s="97"/>
      <c r="AX387" s="97"/>
      <c r="AY387" s="97"/>
      <c r="AZ387" s="97"/>
      <c r="BA387" s="97"/>
      <c r="BB387" s="97"/>
      <c r="BC387" s="97"/>
      <c r="BD387" s="97"/>
      <c r="BE387" s="97"/>
      <c r="BF387" s="97"/>
      <c r="BG387" s="97"/>
      <c r="BH387" s="97"/>
      <c r="BI387" s="97"/>
      <c r="BJ387" s="98"/>
      <c r="BK387" s="99"/>
      <c r="BL387" s="99"/>
      <c r="BM387" s="99"/>
      <c r="BN387" s="99"/>
      <c r="BO387" s="99"/>
      <c r="BP387" s="99"/>
      <c r="BQ387" s="99"/>
      <c r="BR387" s="99"/>
      <c r="BS387" s="99"/>
      <c r="BT387" s="99"/>
      <c r="BU387" s="99"/>
      <c r="BV387" s="99"/>
      <c r="BW387" s="99"/>
      <c r="BX387" s="99"/>
      <c r="BY387" s="99"/>
      <c r="BZ387" s="99"/>
      <c r="CA387" s="99"/>
      <c r="CB387" s="99"/>
      <c r="CC387" s="99"/>
      <c r="CD387" s="99"/>
      <c r="CE387" s="99"/>
      <c r="CF387" s="99"/>
      <c r="CG387" s="99"/>
      <c r="CH387" s="99"/>
      <c r="CI387" s="99"/>
      <c r="CJ387" s="99"/>
      <c r="CK387" s="99"/>
      <c r="CL387" s="100">
        <f t="shared" si="310"/>
        <v>0</v>
      </c>
      <c r="CM387" s="101" t="e">
        <f t="shared" si="311"/>
        <v>#DIV/0!</v>
      </c>
      <c r="CN387" s="100">
        <f t="shared" si="312"/>
        <v>0</v>
      </c>
      <c r="CO387" s="101" t="e">
        <f t="shared" si="313"/>
        <v>#DIV/0!</v>
      </c>
      <c r="CP387" s="100">
        <f t="shared" si="314"/>
        <v>0</v>
      </c>
      <c r="CQ387" s="101" t="e">
        <f t="shared" ref="CQ387:CQ400" si="317">CP387/(CL387+CN387+CP387+CR387)</f>
        <v>#DIV/0!</v>
      </c>
      <c r="CR387" s="100">
        <f t="shared" si="315"/>
        <v>0</v>
      </c>
      <c r="CS387" s="101" t="e">
        <f t="shared" si="316"/>
        <v>#DIV/0!</v>
      </c>
      <c r="CT387" s="102" t="e">
        <f t="shared" ref="CT387:CT400" si="318">(((CL387*2)+(CN387*1)+(CP387*0)))/(CL387+CN387+CP387)</f>
        <v>#DIV/0!</v>
      </c>
      <c r="CU387" s="601" t="e">
        <f t="shared" ref="CU387:CU400" si="319">IF(CS387&gt;=50%,"KĐG",IF(CT387&gt;=1.6,"Đạt mục tiêu",IF(CT387&gt;=1,"Cần cố gắng","Chưa đạt")))</f>
        <v>#DIV/0!</v>
      </c>
      <c r="CV387" s="150"/>
    </row>
    <row r="388" spans="1:100" ht="72.75" hidden="1" customHeight="1">
      <c r="A388" s="80" t="s">
        <v>181</v>
      </c>
      <c r="B388" s="319">
        <v>469</v>
      </c>
      <c r="C388" s="534" t="s">
        <v>963</v>
      </c>
      <c r="D388" s="115" t="s">
        <v>171</v>
      </c>
      <c r="E388" s="393" t="s">
        <v>964</v>
      </c>
      <c r="F388" s="394" t="s">
        <v>224</v>
      </c>
      <c r="G388" s="535" t="s">
        <v>966</v>
      </c>
      <c r="H388" s="86"/>
      <c r="I388" s="87" t="s">
        <v>212</v>
      </c>
      <c r="J388" s="639"/>
      <c r="K388" s="624"/>
      <c r="L388" s="639"/>
      <c r="M388" s="106"/>
      <c r="N388" s="92"/>
      <c r="O388" s="108"/>
      <c r="P388" s="107"/>
      <c r="Q388" s="108" t="s">
        <v>177</v>
      </c>
      <c r="R388" s="108"/>
      <c r="S388" s="108"/>
      <c r="T388" s="108"/>
      <c r="U388" s="107"/>
      <c r="V388" s="108"/>
      <c r="W388" s="108"/>
      <c r="X388" s="108"/>
      <c r="Y388" s="38">
        <f t="shared" si="309"/>
        <v>1</v>
      </c>
      <c r="Z388" s="129"/>
      <c r="AA388" s="536"/>
      <c r="AB388" s="536"/>
      <c r="AC388" s="109"/>
      <c r="AD388" s="109"/>
      <c r="AE388" s="109"/>
      <c r="AF388" s="109"/>
      <c r="AG388" s="96"/>
      <c r="AH388" s="96"/>
      <c r="AI388" s="96"/>
      <c r="AJ388" s="97" t="s">
        <v>365</v>
      </c>
      <c r="AK388" s="97" t="s">
        <v>365</v>
      </c>
      <c r="AL388" s="97" t="s">
        <v>365</v>
      </c>
      <c r="AM388" s="97"/>
      <c r="AN388" s="97"/>
      <c r="AO388" s="97"/>
      <c r="AP388" s="97"/>
      <c r="AQ388" s="97"/>
      <c r="AR388" s="97"/>
      <c r="AS388" s="97"/>
      <c r="AT388" s="97"/>
      <c r="AU388" s="97"/>
      <c r="AV388" s="97"/>
      <c r="AW388" s="97"/>
      <c r="AX388" s="97"/>
      <c r="AY388" s="97"/>
      <c r="AZ388" s="97"/>
      <c r="BA388" s="97"/>
      <c r="BB388" s="97"/>
      <c r="BC388" s="97"/>
      <c r="BD388" s="97"/>
      <c r="BE388" s="97"/>
      <c r="BF388" s="97"/>
      <c r="BG388" s="97"/>
      <c r="BH388" s="97"/>
      <c r="BI388" s="97"/>
      <c r="BJ388" s="98"/>
      <c r="BK388" s="99"/>
      <c r="BL388" s="99"/>
      <c r="BM388" s="99"/>
      <c r="BN388" s="99"/>
      <c r="BO388" s="99"/>
      <c r="BP388" s="99"/>
      <c r="BQ388" s="99"/>
      <c r="BR388" s="99"/>
      <c r="BS388" s="99"/>
      <c r="BT388" s="99"/>
      <c r="BU388" s="99"/>
      <c r="BV388" s="99"/>
      <c r="BW388" s="99"/>
      <c r="BX388" s="99"/>
      <c r="BY388" s="99"/>
      <c r="BZ388" s="99"/>
      <c r="CA388" s="99"/>
      <c r="CB388" s="99"/>
      <c r="CC388" s="99"/>
      <c r="CD388" s="99"/>
      <c r="CE388" s="99"/>
      <c r="CF388" s="99"/>
      <c r="CG388" s="99"/>
      <c r="CH388" s="99"/>
      <c r="CI388" s="99"/>
      <c r="CJ388" s="99"/>
      <c r="CK388" s="99"/>
      <c r="CL388" s="100">
        <f t="shared" si="310"/>
        <v>0</v>
      </c>
      <c r="CM388" s="112" t="e">
        <f t="shared" si="311"/>
        <v>#DIV/0!</v>
      </c>
      <c r="CN388" s="100">
        <f t="shared" si="312"/>
        <v>0</v>
      </c>
      <c r="CO388" s="112" t="e">
        <f t="shared" si="313"/>
        <v>#DIV/0!</v>
      </c>
      <c r="CP388" s="100">
        <f t="shared" si="314"/>
        <v>0</v>
      </c>
      <c r="CQ388" s="112" t="e">
        <f t="shared" si="317"/>
        <v>#DIV/0!</v>
      </c>
      <c r="CR388" s="100">
        <f t="shared" si="315"/>
        <v>0</v>
      </c>
      <c r="CS388" s="112" t="e">
        <f t="shared" si="316"/>
        <v>#DIV/0!</v>
      </c>
      <c r="CT388" s="113" t="e">
        <f t="shared" si="318"/>
        <v>#DIV/0!</v>
      </c>
      <c r="CU388" s="103" t="e">
        <f t="shared" si="319"/>
        <v>#DIV/0!</v>
      </c>
      <c r="CV388" s="2"/>
    </row>
    <row r="389" spans="1:100" ht="75" hidden="1" customHeight="1">
      <c r="A389" s="80" t="s">
        <v>182</v>
      </c>
      <c r="B389" s="60">
        <v>471</v>
      </c>
      <c r="C389" s="83" t="s">
        <v>967</v>
      </c>
      <c r="D389" s="104" t="s">
        <v>224</v>
      </c>
      <c r="E389" s="81" t="s">
        <v>968</v>
      </c>
      <c r="F389" s="84" t="s">
        <v>224</v>
      </c>
      <c r="G389" s="195" t="s">
        <v>969</v>
      </c>
      <c r="H389" s="196"/>
      <c r="I389" s="105" t="s">
        <v>212</v>
      </c>
      <c r="J389" s="139" t="s">
        <v>864</v>
      </c>
      <c r="K389" s="140" t="s">
        <v>206</v>
      </c>
      <c r="L389" s="141" t="s">
        <v>177</v>
      </c>
      <c r="M389" s="106"/>
      <c r="N389" s="107"/>
      <c r="O389" s="108"/>
      <c r="P389" s="107"/>
      <c r="Q389" s="108"/>
      <c r="R389" s="108" t="s">
        <v>177</v>
      </c>
      <c r="S389" s="108"/>
      <c r="T389" s="108"/>
      <c r="U389" s="107"/>
      <c r="V389" s="108"/>
      <c r="W389" s="108"/>
      <c r="X389" s="108"/>
      <c r="Y389" s="38">
        <f t="shared" si="309"/>
        <v>1</v>
      </c>
      <c r="Z389" s="129"/>
      <c r="AA389" s="109"/>
      <c r="AB389" s="109"/>
      <c r="AC389" s="109"/>
      <c r="AD389" s="109"/>
      <c r="AE389" s="109"/>
      <c r="AF389" s="109"/>
      <c r="AG389" s="96"/>
      <c r="AH389" s="96"/>
      <c r="AI389" s="96"/>
      <c r="AJ389" s="97"/>
      <c r="AK389" s="97"/>
      <c r="AL389" s="97"/>
      <c r="AM389" s="97" t="s">
        <v>365</v>
      </c>
      <c r="AN389" s="97" t="s">
        <v>365</v>
      </c>
      <c r="AO389" s="97" t="s">
        <v>365</v>
      </c>
      <c r="AP389" s="97" t="s">
        <v>365</v>
      </c>
      <c r="AQ389" s="97"/>
      <c r="AR389" s="97"/>
      <c r="AS389" s="97"/>
      <c r="AT389" s="97"/>
      <c r="AU389" s="97"/>
      <c r="AV389" s="97"/>
      <c r="AW389" s="97"/>
      <c r="AX389" s="97"/>
      <c r="AY389" s="97"/>
      <c r="AZ389" s="97"/>
      <c r="BA389" s="97"/>
      <c r="BB389" s="97"/>
      <c r="BC389" s="97"/>
      <c r="BD389" s="97"/>
      <c r="BE389" s="97"/>
      <c r="BF389" s="97"/>
      <c r="BG389" s="97"/>
      <c r="BH389" s="97"/>
      <c r="BI389" s="97"/>
      <c r="BJ389" s="98"/>
      <c r="BK389" s="99"/>
      <c r="BL389" s="99"/>
      <c r="BM389" s="99"/>
      <c r="BN389" s="99"/>
      <c r="BO389" s="99"/>
      <c r="BP389" s="99"/>
      <c r="BQ389" s="99"/>
      <c r="BR389" s="99"/>
      <c r="BS389" s="99"/>
      <c r="BT389" s="99"/>
      <c r="BU389" s="99"/>
      <c r="BV389" s="99"/>
      <c r="BW389" s="99"/>
      <c r="BX389" s="99"/>
      <c r="BY389" s="99"/>
      <c r="BZ389" s="99"/>
      <c r="CA389" s="99"/>
      <c r="CB389" s="99"/>
      <c r="CC389" s="99"/>
      <c r="CD389" s="99"/>
      <c r="CE389" s="99"/>
      <c r="CF389" s="99"/>
      <c r="CG389" s="99"/>
      <c r="CH389" s="99"/>
      <c r="CI389" s="99"/>
      <c r="CJ389" s="99"/>
      <c r="CK389" s="99"/>
      <c r="CL389" s="100">
        <f t="shared" si="310"/>
        <v>0</v>
      </c>
      <c r="CM389" s="101" t="e">
        <f t="shared" si="311"/>
        <v>#DIV/0!</v>
      </c>
      <c r="CN389" s="100">
        <f t="shared" si="312"/>
        <v>0</v>
      </c>
      <c r="CO389" s="101" t="e">
        <f t="shared" si="313"/>
        <v>#DIV/0!</v>
      </c>
      <c r="CP389" s="100">
        <f t="shared" si="314"/>
        <v>0</v>
      </c>
      <c r="CQ389" s="101" t="e">
        <f t="shared" si="317"/>
        <v>#DIV/0!</v>
      </c>
      <c r="CR389" s="100">
        <f t="shared" si="315"/>
        <v>0</v>
      </c>
      <c r="CS389" s="101" t="e">
        <f t="shared" si="316"/>
        <v>#DIV/0!</v>
      </c>
      <c r="CT389" s="113" t="e">
        <f t="shared" si="318"/>
        <v>#DIV/0!</v>
      </c>
      <c r="CU389" s="103" t="e">
        <f t="shared" si="319"/>
        <v>#DIV/0!</v>
      </c>
      <c r="CV389" s="2"/>
    </row>
    <row r="390" spans="1:100" ht="100.5" hidden="1" customHeight="1">
      <c r="A390" s="80" t="s">
        <v>180</v>
      </c>
      <c r="B390" s="60">
        <v>474</v>
      </c>
      <c r="C390" s="83" t="s">
        <v>970</v>
      </c>
      <c r="D390" s="144" t="s">
        <v>171</v>
      </c>
      <c r="E390" s="81" t="s">
        <v>971</v>
      </c>
      <c r="F390" s="84" t="s">
        <v>224</v>
      </c>
      <c r="G390" s="195" t="s">
        <v>972</v>
      </c>
      <c r="H390" s="196"/>
      <c r="I390" s="105" t="s">
        <v>212</v>
      </c>
      <c r="J390" s="139" t="s">
        <v>864</v>
      </c>
      <c r="K390" s="140" t="s">
        <v>165</v>
      </c>
      <c r="L390" s="141" t="s">
        <v>177</v>
      </c>
      <c r="M390" s="106"/>
      <c r="N390" s="107"/>
      <c r="O390" s="108"/>
      <c r="P390" s="107" t="s">
        <v>177</v>
      </c>
      <c r="Q390" s="108"/>
      <c r="R390" s="108"/>
      <c r="S390" s="108"/>
      <c r="T390" s="108"/>
      <c r="U390" s="107"/>
      <c r="V390" s="108"/>
      <c r="W390" s="108"/>
      <c r="X390" s="108"/>
      <c r="Y390" s="38">
        <f t="shared" si="309"/>
        <v>1</v>
      </c>
      <c r="Z390" s="129"/>
      <c r="AA390" s="109"/>
      <c r="AB390" s="109"/>
      <c r="AC390" s="109"/>
      <c r="AD390" s="109"/>
      <c r="AE390" s="109"/>
      <c r="AF390" s="109"/>
      <c r="AG390" s="96"/>
      <c r="AH390" s="96"/>
      <c r="AI390" s="96" t="s">
        <v>222</v>
      </c>
      <c r="AJ390" s="97"/>
      <c r="AK390" s="97"/>
      <c r="AL390" s="97"/>
      <c r="AM390" s="97"/>
      <c r="AN390" s="97"/>
      <c r="AO390" s="97"/>
      <c r="AP390" s="97"/>
      <c r="AQ390" s="97"/>
      <c r="AR390" s="97"/>
      <c r="AS390" s="97"/>
      <c r="AT390" s="97"/>
      <c r="AU390" s="97"/>
      <c r="AV390" s="97"/>
      <c r="AW390" s="97"/>
      <c r="AX390" s="97"/>
      <c r="AY390" s="97"/>
      <c r="AZ390" s="97"/>
      <c r="BA390" s="97"/>
      <c r="BB390" s="97"/>
      <c r="BC390" s="97"/>
      <c r="BD390" s="97"/>
      <c r="BE390" s="97"/>
      <c r="BF390" s="97"/>
      <c r="BG390" s="97"/>
      <c r="BH390" s="97"/>
      <c r="BI390" s="97"/>
      <c r="BJ390" s="98"/>
      <c r="BK390" s="99"/>
      <c r="BL390" s="99"/>
      <c r="BM390" s="99"/>
      <c r="BN390" s="99"/>
      <c r="BO390" s="99"/>
      <c r="BP390" s="99"/>
      <c r="BQ390" s="99"/>
      <c r="BR390" s="99"/>
      <c r="BS390" s="99"/>
      <c r="BT390" s="99"/>
      <c r="BU390" s="99"/>
      <c r="BV390" s="99"/>
      <c r="BW390" s="99"/>
      <c r="BX390" s="99"/>
      <c r="BY390" s="99"/>
      <c r="BZ390" s="99"/>
      <c r="CA390" s="99"/>
      <c r="CB390" s="99"/>
      <c r="CC390" s="99"/>
      <c r="CD390" s="99"/>
      <c r="CE390" s="99"/>
      <c r="CF390" s="99"/>
      <c r="CG390" s="99"/>
      <c r="CH390" s="99"/>
      <c r="CI390" s="99"/>
      <c r="CJ390" s="99"/>
      <c r="CK390" s="99"/>
      <c r="CL390" s="100">
        <f t="shared" si="310"/>
        <v>0</v>
      </c>
      <c r="CM390" s="112" t="e">
        <f t="shared" si="311"/>
        <v>#DIV/0!</v>
      </c>
      <c r="CN390" s="100">
        <f t="shared" si="312"/>
        <v>0</v>
      </c>
      <c r="CO390" s="112" t="e">
        <f t="shared" si="313"/>
        <v>#DIV/0!</v>
      </c>
      <c r="CP390" s="48">
        <f t="shared" si="314"/>
        <v>0</v>
      </c>
      <c r="CQ390" s="112" t="e">
        <f t="shared" si="317"/>
        <v>#DIV/0!</v>
      </c>
      <c r="CR390" s="100">
        <f t="shared" si="315"/>
        <v>0</v>
      </c>
      <c r="CS390" s="112" t="e">
        <f t="shared" si="316"/>
        <v>#DIV/0!</v>
      </c>
      <c r="CT390" s="113" t="e">
        <f t="shared" si="318"/>
        <v>#DIV/0!</v>
      </c>
      <c r="CU390" s="103" t="e">
        <f t="shared" si="319"/>
        <v>#DIV/0!</v>
      </c>
      <c r="CV390" s="2"/>
    </row>
    <row r="391" spans="1:100" ht="42" hidden="1" customHeight="1">
      <c r="A391" s="80" t="s">
        <v>188</v>
      </c>
      <c r="B391" s="60">
        <v>475</v>
      </c>
      <c r="C391" s="81" t="s">
        <v>973</v>
      </c>
      <c r="D391" s="104" t="s">
        <v>248</v>
      </c>
      <c r="E391" s="81" t="s">
        <v>974</v>
      </c>
      <c r="F391" s="84" t="s">
        <v>248</v>
      </c>
      <c r="G391" s="85" t="s">
        <v>975</v>
      </c>
      <c r="H391" s="86"/>
      <c r="I391" s="105" t="s">
        <v>212</v>
      </c>
      <c r="J391" s="139" t="s">
        <v>864</v>
      </c>
      <c r="K391" s="140" t="s">
        <v>165</v>
      </c>
      <c r="L391" s="141" t="s">
        <v>177</v>
      </c>
      <c r="M391" s="106">
        <v>1</v>
      </c>
      <c r="N391" s="107"/>
      <c r="O391" s="108"/>
      <c r="P391" s="107"/>
      <c r="Q391" s="108"/>
      <c r="R391" s="108"/>
      <c r="S391" s="108"/>
      <c r="T391" s="108"/>
      <c r="U391" s="107"/>
      <c r="V391" s="108"/>
      <c r="W391" s="108"/>
      <c r="X391" s="108" t="s">
        <v>177</v>
      </c>
      <c r="Y391" s="38">
        <f t="shared" si="309"/>
        <v>1</v>
      </c>
      <c r="Z391" s="129"/>
      <c r="AA391" s="109"/>
      <c r="AB391" s="109"/>
      <c r="AC391" s="109"/>
      <c r="AD391" s="109"/>
      <c r="AE391" s="109"/>
      <c r="AF391" s="109"/>
      <c r="AG391" s="96"/>
      <c r="AH391" s="96"/>
      <c r="AI391" s="96"/>
      <c r="AJ391" s="97"/>
      <c r="AK391" s="97"/>
      <c r="AL391" s="97"/>
      <c r="AM391" s="97"/>
      <c r="AN391" s="97"/>
      <c r="AO391" s="97"/>
      <c r="AP391" s="97"/>
      <c r="AQ391" s="97"/>
      <c r="AR391" s="97"/>
      <c r="AS391" s="97"/>
      <c r="AT391" s="97"/>
      <c r="AU391" s="97"/>
      <c r="AV391" s="97"/>
      <c r="AW391" s="97"/>
      <c r="AX391" s="97"/>
      <c r="AY391" s="97"/>
      <c r="AZ391" s="97"/>
      <c r="BA391" s="97"/>
      <c r="BB391" s="97"/>
      <c r="BC391" s="97"/>
      <c r="BD391" s="97"/>
      <c r="BE391" s="97"/>
      <c r="BF391" s="97"/>
      <c r="BG391" s="97"/>
      <c r="BH391" s="97" t="s">
        <v>365</v>
      </c>
      <c r="BI391" s="97"/>
      <c r="BJ391" s="98"/>
      <c r="BK391" s="99"/>
      <c r="BL391" s="99"/>
      <c r="BM391" s="99"/>
      <c r="BN391" s="99"/>
      <c r="BO391" s="99"/>
      <c r="BP391" s="99"/>
      <c r="BQ391" s="99"/>
      <c r="BR391" s="99"/>
      <c r="BS391" s="99"/>
      <c r="BT391" s="99"/>
      <c r="BU391" s="99"/>
      <c r="BV391" s="99"/>
      <c r="BW391" s="99"/>
      <c r="BX391" s="99"/>
      <c r="BY391" s="99"/>
      <c r="BZ391" s="99"/>
      <c r="CA391" s="99"/>
      <c r="CB391" s="99"/>
      <c r="CC391" s="99"/>
      <c r="CD391" s="99"/>
      <c r="CE391" s="99"/>
      <c r="CF391" s="99"/>
      <c r="CG391" s="99"/>
      <c r="CH391" s="99"/>
      <c r="CI391" s="99"/>
      <c r="CJ391" s="99"/>
      <c r="CK391" s="99"/>
      <c r="CL391" s="100">
        <f t="shared" si="310"/>
        <v>0</v>
      </c>
      <c r="CM391" s="101" t="e">
        <f t="shared" si="311"/>
        <v>#DIV/0!</v>
      </c>
      <c r="CN391" s="100">
        <f t="shared" si="312"/>
        <v>0</v>
      </c>
      <c r="CO391" s="101" t="e">
        <f t="shared" si="313"/>
        <v>#DIV/0!</v>
      </c>
      <c r="CP391" s="100">
        <f t="shared" si="314"/>
        <v>0</v>
      </c>
      <c r="CQ391" s="101" t="e">
        <f t="shared" si="317"/>
        <v>#DIV/0!</v>
      </c>
      <c r="CR391" s="100">
        <f t="shared" si="315"/>
        <v>0</v>
      </c>
      <c r="CS391" s="101" t="e">
        <f t="shared" si="316"/>
        <v>#DIV/0!</v>
      </c>
      <c r="CT391" s="117" t="e">
        <f t="shared" si="318"/>
        <v>#DIV/0!</v>
      </c>
      <c r="CU391" s="103" t="e">
        <f t="shared" si="319"/>
        <v>#DIV/0!</v>
      </c>
      <c r="CV391" s="2"/>
    </row>
    <row r="392" spans="1:100" ht="126" customHeight="1">
      <c r="A392" s="399" t="s">
        <v>169</v>
      </c>
      <c r="B392" s="569">
        <v>477</v>
      </c>
      <c r="C392" s="85" t="s">
        <v>976</v>
      </c>
      <c r="D392" s="250" t="s">
        <v>171</v>
      </c>
      <c r="E392" s="85" t="s">
        <v>977</v>
      </c>
      <c r="F392" s="336" t="s">
        <v>224</v>
      </c>
      <c r="G392" s="85" t="s">
        <v>1433</v>
      </c>
      <c r="H392" s="132"/>
      <c r="I392" s="126" t="s">
        <v>212</v>
      </c>
      <c r="J392" s="148" t="s">
        <v>864</v>
      </c>
      <c r="K392" s="140" t="s">
        <v>165</v>
      </c>
      <c r="L392" s="141" t="s">
        <v>177</v>
      </c>
      <c r="M392" s="371">
        <v>1</v>
      </c>
      <c r="N392" s="571" t="s">
        <v>177</v>
      </c>
      <c r="O392" s="210"/>
      <c r="P392" s="107"/>
      <c r="Q392" s="108"/>
      <c r="R392" s="108"/>
      <c r="S392" s="108"/>
      <c r="T392" s="108"/>
      <c r="U392" s="107"/>
      <c r="V392" s="108"/>
      <c r="W392" s="108"/>
      <c r="X392" s="108"/>
      <c r="Y392" s="38">
        <f t="shared" si="309"/>
        <v>1</v>
      </c>
      <c r="Z392" s="129"/>
      <c r="AA392" s="96" t="s">
        <v>227</v>
      </c>
      <c r="AB392" s="96" t="s">
        <v>365</v>
      </c>
      <c r="AC392" s="609"/>
      <c r="AD392" s="96"/>
      <c r="AE392" s="96"/>
      <c r="AF392" s="96"/>
      <c r="AG392" s="96"/>
      <c r="AH392" s="96"/>
      <c r="AI392" s="96"/>
      <c r="AJ392" s="97"/>
      <c r="AK392" s="97"/>
      <c r="AL392" s="97"/>
      <c r="AM392" s="97"/>
      <c r="AN392" s="97"/>
      <c r="AO392" s="97"/>
      <c r="AP392" s="97"/>
      <c r="AQ392" s="97"/>
      <c r="AR392" s="97"/>
      <c r="AS392" s="97"/>
      <c r="AT392" s="97"/>
      <c r="AU392" s="97"/>
      <c r="AV392" s="97"/>
      <c r="AW392" s="97"/>
      <c r="AX392" s="97"/>
      <c r="AY392" s="97"/>
      <c r="AZ392" s="97"/>
      <c r="BA392" s="97"/>
      <c r="BB392" s="97"/>
      <c r="BC392" s="97"/>
      <c r="BD392" s="97"/>
      <c r="BE392" s="97"/>
      <c r="BF392" s="97"/>
      <c r="BG392" s="97"/>
      <c r="BH392" s="97"/>
      <c r="BI392" s="97"/>
      <c r="BJ392" s="98"/>
      <c r="BK392" s="99"/>
      <c r="BL392" s="99"/>
      <c r="BM392" s="99"/>
      <c r="BN392" s="99"/>
      <c r="BO392" s="99"/>
      <c r="BP392" s="99"/>
      <c r="BQ392" s="99"/>
      <c r="BR392" s="99"/>
      <c r="BS392" s="99"/>
      <c r="BT392" s="99"/>
      <c r="BU392" s="99"/>
      <c r="BV392" s="99"/>
      <c r="BW392" s="99"/>
      <c r="BX392" s="99"/>
      <c r="BY392" s="99"/>
      <c r="BZ392" s="99"/>
      <c r="CA392" s="99"/>
      <c r="CB392" s="99"/>
      <c r="CC392" s="99"/>
      <c r="CD392" s="99"/>
      <c r="CE392" s="99"/>
      <c r="CF392" s="99"/>
      <c r="CG392" s="99"/>
      <c r="CH392" s="99"/>
      <c r="CI392" s="99"/>
      <c r="CJ392" s="99"/>
      <c r="CK392" s="99"/>
      <c r="CL392" s="100">
        <f t="shared" si="310"/>
        <v>0</v>
      </c>
      <c r="CM392" s="101" t="e">
        <f t="shared" si="311"/>
        <v>#DIV/0!</v>
      </c>
      <c r="CN392" s="100">
        <f t="shared" si="312"/>
        <v>0</v>
      </c>
      <c r="CO392" s="101" t="e">
        <f t="shared" si="313"/>
        <v>#DIV/0!</v>
      </c>
      <c r="CP392" s="100">
        <f t="shared" si="314"/>
        <v>0</v>
      </c>
      <c r="CQ392" s="101" t="e">
        <f t="shared" si="317"/>
        <v>#DIV/0!</v>
      </c>
      <c r="CR392" s="100">
        <f t="shared" si="315"/>
        <v>0</v>
      </c>
      <c r="CS392" s="101" t="e">
        <f t="shared" si="316"/>
        <v>#DIV/0!</v>
      </c>
      <c r="CT392" s="102" t="e">
        <f t="shared" si="318"/>
        <v>#DIV/0!</v>
      </c>
      <c r="CU392" s="601" t="e">
        <f t="shared" si="319"/>
        <v>#DIV/0!</v>
      </c>
      <c r="CV392" s="150"/>
    </row>
    <row r="393" spans="1:100" ht="79.5" hidden="1" customHeight="1">
      <c r="A393" s="80" t="s">
        <v>179</v>
      </c>
      <c r="B393" s="319">
        <v>477</v>
      </c>
      <c r="C393" s="534" t="s">
        <v>976</v>
      </c>
      <c r="D393" s="115" t="s">
        <v>171</v>
      </c>
      <c r="E393" s="393" t="s">
        <v>978</v>
      </c>
      <c r="F393" s="394" t="s">
        <v>224</v>
      </c>
      <c r="G393" s="541" t="s">
        <v>979</v>
      </c>
      <c r="H393" s="167"/>
      <c r="I393" s="540" t="s">
        <v>212</v>
      </c>
      <c r="J393" s="148" t="s">
        <v>864</v>
      </c>
      <c r="K393" s="140" t="s">
        <v>165</v>
      </c>
      <c r="L393" s="141" t="s">
        <v>177</v>
      </c>
      <c r="M393" s="106">
        <v>1</v>
      </c>
      <c r="N393" s="92"/>
      <c r="O393" s="107" t="s">
        <v>177</v>
      </c>
      <c r="P393" s="107"/>
      <c r="Q393" s="108"/>
      <c r="R393" s="108"/>
      <c r="S393" s="108"/>
      <c r="T393" s="108"/>
      <c r="U393" s="107"/>
      <c r="V393" s="108"/>
      <c r="W393" s="108"/>
      <c r="X393" s="108"/>
      <c r="Y393" s="38">
        <f t="shared" si="309"/>
        <v>1</v>
      </c>
      <c r="Z393" s="129"/>
      <c r="AA393" s="536"/>
      <c r="AB393" s="536"/>
      <c r="AC393" s="97" t="s">
        <v>227</v>
      </c>
      <c r="AD393" s="97" t="s">
        <v>365</v>
      </c>
      <c r="AE393" s="97" t="s">
        <v>227</v>
      </c>
      <c r="AF393" s="97" t="s">
        <v>365</v>
      </c>
      <c r="AG393" s="96"/>
      <c r="AH393" s="96"/>
      <c r="AI393" s="96"/>
      <c r="AJ393" s="97"/>
      <c r="AK393" s="97"/>
      <c r="AL393" s="97"/>
      <c r="AM393" s="97"/>
      <c r="AN393" s="97"/>
      <c r="AO393" s="97"/>
      <c r="AP393" s="97"/>
      <c r="AQ393" s="97"/>
      <c r="AR393" s="97"/>
      <c r="AS393" s="97"/>
      <c r="AT393" s="97"/>
      <c r="AU393" s="97"/>
      <c r="AV393" s="97"/>
      <c r="AW393" s="97"/>
      <c r="AX393" s="97"/>
      <c r="AY393" s="97"/>
      <c r="AZ393" s="97"/>
      <c r="BA393" s="97"/>
      <c r="BB393" s="97"/>
      <c r="BC393" s="97"/>
      <c r="BD393" s="97"/>
      <c r="BE393" s="97"/>
      <c r="BF393" s="97"/>
      <c r="BG393" s="97"/>
      <c r="BH393" s="97"/>
      <c r="BI393" s="97"/>
      <c r="BJ393" s="98"/>
      <c r="BK393" s="99"/>
      <c r="BL393" s="99"/>
      <c r="BM393" s="99"/>
      <c r="BN393" s="110"/>
      <c r="BO393" s="99"/>
      <c r="BP393" s="99"/>
      <c r="BQ393" s="99"/>
      <c r="BR393" s="99"/>
      <c r="BS393" s="99"/>
      <c r="BT393" s="110"/>
      <c r="BU393" s="110"/>
      <c r="BV393" s="110"/>
      <c r="BW393" s="99"/>
      <c r="BX393" s="99"/>
      <c r="BY393" s="99"/>
      <c r="BZ393" s="99"/>
      <c r="CA393" s="110"/>
      <c r="CB393" s="110"/>
      <c r="CC393" s="99"/>
      <c r="CD393" s="99"/>
      <c r="CE393" s="99"/>
      <c r="CF393" s="99"/>
      <c r="CG393" s="99"/>
      <c r="CH393" s="110"/>
      <c r="CI393" s="99"/>
      <c r="CJ393" s="99"/>
      <c r="CK393" s="99"/>
      <c r="CL393" s="100">
        <f t="shared" si="310"/>
        <v>0</v>
      </c>
      <c r="CM393" s="112" t="e">
        <f t="shared" si="311"/>
        <v>#DIV/0!</v>
      </c>
      <c r="CN393" s="100">
        <f t="shared" si="312"/>
        <v>0</v>
      </c>
      <c r="CO393" s="101" t="e">
        <f t="shared" si="313"/>
        <v>#DIV/0!</v>
      </c>
      <c r="CP393" s="100">
        <f t="shared" si="314"/>
        <v>0</v>
      </c>
      <c r="CQ393" s="101" t="e">
        <f t="shared" si="317"/>
        <v>#DIV/0!</v>
      </c>
      <c r="CR393" s="100">
        <f t="shared" si="315"/>
        <v>0</v>
      </c>
      <c r="CS393" s="101" t="e">
        <f t="shared" si="316"/>
        <v>#DIV/0!</v>
      </c>
      <c r="CT393" s="102" t="e">
        <f t="shared" si="318"/>
        <v>#DIV/0!</v>
      </c>
      <c r="CU393" s="103" t="e">
        <f t="shared" si="319"/>
        <v>#DIV/0!</v>
      </c>
      <c r="CV393" s="2"/>
    </row>
    <row r="394" spans="1:100" ht="71.25" hidden="1" customHeight="1">
      <c r="A394" s="328" t="s">
        <v>180</v>
      </c>
      <c r="B394" s="60">
        <v>477</v>
      </c>
      <c r="C394" s="83" t="s">
        <v>976</v>
      </c>
      <c r="D394" s="104" t="s">
        <v>171</v>
      </c>
      <c r="E394" s="81" t="s">
        <v>980</v>
      </c>
      <c r="F394" s="84" t="s">
        <v>224</v>
      </c>
      <c r="G394" s="142" t="s">
        <v>981</v>
      </c>
      <c r="H394" s="143"/>
      <c r="I394" s="87" t="s">
        <v>212</v>
      </c>
      <c r="J394" s="139" t="s">
        <v>864</v>
      </c>
      <c r="K394" s="140" t="s">
        <v>165</v>
      </c>
      <c r="L394" s="141" t="s">
        <v>177</v>
      </c>
      <c r="M394" s="106">
        <v>1</v>
      </c>
      <c r="N394" s="107"/>
      <c r="O394" s="108"/>
      <c r="P394" s="107" t="s">
        <v>177</v>
      </c>
      <c r="Q394" s="149"/>
      <c r="R394" s="108"/>
      <c r="S394" s="108"/>
      <c r="T394" s="108"/>
      <c r="U394" s="107"/>
      <c r="V394" s="108"/>
      <c r="W394" s="108"/>
      <c r="X394" s="108"/>
      <c r="Y394" s="38">
        <f t="shared" si="309"/>
        <v>1</v>
      </c>
      <c r="Z394" s="129"/>
      <c r="AA394" s="109"/>
      <c r="AB394" s="109"/>
      <c r="AC394" s="109"/>
      <c r="AD394" s="109"/>
      <c r="AE394" s="109"/>
      <c r="AF394" s="109"/>
      <c r="AG394" s="96" t="s">
        <v>365</v>
      </c>
      <c r="AH394" s="96" t="s">
        <v>227</v>
      </c>
      <c r="AI394" s="96" t="s">
        <v>227</v>
      </c>
      <c r="AJ394" s="97"/>
      <c r="AK394" s="97"/>
      <c r="AL394" s="97"/>
      <c r="AM394" s="97"/>
      <c r="AN394" s="97"/>
      <c r="AO394" s="97"/>
      <c r="AP394" s="97"/>
      <c r="AQ394" s="97"/>
      <c r="AR394" s="97"/>
      <c r="AS394" s="97"/>
      <c r="AT394" s="97"/>
      <c r="AU394" s="97"/>
      <c r="AV394" s="97"/>
      <c r="AW394" s="97"/>
      <c r="AX394" s="97"/>
      <c r="AY394" s="97"/>
      <c r="AZ394" s="97"/>
      <c r="BA394" s="97"/>
      <c r="BB394" s="97"/>
      <c r="BC394" s="97"/>
      <c r="BD394" s="97"/>
      <c r="BE394" s="97"/>
      <c r="BF394" s="97"/>
      <c r="BG394" s="97"/>
      <c r="BH394" s="97"/>
      <c r="BI394" s="97"/>
      <c r="BJ394" s="98"/>
      <c r="BK394" s="99"/>
      <c r="BL394" s="99"/>
      <c r="BM394" s="99"/>
      <c r="BN394" s="99"/>
      <c r="BO394" s="99"/>
      <c r="BP394" s="99"/>
      <c r="BQ394" s="99"/>
      <c r="BR394" s="99"/>
      <c r="BS394" s="99"/>
      <c r="BT394" s="99"/>
      <c r="BU394" s="99"/>
      <c r="BV394" s="99"/>
      <c r="BW394" s="99"/>
      <c r="BX394" s="99"/>
      <c r="BY394" s="99"/>
      <c r="BZ394" s="99"/>
      <c r="CA394" s="99"/>
      <c r="CB394" s="99"/>
      <c r="CC394" s="99"/>
      <c r="CD394" s="99"/>
      <c r="CE394" s="99"/>
      <c r="CF394" s="99"/>
      <c r="CG394" s="99"/>
      <c r="CH394" s="99"/>
      <c r="CI394" s="99"/>
      <c r="CJ394" s="99"/>
      <c r="CK394" s="99"/>
      <c r="CL394" s="100">
        <f t="shared" si="310"/>
        <v>0</v>
      </c>
      <c r="CM394" s="112" t="e">
        <f t="shared" si="311"/>
        <v>#DIV/0!</v>
      </c>
      <c r="CN394" s="100">
        <f t="shared" si="312"/>
        <v>0</v>
      </c>
      <c r="CO394" s="112" t="e">
        <f t="shared" si="313"/>
        <v>#DIV/0!</v>
      </c>
      <c r="CP394" s="48">
        <f t="shared" si="314"/>
        <v>0</v>
      </c>
      <c r="CQ394" s="112" t="e">
        <f t="shared" si="317"/>
        <v>#DIV/0!</v>
      </c>
      <c r="CR394" s="100">
        <f t="shared" si="315"/>
        <v>0</v>
      </c>
      <c r="CS394" s="112" t="e">
        <f t="shared" si="316"/>
        <v>#DIV/0!</v>
      </c>
      <c r="CT394" s="113" t="e">
        <f t="shared" si="318"/>
        <v>#DIV/0!</v>
      </c>
      <c r="CU394" s="103" t="e">
        <f t="shared" si="319"/>
        <v>#DIV/0!</v>
      </c>
      <c r="CV394" s="2"/>
    </row>
    <row r="395" spans="1:100" ht="95.25" hidden="1" customHeight="1">
      <c r="A395" s="328" t="s">
        <v>181</v>
      </c>
      <c r="B395" s="60">
        <v>477</v>
      </c>
      <c r="C395" s="83" t="s">
        <v>976</v>
      </c>
      <c r="D395" s="114"/>
      <c r="E395" s="81" t="s">
        <v>982</v>
      </c>
      <c r="F395" s="84"/>
      <c r="G395" s="142" t="s">
        <v>983</v>
      </c>
      <c r="H395" s="143"/>
      <c r="I395" s="105" t="s">
        <v>212</v>
      </c>
      <c r="J395" s="139" t="s">
        <v>864</v>
      </c>
      <c r="K395" s="140" t="s">
        <v>165</v>
      </c>
      <c r="L395" s="141" t="s">
        <v>177</v>
      </c>
      <c r="M395" s="134">
        <v>1</v>
      </c>
      <c r="N395" s="135"/>
      <c r="O395" s="108"/>
      <c r="P395" s="107"/>
      <c r="Q395" s="107" t="s">
        <v>177</v>
      </c>
      <c r="R395" s="108"/>
      <c r="S395" s="108"/>
      <c r="T395" s="108"/>
      <c r="U395" s="107"/>
      <c r="V395" s="108"/>
      <c r="W395" s="108"/>
      <c r="X395" s="108"/>
      <c r="Y395" s="38">
        <f t="shared" si="309"/>
        <v>1</v>
      </c>
      <c r="Z395" s="129"/>
      <c r="AA395" s="109"/>
      <c r="AB395" s="109"/>
      <c r="AC395" s="109"/>
      <c r="AD395" s="109"/>
      <c r="AE395" s="109"/>
      <c r="AF395" s="109"/>
      <c r="AG395" s="96"/>
      <c r="AH395" s="96"/>
      <c r="AI395" s="96"/>
      <c r="AJ395" s="97" t="s">
        <v>227</v>
      </c>
      <c r="AK395" s="97" t="s">
        <v>227</v>
      </c>
      <c r="AL395" s="97" t="s">
        <v>365</v>
      </c>
      <c r="AM395" s="97"/>
      <c r="AN395" s="97"/>
      <c r="AO395" s="97"/>
      <c r="AP395" s="97"/>
      <c r="AQ395" s="97"/>
      <c r="AR395" s="97"/>
      <c r="AS395" s="97"/>
      <c r="AT395" s="97"/>
      <c r="AU395" s="97"/>
      <c r="AV395" s="97"/>
      <c r="AW395" s="97"/>
      <c r="AX395" s="97"/>
      <c r="AY395" s="97"/>
      <c r="AZ395" s="97"/>
      <c r="BA395" s="97"/>
      <c r="BB395" s="97"/>
      <c r="BC395" s="97"/>
      <c r="BD395" s="97"/>
      <c r="BE395" s="97"/>
      <c r="BF395" s="97"/>
      <c r="BG395" s="97"/>
      <c r="BH395" s="97"/>
      <c r="BI395" s="97"/>
      <c r="BJ395" s="98"/>
      <c r="BK395" s="99"/>
      <c r="BL395" s="99"/>
      <c r="BM395" s="99"/>
      <c r="BN395" s="99"/>
      <c r="BO395" s="99"/>
      <c r="BP395" s="99"/>
      <c r="BQ395" s="99"/>
      <c r="BR395" s="99"/>
      <c r="BS395" s="99"/>
      <c r="BT395" s="99"/>
      <c r="BU395" s="99"/>
      <c r="BV395" s="99"/>
      <c r="BW395" s="99"/>
      <c r="BX395" s="99"/>
      <c r="BY395" s="99"/>
      <c r="BZ395" s="99"/>
      <c r="CA395" s="99"/>
      <c r="CB395" s="99"/>
      <c r="CC395" s="99"/>
      <c r="CD395" s="99"/>
      <c r="CE395" s="99"/>
      <c r="CF395" s="99"/>
      <c r="CG395" s="99"/>
      <c r="CH395" s="99"/>
      <c r="CI395" s="99"/>
      <c r="CJ395" s="99"/>
      <c r="CK395" s="99"/>
      <c r="CL395" s="100">
        <f t="shared" si="310"/>
        <v>0</v>
      </c>
      <c r="CM395" s="112" t="e">
        <f t="shared" si="311"/>
        <v>#DIV/0!</v>
      </c>
      <c r="CN395" s="100">
        <f t="shared" si="312"/>
        <v>0</v>
      </c>
      <c r="CO395" s="112" t="e">
        <f t="shared" si="313"/>
        <v>#DIV/0!</v>
      </c>
      <c r="CP395" s="100">
        <f t="shared" si="314"/>
        <v>0</v>
      </c>
      <c r="CQ395" s="112" t="e">
        <f t="shared" si="317"/>
        <v>#DIV/0!</v>
      </c>
      <c r="CR395" s="100">
        <f t="shared" si="315"/>
        <v>0</v>
      </c>
      <c r="CS395" s="112" t="e">
        <f t="shared" si="316"/>
        <v>#DIV/0!</v>
      </c>
      <c r="CT395" s="113" t="e">
        <f t="shared" si="318"/>
        <v>#DIV/0!</v>
      </c>
      <c r="CU395" s="103" t="e">
        <f t="shared" si="319"/>
        <v>#DIV/0!</v>
      </c>
      <c r="CV395" s="2"/>
    </row>
    <row r="396" spans="1:100" ht="126" hidden="1" customHeight="1">
      <c r="A396" s="38" t="s">
        <v>182</v>
      </c>
      <c r="B396" s="60">
        <v>477</v>
      </c>
      <c r="C396" s="81" t="s">
        <v>976</v>
      </c>
      <c r="D396" s="104" t="s">
        <v>171</v>
      </c>
      <c r="E396" s="81" t="s">
        <v>984</v>
      </c>
      <c r="F396" s="84" t="s">
        <v>224</v>
      </c>
      <c r="G396" s="85" t="s">
        <v>985</v>
      </c>
      <c r="H396" s="86"/>
      <c r="I396" s="105" t="s">
        <v>212</v>
      </c>
      <c r="J396" s="139" t="s">
        <v>864</v>
      </c>
      <c r="K396" s="140" t="s">
        <v>165</v>
      </c>
      <c r="L396" s="141" t="s">
        <v>177</v>
      </c>
      <c r="M396" s="134">
        <v>1</v>
      </c>
      <c r="N396" s="135"/>
      <c r="O396" s="108"/>
      <c r="P396" s="107"/>
      <c r="Q396" s="108"/>
      <c r="R396" s="108" t="s">
        <v>177</v>
      </c>
      <c r="S396" s="108"/>
      <c r="T396" s="108"/>
      <c r="U396" s="107"/>
      <c r="V396" s="108"/>
      <c r="W396" s="108"/>
      <c r="X396" s="108"/>
      <c r="Y396" s="38">
        <f t="shared" si="309"/>
        <v>1</v>
      </c>
      <c r="Z396" s="129"/>
      <c r="AA396" s="109"/>
      <c r="AB396" s="109"/>
      <c r="AC396" s="109"/>
      <c r="AD396" s="109"/>
      <c r="AE396" s="109"/>
      <c r="AF396" s="109"/>
      <c r="AG396" s="96"/>
      <c r="AH396" s="96"/>
      <c r="AI396" s="96"/>
      <c r="AJ396" s="97"/>
      <c r="AK396" s="97"/>
      <c r="AL396" s="97"/>
      <c r="AM396" s="97" t="s">
        <v>365</v>
      </c>
      <c r="AN396" s="97" t="s">
        <v>227</v>
      </c>
      <c r="AO396" s="97" t="s">
        <v>227</v>
      </c>
      <c r="AP396" s="97" t="s">
        <v>365</v>
      </c>
      <c r="AQ396" s="97"/>
      <c r="AR396" s="97"/>
      <c r="AS396" s="97"/>
      <c r="AT396" s="97"/>
      <c r="AU396" s="97"/>
      <c r="AV396" s="97"/>
      <c r="AW396" s="97"/>
      <c r="AX396" s="97"/>
      <c r="AY396" s="97"/>
      <c r="AZ396" s="97"/>
      <c r="BA396" s="97"/>
      <c r="BB396" s="97"/>
      <c r="BC396" s="97"/>
      <c r="BD396" s="97"/>
      <c r="BE396" s="97"/>
      <c r="BF396" s="97"/>
      <c r="BG396" s="97"/>
      <c r="BH396" s="97"/>
      <c r="BI396" s="97"/>
      <c r="BJ396" s="98"/>
      <c r="BK396" s="99"/>
      <c r="BL396" s="99"/>
      <c r="BM396" s="99"/>
      <c r="BN396" s="99"/>
      <c r="BO396" s="99"/>
      <c r="BP396" s="99"/>
      <c r="BQ396" s="99"/>
      <c r="BR396" s="99"/>
      <c r="BS396" s="99"/>
      <c r="BT396" s="99"/>
      <c r="BU396" s="99"/>
      <c r="BV396" s="99"/>
      <c r="BW396" s="99"/>
      <c r="BX396" s="99"/>
      <c r="BY396" s="99"/>
      <c r="BZ396" s="99"/>
      <c r="CA396" s="99"/>
      <c r="CB396" s="99"/>
      <c r="CC396" s="99"/>
      <c r="CD396" s="99"/>
      <c r="CE396" s="99"/>
      <c r="CF396" s="99"/>
      <c r="CG396" s="99"/>
      <c r="CH396" s="99"/>
      <c r="CI396" s="99"/>
      <c r="CJ396" s="99"/>
      <c r="CK396" s="99"/>
      <c r="CL396" s="100">
        <f t="shared" si="310"/>
        <v>0</v>
      </c>
      <c r="CM396" s="101" t="e">
        <f t="shared" si="311"/>
        <v>#DIV/0!</v>
      </c>
      <c r="CN396" s="100">
        <f t="shared" si="312"/>
        <v>0</v>
      </c>
      <c r="CO396" s="101" t="e">
        <f t="shared" si="313"/>
        <v>#DIV/0!</v>
      </c>
      <c r="CP396" s="100">
        <f t="shared" si="314"/>
        <v>0</v>
      </c>
      <c r="CQ396" s="101" t="e">
        <f t="shared" si="317"/>
        <v>#DIV/0!</v>
      </c>
      <c r="CR396" s="100">
        <f t="shared" si="315"/>
        <v>0</v>
      </c>
      <c r="CS396" s="101" t="e">
        <f t="shared" si="316"/>
        <v>#DIV/0!</v>
      </c>
      <c r="CT396" s="113" t="e">
        <f t="shared" si="318"/>
        <v>#DIV/0!</v>
      </c>
      <c r="CU396" s="103" t="e">
        <f t="shared" si="319"/>
        <v>#DIV/0!</v>
      </c>
      <c r="CV396" s="2"/>
    </row>
    <row r="397" spans="1:100" ht="96" hidden="1" customHeight="1">
      <c r="A397" s="80" t="s">
        <v>183</v>
      </c>
      <c r="B397" s="60">
        <v>477</v>
      </c>
      <c r="C397" s="81" t="s">
        <v>976</v>
      </c>
      <c r="D397" s="115" t="s">
        <v>171</v>
      </c>
      <c r="E397" s="81" t="s">
        <v>986</v>
      </c>
      <c r="F397" s="84" t="s">
        <v>224</v>
      </c>
      <c r="G397" s="142" t="s">
        <v>987</v>
      </c>
      <c r="H397" s="143"/>
      <c r="I397" s="105" t="s">
        <v>212</v>
      </c>
      <c r="J397" s="139" t="s">
        <v>864</v>
      </c>
      <c r="K397" s="140" t="s">
        <v>165</v>
      </c>
      <c r="L397" s="141" t="s">
        <v>177</v>
      </c>
      <c r="M397" s="106">
        <v>1</v>
      </c>
      <c r="N397" s="107"/>
      <c r="O397" s="108"/>
      <c r="P397" s="107"/>
      <c r="Q397" s="108"/>
      <c r="R397" s="107"/>
      <c r="S397" s="108" t="s">
        <v>177</v>
      </c>
      <c r="T397" s="108"/>
      <c r="U397" s="107"/>
      <c r="V397" s="108"/>
      <c r="W397" s="108"/>
      <c r="X397" s="108"/>
      <c r="Y397" s="38">
        <f t="shared" si="309"/>
        <v>1</v>
      </c>
      <c r="Z397" s="129"/>
      <c r="AA397" s="109"/>
      <c r="AB397" s="109"/>
      <c r="AC397" s="109"/>
      <c r="AD397" s="109"/>
      <c r="AE397" s="109"/>
      <c r="AF397" s="109"/>
      <c r="AG397" s="96"/>
      <c r="AH397" s="96"/>
      <c r="AI397" s="96"/>
      <c r="AJ397" s="97"/>
      <c r="AK397" s="97"/>
      <c r="AL397" s="97"/>
      <c r="AM397" s="97"/>
      <c r="AN397" s="97"/>
      <c r="AO397" s="97"/>
      <c r="AP397" s="97"/>
      <c r="AQ397" s="97" t="s">
        <v>365</v>
      </c>
      <c r="AR397" s="97" t="s">
        <v>227</v>
      </c>
      <c r="AS397" s="97" t="s">
        <v>393</v>
      </c>
      <c r="AT397" s="97"/>
      <c r="AU397" s="97"/>
      <c r="AV397" s="97"/>
      <c r="AW397" s="97"/>
      <c r="AX397" s="97"/>
      <c r="AY397" s="97"/>
      <c r="AZ397" s="97"/>
      <c r="BA397" s="97"/>
      <c r="BB397" s="97"/>
      <c r="BC397" s="97"/>
      <c r="BD397" s="97"/>
      <c r="BE397" s="97"/>
      <c r="BF397" s="97"/>
      <c r="BG397" s="97"/>
      <c r="BH397" s="97"/>
      <c r="BI397" s="97"/>
      <c r="BJ397" s="98"/>
      <c r="BK397" s="99"/>
      <c r="BL397" s="99"/>
      <c r="BM397" s="99"/>
      <c r="BN397" s="99"/>
      <c r="BO397" s="99"/>
      <c r="BP397" s="99"/>
      <c r="BQ397" s="99"/>
      <c r="BR397" s="99"/>
      <c r="BS397" s="99"/>
      <c r="BT397" s="99"/>
      <c r="BU397" s="99"/>
      <c r="BV397" s="99"/>
      <c r="BW397" s="99"/>
      <c r="BX397" s="99"/>
      <c r="BY397" s="99"/>
      <c r="BZ397" s="99"/>
      <c r="CA397" s="99"/>
      <c r="CB397" s="99"/>
      <c r="CC397" s="99"/>
      <c r="CD397" s="99"/>
      <c r="CE397" s="99"/>
      <c r="CF397" s="99"/>
      <c r="CG397" s="99"/>
      <c r="CH397" s="99"/>
      <c r="CI397" s="99"/>
      <c r="CJ397" s="99"/>
      <c r="CK397" s="99"/>
      <c r="CL397" s="100">
        <f t="shared" si="310"/>
        <v>0</v>
      </c>
      <c r="CM397" s="112" t="e">
        <f t="shared" si="311"/>
        <v>#DIV/0!</v>
      </c>
      <c r="CN397" s="100">
        <f t="shared" si="312"/>
        <v>0</v>
      </c>
      <c r="CO397" s="112" t="e">
        <f t="shared" si="313"/>
        <v>#DIV/0!</v>
      </c>
      <c r="CP397" s="100">
        <f t="shared" si="314"/>
        <v>0</v>
      </c>
      <c r="CQ397" s="112" t="e">
        <f t="shared" si="317"/>
        <v>#DIV/0!</v>
      </c>
      <c r="CR397" s="100">
        <f t="shared" si="315"/>
        <v>0</v>
      </c>
      <c r="CS397" s="112" t="e">
        <f t="shared" si="316"/>
        <v>#DIV/0!</v>
      </c>
      <c r="CT397" s="113" t="e">
        <f t="shared" si="318"/>
        <v>#DIV/0!</v>
      </c>
      <c r="CU397" s="103" t="e">
        <f t="shared" si="319"/>
        <v>#DIV/0!</v>
      </c>
      <c r="CV397" s="2"/>
    </row>
    <row r="398" spans="1:100" ht="125.25" hidden="1" customHeight="1">
      <c r="A398" s="80" t="s">
        <v>186</v>
      </c>
      <c r="B398" s="60">
        <v>477</v>
      </c>
      <c r="C398" s="81" t="s">
        <v>976</v>
      </c>
      <c r="D398" s="104" t="s">
        <v>171</v>
      </c>
      <c r="E398" s="81" t="s">
        <v>988</v>
      </c>
      <c r="F398" s="84" t="s">
        <v>224</v>
      </c>
      <c r="G398" s="85" t="s">
        <v>989</v>
      </c>
      <c r="H398" s="86"/>
      <c r="I398" s="105" t="s">
        <v>212</v>
      </c>
      <c r="J398" s="139" t="s">
        <v>864</v>
      </c>
      <c r="K398" s="140" t="s">
        <v>165</v>
      </c>
      <c r="L398" s="141" t="s">
        <v>177</v>
      </c>
      <c r="M398" s="106">
        <v>1</v>
      </c>
      <c r="N398" s="107"/>
      <c r="O398" s="108"/>
      <c r="P398" s="107"/>
      <c r="Q398" s="108"/>
      <c r="R398" s="108"/>
      <c r="S398" s="108"/>
      <c r="T398" s="108"/>
      <c r="U398" s="107"/>
      <c r="V398" s="108" t="s">
        <v>177</v>
      </c>
      <c r="W398" s="108"/>
      <c r="X398" s="108"/>
      <c r="Y398" s="38">
        <f t="shared" si="309"/>
        <v>1</v>
      </c>
      <c r="Z398" s="129"/>
      <c r="AA398" s="109"/>
      <c r="AB398" s="109"/>
      <c r="AC398" s="109"/>
      <c r="AD398" s="109"/>
      <c r="AE398" s="109"/>
      <c r="AF398" s="109"/>
      <c r="AG398" s="96"/>
      <c r="AH398" s="96"/>
      <c r="AI398" s="96"/>
      <c r="AJ398" s="97"/>
      <c r="AK398" s="97"/>
      <c r="AL398" s="97"/>
      <c r="AM398" s="97"/>
      <c r="AN398" s="97"/>
      <c r="AO398" s="97"/>
      <c r="AP398" s="97"/>
      <c r="AQ398" s="97"/>
      <c r="AR398" s="97"/>
      <c r="AS398" s="97"/>
      <c r="AT398" s="97"/>
      <c r="AU398" s="97"/>
      <c r="AV398" s="97"/>
      <c r="AW398" s="97"/>
      <c r="AX398" s="97"/>
      <c r="AY398" s="97"/>
      <c r="AZ398" s="97"/>
      <c r="BA398" s="97" t="s">
        <v>227</v>
      </c>
      <c r="BB398" s="97" t="s">
        <v>365</v>
      </c>
      <c r="BC398" s="97" t="s">
        <v>365</v>
      </c>
      <c r="BD398" s="97"/>
      <c r="BE398" s="97"/>
      <c r="BF398" s="97"/>
      <c r="BG398" s="97"/>
      <c r="BH398" s="97"/>
      <c r="BI398" s="97"/>
      <c r="BJ398" s="98"/>
      <c r="BK398" s="99"/>
      <c r="BL398" s="99"/>
      <c r="BM398" s="99"/>
      <c r="BN398" s="99"/>
      <c r="BO398" s="99"/>
      <c r="BP398" s="99"/>
      <c r="BQ398" s="99"/>
      <c r="BR398" s="99"/>
      <c r="BS398" s="99"/>
      <c r="BT398" s="99"/>
      <c r="BU398" s="99"/>
      <c r="BV398" s="99"/>
      <c r="BW398" s="99"/>
      <c r="BX398" s="99"/>
      <c r="BY398" s="99"/>
      <c r="BZ398" s="99"/>
      <c r="CA398" s="99"/>
      <c r="CB398" s="99"/>
      <c r="CC398" s="99"/>
      <c r="CD398" s="99"/>
      <c r="CE398" s="99"/>
      <c r="CF398" s="99"/>
      <c r="CG398" s="99"/>
      <c r="CH398" s="99"/>
      <c r="CI398" s="99"/>
      <c r="CJ398" s="99"/>
      <c r="CK398" s="99"/>
      <c r="CL398" s="100">
        <f t="shared" si="310"/>
        <v>0</v>
      </c>
      <c r="CM398" s="101" t="e">
        <f t="shared" si="311"/>
        <v>#DIV/0!</v>
      </c>
      <c r="CN398" s="100">
        <f t="shared" si="312"/>
        <v>0</v>
      </c>
      <c r="CO398" s="101" t="e">
        <f t="shared" si="313"/>
        <v>#DIV/0!</v>
      </c>
      <c r="CP398" s="100">
        <f t="shared" si="314"/>
        <v>0</v>
      </c>
      <c r="CQ398" s="101" t="e">
        <f t="shared" si="317"/>
        <v>#DIV/0!</v>
      </c>
      <c r="CR398" s="100">
        <f t="shared" si="315"/>
        <v>0</v>
      </c>
      <c r="CS398" s="101" t="e">
        <f t="shared" si="316"/>
        <v>#DIV/0!</v>
      </c>
      <c r="CT398" s="113" t="e">
        <f t="shared" si="318"/>
        <v>#DIV/0!</v>
      </c>
      <c r="CU398" s="103" t="e">
        <f t="shared" si="319"/>
        <v>#DIV/0!</v>
      </c>
      <c r="CV398" s="2"/>
    </row>
    <row r="399" spans="1:100" ht="72" hidden="1" customHeight="1">
      <c r="A399" s="80" t="s">
        <v>184</v>
      </c>
      <c r="B399" s="60">
        <v>477</v>
      </c>
      <c r="C399" s="81" t="s">
        <v>976</v>
      </c>
      <c r="D399" s="104" t="s">
        <v>171</v>
      </c>
      <c r="E399" s="81" t="s">
        <v>990</v>
      </c>
      <c r="F399" s="84" t="s">
        <v>224</v>
      </c>
      <c r="G399" s="85" t="s">
        <v>991</v>
      </c>
      <c r="H399" s="86"/>
      <c r="I399" s="105" t="s">
        <v>212</v>
      </c>
      <c r="J399" s="139" t="s">
        <v>864</v>
      </c>
      <c r="K399" s="140" t="s">
        <v>165</v>
      </c>
      <c r="L399" s="141" t="s">
        <v>177</v>
      </c>
      <c r="M399" s="134">
        <v>1</v>
      </c>
      <c r="N399" s="135"/>
      <c r="O399" s="108"/>
      <c r="P399" s="107"/>
      <c r="Q399" s="108"/>
      <c r="R399" s="108"/>
      <c r="S399" s="108"/>
      <c r="T399" s="108" t="s">
        <v>177</v>
      </c>
      <c r="U399" s="107"/>
      <c r="V399" s="108"/>
      <c r="W399" s="108"/>
      <c r="X399" s="108"/>
      <c r="Y399" s="38">
        <f t="shared" si="309"/>
        <v>1</v>
      </c>
      <c r="Z399" s="129"/>
      <c r="AA399" s="109"/>
      <c r="AB399" s="109"/>
      <c r="AC399" s="109"/>
      <c r="AD399" s="109"/>
      <c r="AE399" s="109"/>
      <c r="AF399" s="109"/>
      <c r="AG399" s="96"/>
      <c r="AH399" s="96"/>
      <c r="AI399" s="96"/>
      <c r="AJ399" s="97"/>
      <c r="AK399" s="97"/>
      <c r="AL399" s="97"/>
      <c r="AM399" s="97"/>
      <c r="AN399" s="97"/>
      <c r="AO399" s="97"/>
      <c r="AP399" s="97"/>
      <c r="AQ399" s="97"/>
      <c r="AR399" s="97"/>
      <c r="AS399" s="97"/>
      <c r="AT399" s="97" t="s">
        <v>365</v>
      </c>
      <c r="AU399" s="97" t="s">
        <v>227</v>
      </c>
      <c r="AV399" s="97" t="s">
        <v>227</v>
      </c>
      <c r="AW399" s="97" t="s">
        <v>365</v>
      </c>
      <c r="AX399" s="97"/>
      <c r="AY399" s="97"/>
      <c r="AZ399" s="97"/>
      <c r="BA399" s="97"/>
      <c r="BB399" s="97"/>
      <c r="BC399" s="97"/>
      <c r="BD399" s="97"/>
      <c r="BE399" s="97"/>
      <c r="BF399" s="97"/>
      <c r="BG399" s="97"/>
      <c r="BH399" s="97"/>
      <c r="BI399" s="97"/>
      <c r="BJ399" s="98"/>
      <c r="BK399" s="99"/>
      <c r="BL399" s="99"/>
      <c r="BM399" s="99"/>
      <c r="BN399" s="99"/>
      <c r="BO399" s="99"/>
      <c r="BP399" s="99"/>
      <c r="BQ399" s="99"/>
      <c r="BR399" s="99"/>
      <c r="BS399" s="99"/>
      <c r="BT399" s="99"/>
      <c r="BU399" s="99"/>
      <c r="BV399" s="99"/>
      <c r="BW399" s="99"/>
      <c r="BX399" s="99"/>
      <c r="BY399" s="99"/>
      <c r="BZ399" s="99"/>
      <c r="CA399" s="99"/>
      <c r="CB399" s="99"/>
      <c r="CC399" s="99"/>
      <c r="CD399" s="99"/>
      <c r="CE399" s="99"/>
      <c r="CF399" s="99"/>
      <c r="CG399" s="99"/>
      <c r="CH399" s="99"/>
      <c r="CI399" s="99"/>
      <c r="CJ399" s="99"/>
      <c r="CK399" s="99"/>
      <c r="CL399" s="100">
        <f t="shared" si="310"/>
        <v>0</v>
      </c>
      <c r="CM399" s="101" t="e">
        <f t="shared" si="311"/>
        <v>#DIV/0!</v>
      </c>
      <c r="CN399" s="100">
        <f t="shared" si="312"/>
        <v>0</v>
      </c>
      <c r="CO399" s="101" t="e">
        <f t="shared" si="313"/>
        <v>#DIV/0!</v>
      </c>
      <c r="CP399" s="100">
        <f t="shared" si="314"/>
        <v>0</v>
      </c>
      <c r="CQ399" s="101" t="e">
        <f t="shared" si="317"/>
        <v>#DIV/0!</v>
      </c>
      <c r="CR399" s="100">
        <f t="shared" si="315"/>
        <v>0</v>
      </c>
      <c r="CS399" s="101" t="e">
        <f t="shared" si="316"/>
        <v>#DIV/0!</v>
      </c>
      <c r="CT399" s="116" t="e">
        <f t="shared" si="318"/>
        <v>#DIV/0!</v>
      </c>
      <c r="CU399" s="103" t="e">
        <f t="shared" si="319"/>
        <v>#DIV/0!</v>
      </c>
      <c r="CV399" s="2"/>
    </row>
    <row r="400" spans="1:100" ht="72.75" hidden="1" customHeight="1">
      <c r="A400" s="80" t="s">
        <v>185</v>
      </c>
      <c r="B400" s="60">
        <v>477</v>
      </c>
      <c r="C400" s="81" t="s">
        <v>976</v>
      </c>
      <c r="D400" s="104" t="s">
        <v>171</v>
      </c>
      <c r="E400" s="81" t="s">
        <v>992</v>
      </c>
      <c r="F400" s="84" t="s">
        <v>224</v>
      </c>
      <c r="G400" s="85" t="s">
        <v>993</v>
      </c>
      <c r="H400" s="86"/>
      <c r="I400" s="105" t="s">
        <v>212</v>
      </c>
      <c r="J400" s="139" t="s">
        <v>864</v>
      </c>
      <c r="K400" s="140" t="s">
        <v>165</v>
      </c>
      <c r="L400" s="141" t="s">
        <v>177</v>
      </c>
      <c r="M400" s="106">
        <v>1</v>
      </c>
      <c r="N400" s="107"/>
      <c r="O400" s="108"/>
      <c r="P400" s="107"/>
      <c r="Q400" s="108"/>
      <c r="R400" s="108"/>
      <c r="S400" s="108"/>
      <c r="T400" s="108"/>
      <c r="U400" s="107" t="s">
        <v>177</v>
      </c>
      <c r="V400" s="108"/>
      <c r="W400" s="108"/>
      <c r="X400" s="108"/>
      <c r="Y400" s="38">
        <f t="shared" si="309"/>
        <v>1</v>
      </c>
      <c r="Z400" s="129"/>
      <c r="AA400" s="109"/>
      <c r="AB400" s="109"/>
      <c r="AC400" s="109"/>
      <c r="AD400" s="109"/>
      <c r="AE400" s="109"/>
      <c r="AF400" s="109"/>
      <c r="AG400" s="96"/>
      <c r="AH400" s="96"/>
      <c r="AI400" s="96"/>
      <c r="AJ400" s="97"/>
      <c r="AK400" s="97"/>
      <c r="AL400" s="97"/>
      <c r="AM400" s="97"/>
      <c r="AN400" s="97"/>
      <c r="AO400" s="97"/>
      <c r="AP400" s="97"/>
      <c r="AQ400" s="97"/>
      <c r="AR400" s="97"/>
      <c r="AS400" s="97"/>
      <c r="AT400" s="97"/>
      <c r="AU400" s="97"/>
      <c r="AV400" s="97"/>
      <c r="AW400" s="97"/>
      <c r="AX400" s="97" t="s">
        <v>227</v>
      </c>
      <c r="AY400" s="97" t="s">
        <v>227</v>
      </c>
      <c r="AZ400" s="97" t="s">
        <v>365</v>
      </c>
      <c r="BA400" s="97"/>
      <c r="BB400" s="97"/>
      <c r="BC400" s="97"/>
      <c r="BD400" s="97"/>
      <c r="BE400" s="97"/>
      <c r="BF400" s="97"/>
      <c r="BG400" s="97"/>
      <c r="BH400" s="97"/>
      <c r="BI400" s="97"/>
      <c r="BJ400" s="98"/>
      <c r="BK400" s="99"/>
      <c r="BL400" s="99"/>
      <c r="BM400" s="99"/>
      <c r="BN400" s="99"/>
      <c r="BO400" s="99"/>
      <c r="BP400" s="99"/>
      <c r="BQ400" s="99"/>
      <c r="BR400" s="99"/>
      <c r="BS400" s="99"/>
      <c r="BT400" s="99"/>
      <c r="BU400" s="99"/>
      <c r="BV400" s="99"/>
      <c r="BW400" s="99"/>
      <c r="BX400" s="99"/>
      <c r="BY400" s="99"/>
      <c r="BZ400" s="99"/>
      <c r="CA400" s="99"/>
      <c r="CB400" s="99"/>
      <c r="CC400" s="99"/>
      <c r="CD400" s="99"/>
      <c r="CE400" s="99"/>
      <c r="CF400" s="99"/>
      <c r="CG400" s="99"/>
      <c r="CH400" s="99"/>
      <c r="CI400" s="99"/>
      <c r="CJ400" s="99"/>
      <c r="CK400" s="99"/>
      <c r="CL400" s="100">
        <f t="shared" si="310"/>
        <v>0</v>
      </c>
      <c r="CM400" s="101" t="e">
        <f t="shared" si="311"/>
        <v>#DIV/0!</v>
      </c>
      <c r="CN400" s="100">
        <f t="shared" si="312"/>
        <v>0</v>
      </c>
      <c r="CO400" s="101" t="e">
        <f t="shared" si="313"/>
        <v>#DIV/0!</v>
      </c>
      <c r="CP400" s="100">
        <f t="shared" si="314"/>
        <v>0</v>
      </c>
      <c r="CQ400" s="101" t="e">
        <f t="shared" si="317"/>
        <v>#DIV/0!</v>
      </c>
      <c r="CR400" s="100">
        <f t="shared" si="315"/>
        <v>0</v>
      </c>
      <c r="CS400" s="101" t="e">
        <f t="shared" si="316"/>
        <v>#DIV/0!</v>
      </c>
      <c r="CT400" s="117" t="e">
        <f t="shared" si="318"/>
        <v>#DIV/0!</v>
      </c>
      <c r="CU400" s="103" t="e">
        <f t="shared" si="319"/>
        <v>#DIV/0!</v>
      </c>
      <c r="CV400" s="2"/>
    </row>
    <row r="401" spans="1:100" ht="69" hidden="1" customHeight="1">
      <c r="A401" s="80" t="s">
        <v>187</v>
      </c>
      <c r="B401" s="60">
        <v>477</v>
      </c>
      <c r="C401" s="81" t="s">
        <v>976</v>
      </c>
      <c r="D401" s="104" t="s">
        <v>171</v>
      </c>
      <c r="E401" s="81" t="s">
        <v>994</v>
      </c>
      <c r="F401" s="84" t="s">
        <v>224</v>
      </c>
      <c r="G401" s="85" t="s">
        <v>995</v>
      </c>
      <c r="H401" s="86"/>
      <c r="I401" s="105" t="s">
        <v>212</v>
      </c>
      <c r="J401" s="139" t="s">
        <v>864</v>
      </c>
      <c r="K401" s="140" t="s">
        <v>165</v>
      </c>
      <c r="L401" s="141" t="s">
        <v>177</v>
      </c>
      <c r="M401" s="106">
        <v>1</v>
      </c>
      <c r="N401" s="107"/>
      <c r="O401" s="108"/>
      <c r="P401" s="107"/>
      <c r="Q401" s="108"/>
      <c r="R401" s="108"/>
      <c r="S401" s="108"/>
      <c r="T401" s="108"/>
      <c r="U401" s="107"/>
      <c r="V401" s="108"/>
      <c r="W401" s="108" t="s">
        <v>177</v>
      </c>
      <c r="X401" s="108"/>
      <c r="Y401" s="38">
        <f t="shared" si="309"/>
        <v>1</v>
      </c>
      <c r="Z401" s="129"/>
      <c r="AA401" s="109"/>
      <c r="AB401" s="109"/>
      <c r="AC401" s="109"/>
      <c r="AD401" s="109"/>
      <c r="AE401" s="109"/>
      <c r="AF401" s="109"/>
      <c r="AG401" s="96"/>
      <c r="AH401" s="96"/>
      <c r="AI401" s="96"/>
      <c r="AJ401" s="97"/>
      <c r="AK401" s="97"/>
      <c r="AL401" s="97"/>
      <c r="AM401" s="97"/>
      <c r="AN401" s="97"/>
      <c r="AO401" s="97"/>
      <c r="AP401" s="97"/>
      <c r="AQ401" s="97"/>
      <c r="AR401" s="97"/>
      <c r="AS401" s="97"/>
      <c r="AT401" s="97"/>
      <c r="AU401" s="97"/>
      <c r="AV401" s="97"/>
      <c r="AW401" s="97"/>
      <c r="AX401" s="97"/>
      <c r="AY401" s="97"/>
      <c r="AZ401" s="97"/>
      <c r="BA401" s="97"/>
      <c r="BB401" s="97"/>
      <c r="BC401" s="97"/>
      <c r="BD401" s="97" t="s">
        <v>227</v>
      </c>
      <c r="BE401" s="97"/>
      <c r="BF401" s="97" t="s">
        <v>393</v>
      </c>
      <c r="BG401" s="97"/>
      <c r="BH401" s="97"/>
      <c r="BI401" s="97"/>
      <c r="BJ401" s="98"/>
      <c r="BK401" s="99"/>
      <c r="BL401" s="99"/>
      <c r="BM401" s="99"/>
      <c r="BN401" s="99"/>
      <c r="BO401" s="99"/>
      <c r="BP401" s="99"/>
      <c r="BQ401" s="99"/>
      <c r="BR401" s="99"/>
      <c r="BS401" s="99"/>
      <c r="BT401" s="99"/>
      <c r="BU401" s="99"/>
      <c r="BV401" s="99"/>
      <c r="BW401" s="99"/>
      <c r="BX401" s="99"/>
      <c r="BY401" s="99"/>
      <c r="BZ401" s="99"/>
      <c r="CA401" s="99"/>
      <c r="CB401" s="99"/>
      <c r="CC401" s="99"/>
      <c r="CD401" s="99"/>
      <c r="CE401" s="99"/>
      <c r="CF401" s="99"/>
      <c r="CG401" s="99"/>
      <c r="CH401" s="99"/>
      <c r="CI401" s="99"/>
      <c r="CJ401" s="99"/>
      <c r="CK401" s="99"/>
      <c r="CL401" s="103">
        <f t="shared" si="310"/>
        <v>0</v>
      </c>
      <c r="CM401" s="112" t="e">
        <f t="shared" si="311"/>
        <v>#DIV/0!</v>
      </c>
      <c r="CN401" s="100">
        <f t="shared" si="312"/>
        <v>0</v>
      </c>
      <c r="CO401" s="112" t="e">
        <f t="shared" si="313"/>
        <v>#DIV/0!</v>
      </c>
      <c r="CP401" s="100">
        <f t="shared" si="314"/>
        <v>0</v>
      </c>
      <c r="CQ401" s="112" t="e">
        <f>CP401/(CL401+CN401+CP446+CR401)</f>
        <v>#DIV/0!</v>
      </c>
      <c r="CR401" s="100">
        <f t="shared" si="315"/>
        <v>0</v>
      </c>
      <c r="CS401" s="112" t="e">
        <f t="shared" si="316"/>
        <v>#DIV/0!</v>
      </c>
      <c r="CT401" s="113" t="e">
        <f>(((CL401*2)+(CN401*1)+(CP401*0)))/(CL401+CN401+CP401)</f>
        <v>#DIV/0!</v>
      </c>
      <c r="CU401" s="103" t="e">
        <f>IF(CS401&gt;=50%,"KĐG",IF(CT401&gt;=1.6,"Đạt mục tiêu",IF(CT401&gt;=1,"Cần cố gắng","Chưa đạt")))</f>
        <v>#DIV/0!</v>
      </c>
      <c r="CV401" s="2"/>
    </row>
    <row r="402" spans="1:100" ht="97.5" hidden="1" customHeight="1">
      <c r="A402" s="80" t="s">
        <v>186</v>
      </c>
      <c r="B402" s="60">
        <v>477</v>
      </c>
      <c r="C402" s="81" t="s">
        <v>976</v>
      </c>
      <c r="D402" s="104" t="s">
        <v>171</v>
      </c>
      <c r="E402" s="81" t="s">
        <v>996</v>
      </c>
      <c r="F402" s="84" t="s">
        <v>224</v>
      </c>
      <c r="G402" s="85" t="s">
        <v>997</v>
      </c>
      <c r="H402" s="86"/>
      <c r="I402" s="105" t="s">
        <v>212</v>
      </c>
      <c r="J402" s="88" t="s">
        <v>864</v>
      </c>
      <c r="K402" s="140" t="s">
        <v>165</v>
      </c>
      <c r="L402" s="141" t="s">
        <v>177</v>
      </c>
      <c r="M402" s="106">
        <v>1</v>
      </c>
      <c r="N402" s="107"/>
      <c r="O402" s="108"/>
      <c r="P402" s="107"/>
      <c r="Q402" s="108"/>
      <c r="R402" s="108"/>
      <c r="S402" s="108"/>
      <c r="T402" s="108"/>
      <c r="U402" s="107"/>
      <c r="V402" s="108" t="s">
        <v>177</v>
      </c>
      <c r="W402" s="108"/>
      <c r="X402" s="108"/>
      <c r="Y402" s="38">
        <v>1</v>
      </c>
      <c r="Z402" s="129"/>
      <c r="AA402" s="109"/>
      <c r="AB402" s="109"/>
      <c r="AC402" s="109"/>
      <c r="AD402" s="109"/>
      <c r="AE402" s="109"/>
      <c r="AF402" s="109"/>
      <c r="AG402" s="96"/>
      <c r="AH402" s="96"/>
      <c r="AI402" s="96"/>
      <c r="AJ402" s="97"/>
      <c r="AK402" s="97"/>
      <c r="AL402" s="97"/>
      <c r="AM402" s="97"/>
      <c r="AN402" s="97"/>
      <c r="AO402" s="97"/>
      <c r="AP402" s="97"/>
      <c r="AQ402" s="97"/>
      <c r="AR402" s="97"/>
      <c r="AS402" s="97"/>
      <c r="AT402" s="97"/>
      <c r="AU402" s="97"/>
      <c r="AV402" s="97"/>
      <c r="AW402" s="97"/>
      <c r="AX402" s="97"/>
      <c r="AY402" s="97"/>
      <c r="AZ402" s="97"/>
      <c r="BA402" s="97" t="s">
        <v>365</v>
      </c>
      <c r="BB402" s="97" t="s">
        <v>365</v>
      </c>
      <c r="BC402" s="97" t="s">
        <v>227</v>
      </c>
      <c r="BD402" s="97"/>
      <c r="BE402" s="97"/>
      <c r="BF402" s="97"/>
      <c r="BG402" s="97"/>
      <c r="BH402" s="97"/>
      <c r="BI402" s="97"/>
      <c r="BJ402" s="98"/>
      <c r="BK402" s="99"/>
      <c r="BL402" s="99"/>
      <c r="BM402" s="99"/>
      <c r="BN402" s="99"/>
      <c r="BO402" s="99"/>
      <c r="BP402" s="99"/>
      <c r="BQ402" s="99"/>
      <c r="BR402" s="99"/>
      <c r="BS402" s="99"/>
      <c r="BT402" s="99"/>
      <c r="BU402" s="99"/>
      <c r="BV402" s="99"/>
      <c r="BW402" s="99"/>
      <c r="BX402" s="99"/>
      <c r="BY402" s="99"/>
      <c r="BZ402" s="99"/>
      <c r="CA402" s="99"/>
      <c r="CB402" s="99"/>
      <c r="CC402" s="99"/>
      <c r="CD402" s="99"/>
      <c r="CE402" s="99"/>
      <c r="CF402" s="99"/>
      <c r="CG402" s="99"/>
      <c r="CH402" s="99"/>
      <c r="CI402" s="99"/>
      <c r="CJ402" s="99"/>
      <c r="CK402" s="99"/>
      <c r="CL402" s="100">
        <f t="shared" si="310"/>
        <v>0</v>
      </c>
      <c r="CM402" s="101" t="e">
        <f t="shared" si="311"/>
        <v>#DIV/0!</v>
      </c>
      <c r="CN402" s="100">
        <f t="shared" si="312"/>
        <v>0</v>
      </c>
      <c r="CO402" s="101" t="e">
        <f t="shared" si="313"/>
        <v>#DIV/0!</v>
      </c>
      <c r="CP402" s="100">
        <f t="shared" si="314"/>
        <v>0</v>
      </c>
      <c r="CQ402" s="101" t="e">
        <f>CP402/(CL402+CN402+CP402+CR402)</f>
        <v>#DIV/0!</v>
      </c>
      <c r="CR402" s="100">
        <f t="shared" si="315"/>
        <v>0</v>
      </c>
      <c r="CS402" s="101" t="e">
        <f t="shared" si="316"/>
        <v>#DIV/0!</v>
      </c>
      <c r="CT402" s="113" t="e">
        <f>(((CL402*2)+(CN402*1)+(CP402*0)))/(CL402+CN402+CP402)</f>
        <v>#DIV/0!</v>
      </c>
      <c r="CU402" s="103" t="e">
        <f>IF(CS402&gt;=50%,"KĐG",IF(CT402&gt;=1.6,"Đạt mục tiêu",IF(CT402&gt;=1,"Cần cố gắng","Chưa đạt")))</f>
        <v>#DIV/0!</v>
      </c>
      <c r="CV402" s="2"/>
    </row>
    <row r="403" spans="1:100" ht="96" hidden="1" customHeight="1">
      <c r="A403" s="80" t="s">
        <v>187</v>
      </c>
      <c r="B403" s="60">
        <v>477</v>
      </c>
      <c r="C403" s="169" t="s">
        <v>998</v>
      </c>
      <c r="D403" s="104" t="s">
        <v>171</v>
      </c>
      <c r="E403" s="81" t="s">
        <v>999</v>
      </c>
      <c r="F403" s="84" t="s">
        <v>224</v>
      </c>
      <c r="G403" s="85" t="s">
        <v>1000</v>
      </c>
      <c r="H403" s="86"/>
      <c r="I403" s="105" t="s">
        <v>212</v>
      </c>
      <c r="J403" s="682" t="s">
        <v>864</v>
      </c>
      <c r="K403" s="683" t="s">
        <v>165</v>
      </c>
      <c r="L403" s="650" t="s">
        <v>177</v>
      </c>
      <c r="M403" s="106">
        <v>1</v>
      </c>
      <c r="N403" s="107"/>
      <c r="O403" s="108"/>
      <c r="P403" s="107"/>
      <c r="Q403" s="108"/>
      <c r="R403" s="108"/>
      <c r="S403" s="108"/>
      <c r="T403" s="108"/>
      <c r="U403" s="107"/>
      <c r="V403" s="108"/>
      <c r="W403" s="108" t="s">
        <v>177</v>
      </c>
      <c r="X403" s="149"/>
      <c r="Y403" s="38">
        <f t="shared" ref="Y403:Y418" si="320">COUNTIF($N403:$X403,"x")</f>
        <v>1</v>
      </c>
      <c r="Z403" s="129"/>
      <c r="AA403" s="109"/>
      <c r="AB403" s="109"/>
      <c r="AC403" s="109"/>
      <c r="AD403" s="109"/>
      <c r="AE403" s="109"/>
      <c r="AF403" s="109"/>
      <c r="AG403" s="96"/>
      <c r="AH403" s="96"/>
      <c r="AI403" s="96"/>
      <c r="AJ403" s="97"/>
      <c r="AK403" s="97"/>
      <c r="AL403" s="97"/>
      <c r="AM403" s="97"/>
      <c r="AN403" s="97"/>
      <c r="AO403" s="97"/>
      <c r="AP403" s="97"/>
      <c r="AQ403" s="97"/>
      <c r="AR403" s="97"/>
      <c r="AS403" s="97"/>
      <c r="AT403" s="97"/>
      <c r="AU403" s="97"/>
      <c r="AV403" s="97"/>
      <c r="AW403" s="97"/>
      <c r="AX403" s="97"/>
      <c r="AY403" s="97"/>
      <c r="AZ403" s="97"/>
      <c r="BA403" s="97"/>
      <c r="BB403" s="97"/>
      <c r="BC403" s="97"/>
      <c r="BD403" s="97"/>
      <c r="BE403" s="97" t="s">
        <v>227</v>
      </c>
      <c r="BF403" s="97" t="s">
        <v>365</v>
      </c>
      <c r="BG403" s="97"/>
      <c r="BH403" s="97"/>
      <c r="BI403" s="97"/>
      <c r="BJ403" s="98"/>
      <c r="BK403" s="99"/>
      <c r="BL403" s="99"/>
      <c r="BM403" s="99"/>
      <c r="BN403" s="99"/>
      <c r="BO403" s="99"/>
      <c r="BP403" s="99"/>
      <c r="BQ403" s="99"/>
      <c r="BR403" s="99"/>
      <c r="BS403" s="99"/>
      <c r="BT403" s="99"/>
      <c r="BU403" s="99"/>
      <c r="BV403" s="99"/>
      <c r="BW403" s="99"/>
      <c r="BX403" s="99"/>
      <c r="BY403" s="99"/>
      <c r="BZ403" s="99"/>
      <c r="CA403" s="99"/>
      <c r="CB403" s="99"/>
      <c r="CC403" s="99"/>
      <c r="CD403" s="99"/>
      <c r="CE403" s="99"/>
      <c r="CF403" s="99"/>
      <c r="CG403" s="99"/>
      <c r="CH403" s="99"/>
      <c r="CI403" s="99"/>
      <c r="CJ403" s="99"/>
      <c r="CK403" s="99"/>
      <c r="CL403" s="103">
        <f t="shared" si="310"/>
        <v>0</v>
      </c>
      <c r="CM403" s="112" t="e">
        <f t="shared" si="311"/>
        <v>#DIV/0!</v>
      </c>
      <c r="CN403" s="100">
        <f t="shared" si="312"/>
        <v>0</v>
      </c>
      <c r="CO403" s="112" t="e">
        <f t="shared" si="313"/>
        <v>#DIV/0!</v>
      </c>
      <c r="CP403" s="100">
        <f t="shared" si="314"/>
        <v>0</v>
      </c>
      <c r="CQ403" s="112" t="e">
        <f>CP403/(CL403+CN403+CP449+CR403)</f>
        <v>#DIV/0!</v>
      </c>
      <c r="CR403" s="100">
        <f t="shared" si="315"/>
        <v>0</v>
      </c>
      <c r="CS403" s="112" t="e">
        <f t="shared" si="316"/>
        <v>#DIV/0!</v>
      </c>
      <c r="CT403" s="113" t="e">
        <f>(((CL403*2)+(CN403*1)+(CP403*0)))/(CL403+CN403+CP403)</f>
        <v>#DIV/0!</v>
      </c>
      <c r="CU403" s="103" t="e">
        <f>IF(CS403&gt;=50%,"KĐG",IF(CT403&gt;=1.6,"Đạt mục tiêu",IF(CT403&gt;=1,"Cần cố gắng","Chưa đạt")))</f>
        <v>#DIV/0!</v>
      </c>
      <c r="CV403" s="2"/>
    </row>
    <row r="404" spans="1:100" ht="96" hidden="1" customHeight="1">
      <c r="A404" s="80" t="s">
        <v>188</v>
      </c>
      <c r="B404" s="60">
        <v>477</v>
      </c>
      <c r="C404" s="81" t="s">
        <v>998</v>
      </c>
      <c r="D404" s="104" t="s">
        <v>171</v>
      </c>
      <c r="E404" s="81" t="s">
        <v>1001</v>
      </c>
      <c r="F404" s="84" t="s">
        <v>224</v>
      </c>
      <c r="G404" s="142" t="s">
        <v>1002</v>
      </c>
      <c r="H404" s="143"/>
      <c r="I404" s="105" t="s">
        <v>212</v>
      </c>
      <c r="J404" s="682"/>
      <c r="K404" s="684"/>
      <c r="L404" s="673"/>
      <c r="M404" s="106"/>
      <c r="N404" s="107"/>
      <c r="O404" s="108"/>
      <c r="P404" s="107"/>
      <c r="Q404" s="108"/>
      <c r="R404" s="108"/>
      <c r="S404" s="108"/>
      <c r="T404" s="108"/>
      <c r="U404" s="107"/>
      <c r="V404" s="108"/>
      <c r="W404" s="108"/>
      <c r="X404" s="107" t="s">
        <v>177</v>
      </c>
      <c r="Y404" s="38">
        <f t="shared" si="320"/>
        <v>1</v>
      </c>
      <c r="Z404" s="129"/>
      <c r="AA404" s="109"/>
      <c r="AB404" s="109"/>
      <c r="AC404" s="109"/>
      <c r="AD404" s="109"/>
      <c r="AE404" s="109"/>
      <c r="AF404" s="109"/>
      <c r="AG404" s="96"/>
      <c r="AH404" s="96"/>
      <c r="AI404" s="96"/>
      <c r="AJ404" s="97"/>
      <c r="AK404" s="97"/>
      <c r="AL404" s="97"/>
      <c r="AM404" s="97"/>
      <c r="AN404" s="97"/>
      <c r="AO404" s="97"/>
      <c r="AP404" s="97"/>
      <c r="AQ404" s="97"/>
      <c r="AR404" s="97"/>
      <c r="AS404" s="97"/>
      <c r="AT404" s="97"/>
      <c r="AU404" s="97"/>
      <c r="AV404" s="97"/>
      <c r="AW404" s="97"/>
      <c r="AX404" s="97"/>
      <c r="AY404" s="97"/>
      <c r="AZ404" s="97"/>
      <c r="BA404" s="97"/>
      <c r="BB404" s="97"/>
      <c r="BC404" s="97"/>
      <c r="BD404" s="97"/>
      <c r="BE404" s="97"/>
      <c r="BF404" s="97"/>
      <c r="BG404" s="97"/>
      <c r="BH404" s="97" t="s">
        <v>227</v>
      </c>
      <c r="BI404" s="97"/>
      <c r="BJ404" s="98"/>
      <c r="BK404" s="99"/>
      <c r="BL404" s="99"/>
      <c r="BM404" s="99"/>
      <c r="BN404" s="99"/>
      <c r="BO404" s="99"/>
      <c r="BP404" s="99"/>
      <c r="BQ404" s="99"/>
      <c r="BR404" s="99"/>
      <c r="BS404" s="99"/>
      <c r="BT404" s="99"/>
      <c r="BU404" s="99"/>
      <c r="BV404" s="99"/>
      <c r="BW404" s="99"/>
      <c r="BX404" s="99"/>
      <c r="BY404" s="99"/>
      <c r="BZ404" s="99"/>
      <c r="CA404" s="99"/>
      <c r="CB404" s="99"/>
      <c r="CC404" s="99"/>
      <c r="CD404" s="99"/>
      <c r="CE404" s="99"/>
      <c r="CF404" s="99"/>
      <c r="CG404" s="99"/>
      <c r="CH404" s="99"/>
      <c r="CI404" s="99"/>
      <c r="CJ404" s="99"/>
      <c r="CK404" s="99"/>
      <c r="CL404" s="100">
        <f t="shared" si="310"/>
        <v>0</v>
      </c>
      <c r="CM404" s="101" t="e">
        <f t="shared" si="311"/>
        <v>#DIV/0!</v>
      </c>
      <c r="CN404" s="100">
        <f t="shared" si="312"/>
        <v>0</v>
      </c>
      <c r="CO404" s="101" t="e">
        <f t="shared" si="313"/>
        <v>#DIV/0!</v>
      </c>
      <c r="CP404" s="100">
        <f t="shared" si="314"/>
        <v>0</v>
      </c>
      <c r="CQ404" s="101" t="e">
        <f t="shared" ref="CQ404:CQ418" si="321">CP404/(CL404+CN404+CP404+CR404)</f>
        <v>#DIV/0!</v>
      </c>
      <c r="CR404" s="100">
        <f t="shared" si="315"/>
        <v>0</v>
      </c>
      <c r="CS404" s="101" t="e">
        <f t="shared" si="316"/>
        <v>#DIV/0!</v>
      </c>
      <c r="CT404" s="117" t="e">
        <f t="shared" ref="CT404:CT418" si="322">(((CL404*2)+(CN404*1)+(CP404*0)))/(CL404+CN404+CP404)</f>
        <v>#DIV/0!</v>
      </c>
      <c r="CU404" s="103" t="e">
        <f t="shared" ref="CU404:CU418" si="323">IF(CS404&gt;=50%,"KĐG",IF(CT404&gt;=1.6,"Đạt mục tiêu",IF(CT404&gt;=1,"Cần cố gắng","Chưa đạt")))</f>
        <v>#DIV/0!</v>
      </c>
      <c r="CV404" s="2"/>
    </row>
    <row r="405" spans="1:100" ht="96" hidden="1" customHeight="1">
      <c r="A405" s="80" t="s">
        <v>183</v>
      </c>
      <c r="B405" s="60">
        <v>477</v>
      </c>
      <c r="C405" s="81" t="s">
        <v>998</v>
      </c>
      <c r="D405" s="104" t="s">
        <v>171</v>
      </c>
      <c r="E405" s="161" t="s">
        <v>1003</v>
      </c>
      <c r="F405" s="84" t="s">
        <v>248</v>
      </c>
      <c r="G405" s="329" t="s">
        <v>1004</v>
      </c>
      <c r="H405" s="143"/>
      <c r="I405" s="145" t="s">
        <v>212</v>
      </c>
      <c r="J405" s="330" t="s">
        <v>864</v>
      </c>
      <c r="K405" s="331" t="s">
        <v>165</v>
      </c>
      <c r="L405" s="332" t="s">
        <v>177</v>
      </c>
      <c r="M405" s="106"/>
      <c r="N405" s="107"/>
      <c r="O405" s="108"/>
      <c r="P405" s="107"/>
      <c r="Q405" s="108"/>
      <c r="R405" s="108"/>
      <c r="S405" s="108" t="s">
        <v>177</v>
      </c>
      <c r="T405" s="108"/>
      <c r="U405" s="107"/>
      <c r="V405" s="108"/>
      <c r="W405" s="108"/>
      <c r="X405" s="107"/>
      <c r="Y405" s="38">
        <f t="shared" si="320"/>
        <v>1</v>
      </c>
      <c r="Z405" s="333" t="s">
        <v>253</v>
      </c>
      <c r="AA405" s="109"/>
      <c r="AB405" s="109"/>
      <c r="AC405" s="109"/>
      <c r="AD405" s="109"/>
      <c r="AE405" s="109"/>
      <c r="AF405" s="109"/>
      <c r="AG405" s="96"/>
      <c r="AH405" s="96"/>
      <c r="AI405" s="96"/>
      <c r="AJ405" s="97"/>
      <c r="AK405" s="97"/>
      <c r="AL405" s="97"/>
      <c r="AM405" s="97"/>
      <c r="AN405" s="97"/>
      <c r="AO405" s="97"/>
      <c r="AP405" s="97"/>
      <c r="AQ405" s="97"/>
      <c r="AR405" s="97"/>
      <c r="AS405" s="97" t="s">
        <v>365</v>
      </c>
      <c r="AT405" s="97"/>
      <c r="AU405" s="97"/>
      <c r="AV405" s="97"/>
      <c r="AW405" s="97"/>
      <c r="AX405" s="97"/>
      <c r="AY405" s="97"/>
      <c r="AZ405" s="97"/>
      <c r="BA405" s="97"/>
      <c r="BB405" s="97"/>
      <c r="BC405" s="97"/>
      <c r="BD405" s="97"/>
      <c r="BE405" s="97"/>
      <c r="BF405" s="97"/>
      <c r="BG405" s="97"/>
      <c r="BH405" s="97"/>
      <c r="BI405" s="97"/>
      <c r="BJ405" s="98"/>
      <c r="BK405" s="99"/>
      <c r="BL405" s="99"/>
      <c r="BM405" s="99"/>
      <c r="BN405" s="99"/>
      <c r="BO405" s="99"/>
      <c r="BP405" s="99"/>
      <c r="BQ405" s="99"/>
      <c r="BR405" s="99"/>
      <c r="BS405" s="99"/>
      <c r="BT405" s="99"/>
      <c r="BU405" s="99"/>
      <c r="BV405" s="99"/>
      <c r="BW405" s="99"/>
      <c r="BX405" s="99"/>
      <c r="BY405" s="99"/>
      <c r="BZ405" s="99"/>
      <c r="CA405" s="99"/>
      <c r="CB405" s="99"/>
      <c r="CC405" s="99"/>
      <c r="CD405" s="99"/>
      <c r="CE405" s="99"/>
      <c r="CF405" s="99"/>
      <c r="CG405" s="99"/>
      <c r="CH405" s="99"/>
      <c r="CI405" s="99"/>
      <c r="CJ405" s="99"/>
      <c r="CK405" s="99"/>
      <c r="CL405" s="100"/>
      <c r="CM405" s="101"/>
      <c r="CN405" s="100"/>
      <c r="CO405" s="101"/>
      <c r="CP405" s="100"/>
      <c r="CQ405" s="101"/>
      <c r="CR405" s="100"/>
      <c r="CS405" s="101"/>
      <c r="CT405" s="117"/>
      <c r="CU405" s="103"/>
      <c r="CV405" s="2"/>
    </row>
    <row r="406" spans="1:100" ht="72.75" hidden="1" customHeight="1">
      <c r="A406" s="80" t="s">
        <v>179</v>
      </c>
      <c r="B406" s="60">
        <v>479</v>
      </c>
      <c r="C406" s="119" t="s">
        <v>1005</v>
      </c>
      <c r="D406" s="180" t="s">
        <v>190</v>
      </c>
      <c r="E406" s="119" t="s">
        <v>1006</v>
      </c>
      <c r="F406" s="176" t="s">
        <v>190</v>
      </c>
      <c r="G406" s="85" t="s">
        <v>1007</v>
      </c>
      <c r="H406" s="132"/>
      <c r="I406" s="126" t="s">
        <v>212</v>
      </c>
      <c r="J406" s="648" t="s">
        <v>864</v>
      </c>
      <c r="K406" s="686" t="s">
        <v>206</v>
      </c>
      <c r="L406" s="673" t="s">
        <v>177</v>
      </c>
      <c r="M406" s="106"/>
      <c r="N406" s="107"/>
      <c r="O406" s="108" t="s">
        <v>177</v>
      </c>
      <c r="P406" s="107"/>
      <c r="Q406" s="108"/>
      <c r="R406" s="108"/>
      <c r="S406" s="108"/>
      <c r="T406" s="108"/>
      <c r="U406" s="107"/>
      <c r="V406" s="108"/>
      <c r="W406" s="108"/>
      <c r="X406" s="149"/>
      <c r="Y406" s="38">
        <f t="shared" si="320"/>
        <v>1</v>
      </c>
      <c r="Z406" s="622"/>
      <c r="AA406" s="109"/>
      <c r="AB406" s="109"/>
      <c r="AC406" s="97"/>
      <c r="AD406" s="97" t="s">
        <v>365</v>
      </c>
      <c r="AE406" s="97"/>
      <c r="AF406" s="97"/>
      <c r="AG406" s="96"/>
      <c r="AH406" s="96"/>
      <c r="AI406" s="96"/>
      <c r="AJ406" s="97"/>
      <c r="AK406" s="97"/>
      <c r="AL406" s="97"/>
      <c r="AM406" s="97"/>
      <c r="AN406" s="97"/>
      <c r="AO406" s="97"/>
      <c r="AP406" s="97"/>
      <c r="AQ406" s="97"/>
      <c r="AR406" s="97"/>
      <c r="AS406" s="97"/>
      <c r="AT406" s="97"/>
      <c r="AU406" s="97"/>
      <c r="AV406" s="97"/>
      <c r="AW406" s="97"/>
      <c r="AX406" s="97"/>
      <c r="AY406" s="97"/>
      <c r="AZ406" s="97"/>
      <c r="BA406" s="97"/>
      <c r="BB406" s="97"/>
      <c r="BC406" s="97"/>
      <c r="BD406" s="97"/>
      <c r="BE406" s="97"/>
      <c r="BF406" s="97"/>
      <c r="BG406" s="97"/>
      <c r="BH406" s="97"/>
      <c r="BI406" s="97"/>
      <c r="BJ406" s="98"/>
      <c r="BK406" s="99"/>
      <c r="BL406" s="99"/>
      <c r="BM406" s="99"/>
      <c r="BN406" s="110"/>
      <c r="BO406" s="99"/>
      <c r="BP406" s="99"/>
      <c r="BQ406" s="99"/>
      <c r="BR406" s="99"/>
      <c r="BS406" s="99"/>
      <c r="BT406" s="110"/>
      <c r="BU406" s="110"/>
      <c r="BV406" s="110"/>
      <c r="BW406" s="99"/>
      <c r="BX406" s="99"/>
      <c r="BY406" s="99"/>
      <c r="BZ406" s="99"/>
      <c r="CA406" s="110"/>
      <c r="CB406" s="110"/>
      <c r="CC406" s="99"/>
      <c r="CD406" s="99"/>
      <c r="CE406" s="99"/>
      <c r="CF406" s="99"/>
      <c r="CG406" s="99"/>
      <c r="CH406" s="110"/>
      <c r="CI406" s="99"/>
      <c r="CJ406" s="99"/>
      <c r="CK406" s="99"/>
      <c r="CL406" s="100">
        <f t="shared" ref="CL406:CL418" si="324">COUNTIF(BJ406:CK406,"2")</f>
        <v>0</v>
      </c>
      <c r="CM406" s="112" t="e">
        <f t="shared" si="311"/>
        <v>#DIV/0!</v>
      </c>
      <c r="CN406" s="100">
        <f t="shared" ref="CN406:CN418" si="325">COUNTIF(BJ406:CK406,"1")</f>
        <v>0</v>
      </c>
      <c r="CO406" s="101" t="e">
        <f t="shared" si="313"/>
        <v>#DIV/0!</v>
      </c>
      <c r="CP406" s="100">
        <f t="shared" ref="CP406:CP418" si="326">COUNTIF(BJ406:CK406,"0")</f>
        <v>0</v>
      </c>
      <c r="CQ406" s="101" t="e">
        <f t="shared" si="321"/>
        <v>#DIV/0!</v>
      </c>
      <c r="CR406" s="100">
        <f t="shared" ref="CR406:CR418" si="327">COUNTIF(BJ406:CK406,"KĐG")</f>
        <v>0</v>
      </c>
      <c r="CS406" s="101" t="e">
        <f t="shared" si="316"/>
        <v>#DIV/0!</v>
      </c>
      <c r="CT406" s="102" t="e">
        <f t="shared" si="322"/>
        <v>#DIV/0!</v>
      </c>
      <c r="CU406" s="103" t="e">
        <f t="shared" si="323"/>
        <v>#DIV/0!</v>
      </c>
      <c r="CV406" s="2"/>
    </row>
    <row r="407" spans="1:100" ht="72.75" hidden="1" customHeight="1">
      <c r="A407" s="80" t="s">
        <v>188</v>
      </c>
      <c r="B407" s="60">
        <v>479</v>
      </c>
      <c r="C407" s="119" t="s">
        <v>1005</v>
      </c>
      <c r="D407" s="180" t="s">
        <v>190</v>
      </c>
      <c r="E407" s="119" t="s">
        <v>1006</v>
      </c>
      <c r="F407" s="176" t="s">
        <v>190</v>
      </c>
      <c r="G407" s="85" t="s">
        <v>1008</v>
      </c>
      <c r="H407" s="86"/>
      <c r="I407" s="87" t="s">
        <v>212</v>
      </c>
      <c r="J407" s="639"/>
      <c r="K407" s="624"/>
      <c r="L407" s="639"/>
      <c r="M407" s="106"/>
      <c r="N407" s="107"/>
      <c r="O407" s="108"/>
      <c r="P407" s="107"/>
      <c r="Q407" s="108"/>
      <c r="R407" s="108"/>
      <c r="S407" s="108"/>
      <c r="T407" s="108"/>
      <c r="U407" s="107"/>
      <c r="V407" s="108"/>
      <c r="W407" s="108"/>
      <c r="X407" s="107" t="s">
        <v>177</v>
      </c>
      <c r="Y407" s="38">
        <f t="shared" si="320"/>
        <v>1</v>
      </c>
      <c r="Z407" s="624"/>
      <c r="AA407" s="109"/>
      <c r="AB407" s="109"/>
      <c r="AC407" s="109"/>
      <c r="AD407" s="109"/>
      <c r="AE407" s="109"/>
      <c r="AF407" s="109"/>
      <c r="AG407" s="96"/>
      <c r="AH407" s="96"/>
      <c r="AI407" s="96"/>
      <c r="AJ407" s="97"/>
      <c r="AK407" s="97"/>
      <c r="AL407" s="97"/>
      <c r="AM407" s="97"/>
      <c r="AN407" s="97"/>
      <c r="AO407" s="97"/>
      <c r="AP407" s="97"/>
      <c r="AQ407" s="97"/>
      <c r="AR407" s="97"/>
      <c r="AS407" s="97"/>
      <c r="AT407" s="97"/>
      <c r="AU407" s="97"/>
      <c r="AV407" s="97"/>
      <c r="AW407" s="97"/>
      <c r="AX407" s="97"/>
      <c r="AY407" s="97"/>
      <c r="AZ407" s="97"/>
      <c r="BA407" s="97"/>
      <c r="BB407" s="97"/>
      <c r="BC407" s="97"/>
      <c r="BD407" s="97"/>
      <c r="BE407" s="97"/>
      <c r="BF407" s="97"/>
      <c r="BG407" s="97" t="s">
        <v>393</v>
      </c>
      <c r="BH407" s="97" t="s">
        <v>393</v>
      </c>
      <c r="BI407" s="97" t="s">
        <v>393</v>
      </c>
      <c r="BJ407" s="98"/>
      <c r="BK407" s="99"/>
      <c r="BL407" s="99"/>
      <c r="BM407" s="99"/>
      <c r="BN407" s="99"/>
      <c r="BO407" s="99"/>
      <c r="BP407" s="99"/>
      <c r="BQ407" s="99"/>
      <c r="BR407" s="99"/>
      <c r="BS407" s="99"/>
      <c r="BT407" s="99"/>
      <c r="BU407" s="99"/>
      <c r="BV407" s="99"/>
      <c r="BW407" s="99"/>
      <c r="BX407" s="99"/>
      <c r="BY407" s="99"/>
      <c r="BZ407" s="99"/>
      <c r="CA407" s="99"/>
      <c r="CB407" s="99"/>
      <c r="CC407" s="99"/>
      <c r="CD407" s="99"/>
      <c r="CE407" s="99"/>
      <c r="CF407" s="99"/>
      <c r="CG407" s="99"/>
      <c r="CH407" s="99"/>
      <c r="CI407" s="99"/>
      <c r="CJ407" s="99"/>
      <c r="CK407" s="99"/>
      <c r="CL407" s="100">
        <f t="shared" si="324"/>
        <v>0</v>
      </c>
      <c r="CM407" s="101" t="e">
        <f t="shared" si="311"/>
        <v>#DIV/0!</v>
      </c>
      <c r="CN407" s="100">
        <f t="shared" si="325"/>
        <v>0</v>
      </c>
      <c r="CO407" s="101" t="e">
        <f t="shared" si="313"/>
        <v>#DIV/0!</v>
      </c>
      <c r="CP407" s="100">
        <f t="shared" si="326"/>
        <v>0</v>
      </c>
      <c r="CQ407" s="101" t="e">
        <f t="shared" si="321"/>
        <v>#DIV/0!</v>
      </c>
      <c r="CR407" s="100">
        <f t="shared" si="327"/>
        <v>0</v>
      </c>
      <c r="CS407" s="101" t="e">
        <f t="shared" si="316"/>
        <v>#DIV/0!</v>
      </c>
      <c r="CT407" s="117" t="e">
        <f t="shared" si="322"/>
        <v>#DIV/0!</v>
      </c>
      <c r="CU407" s="103" t="e">
        <f t="shared" si="323"/>
        <v>#DIV/0!</v>
      </c>
      <c r="CV407" s="2"/>
    </row>
    <row r="408" spans="1:100" ht="105.75" hidden="1" customHeight="1">
      <c r="A408" s="80" t="s">
        <v>181</v>
      </c>
      <c r="B408" s="60">
        <v>480</v>
      </c>
      <c r="C408" s="119" t="s">
        <v>1009</v>
      </c>
      <c r="D408" s="175" t="s">
        <v>173</v>
      </c>
      <c r="E408" s="119" t="s">
        <v>1009</v>
      </c>
      <c r="F408" s="176" t="s">
        <v>173</v>
      </c>
      <c r="G408" s="85" t="s">
        <v>1010</v>
      </c>
      <c r="H408" s="86"/>
      <c r="I408" s="105" t="s">
        <v>212</v>
      </c>
      <c r="J408" s="139" t="s">
        <v>864</v>
      </c>
      <c r="K408" s="140" t="s">
        <v>206</v>
      </c>
      <c r="L408" s="141" t="s">
        <v>177</v>
      </c>
      <c r="M408" s="106"/>
      <c r="N408" s="107"/>
      <c r="O408" s="108"/>
      <c r="P408" s="107"/>
      <c r="Q408" s="108" t="s">
        <v>177</v>
      </c>
      <c r="R408" s="108"/>
      <c r="S408" s="108"/>
      <c r="T408" s="108"/>
      <c r="U408" s="107"/>
      <c r="V408" s="108"/>
      <c r="W408" s="108"/>
      <c r="X408" s="149"/>
      <c r="Y408" s="38">
        <f t="shared" si="320"/>
        <v>1</v>
      </c>
      <c r="Z408" s="129"/>
      <c r="AA408" s="109"/>
      <c r="AB408" s="109"/>
      <c r="AC408" s="109"/>
      <c r="AD408" s="109"/>
      <c r="AE408" s="109"/>
      <c r="AF408" s="109"/>
      <c r="AG408" s="96"/>
      <c r="AH408" s="96"/>
      <c r="AI408" s="96"/>
      <c r="AJ408" s="97" t="s">
        <v>365</v>
      </c>
      <c r="AK408" s="97" t="s">
        <v>365</v>
      </c>
      <c r="AL408" s="97"/>
      <c r="AM408" s="97"/>
      <c r="AN408" s="97"/>
      <c r="AO408" s="97"/>
      <c r="AP408" s="97"/>
      <c r="AQ408" s="97"/>
      <c r="AR408" s="97"/>
      <c r="AS408" s="97"/>
      <c r="AT408" s="97"/>
      <c r="AU408" s="97"/>
      <c r="AV408" s="97"/>
      <c r="AW408" s="97"/>
      <c r="AX408" s="97"/>
      <c r="AY408" s="97"/>
      <c r="AZ408" s="97"/>
      <c r="BA408" s="97"/>
      <c r="BB408" s="97"/>
      <c r="BC408" s="97"/>
      <c r="BD408" s="97"/>
      <c r="BE408" s="97"/>
      <c r="BF408" s="97"/>
      <c r="BG408" s="97"/>
      <c r="BH408" s="97"/>
      <c r="BI408" s="97"/>
      <c r="BJ408" s="98"/>
      <c r="BK408" s="99"/>
      <c r="BL408" s="99"/>
      <c r="BM408" s="99"/>
      <c r="BN408" s="99"/>
      <c r="BO408" s="99"/>
      <c r="BP408" s="99"/>
      <c r="BQ408" s="99"/>
      <c r="BR408" s="99"/>
      <c r="BS408" s="99"/>
      <c r="BT408" s="99"/>
      <c r="BU408" s="99"/>
      <c r="BV408" s="99"/>
      <c r="BW408" s="99"/>
      <c r="BX408" s="99"/>
      <c r="BY408" s="99"/>
      <c r="BZ408" s="99"/>
      <c r="CA408" s="99"/>
      <c r="CB408" s="99"/>
      <c r="CC408" s="99"/>
      <c r="CD408" s="99"/>
      <c r="CE408" s="99"/>
      <c r="CF408" s="99"/>
      <c r="CG408" s="99"/>
      <c r="CH408" s="99"/>
      <c r="CI408" s="99"/>
      <c r="CJ408" s="99"/>
      <c r="CK408" s="99"/>
      <c r="CL408" s="100">
        <f t="shared" si="324"/>
        <v>0</v>
      </c>
      <c r="CM408" s="112" t="e">
        <f t="shared" si="311"/>
        <v>#DIV/0!</v>
      </c>
      <c r="CN408" s="100">
        <f t="shared" si="325"/>
        <v>0</v>
      </c>
      <c r="CO408" s="112" t="e">
        <f t="shared" si="313"/>
        <v>#DIV/0!</v>
      </c>
      <c r="CP408" s="100">
        <f t="shared" si="326"/>
        <v>0</v>
      </c>
      <c r="CQ408" s="112" t="e">
        <f t="shared" si="321"/>
        <v>#DIV/0!</v>
      </c>
      <c r="CR408" s="100">
        <f t="shared" si="327"/>
        <v>0</v>
      </c>
      <c r="CS408" s="112" t="e">
        <f t="shared" si="316"/>
        <v>#DIV/0!</v>
      </c>
      <c r="CT408" s="113" t="e">
        <f t="shared" si="322"/>
        <v>#DIV/0!</v>
      </c>
      <c r="CU408" s="103" t="e">
        <f t="shared" si="323"/>
        <v>#DIV/0!</v>
      </c>
      <c r="CV408" s="2"/>
    </row>
    <row r="409" spans="1:100" ht="68.25" hidden="1" customHeight="1">
      <c r="A409" s="80" t="s">
        <v>182</v>
      </c>
      <c r="B409" s="60">
        <v>482</v>
      </c>
      <c r="C409" s="83" t="s">
        <v>1011</v>
      </c>
      <c r="D409" s="114" t="s">
        <v>190</v>
      </c>
      <c r="E409" s="81" t="s">
        <v>1012</v>
      </c>
      <c r="F409" s="84" t="s">
        <v>190</v>
      </c>
      <c r="G409" s="195" t="s">
        <v>1013</v>
      </c>
      <c r="H409" s="196"/>
      <c r="I409" s="105" t="s">
        <v>212</v>
      </c>
      <c r="J409" s="668" t="s">
        <v>864</v>
      </c>
      <c r="K409" s="649" t="s">
        <v>165</v>
      </c>
      <c r="L409" s="650" t="s">
        <v>177</v>
      </c>
      <c r="M409" s="106">
        <v>1</v>
      </c>
      <c r="N409" s="107"/>
      <c r="O409" s="108"/>
      <c r="P409" s="107"/>
      <c r="Q409" s="108"/>
      <c r="R409" s="108" t="s">
        <v>177</v>
      </c>
      <c r="S409" s="108"/>
      <c r="T409" s="108"/>
      <c r="U409" s="107"/>
      <c r="V409" s="108"/>
      <c r="W409" s="108"/>
      <c r="X409" s="108"/>
      <c r="Y409" s="38">
        <f t="shared" si="320"/>
        <v>1</v>
      </c>
      <c r="Z409" s="129"/>
      <c r="AA409" s="109"/>
      <c r="AB409" s="109"/>
      <c r="AC409" s="109"/>
      <c r="AD409" s="109"/>
      <c r="AE409" s="109"/>
      <c r="AF409" s="109"/>
      <c r="AG409" s="96"/>
      <c r="AH409" s="96"/>
      <c r="AI409" s="96"/>
      <c r="AJ409" s="97"/>
      <c r="AK409" s="97"/>
      <c r="AL409" s="97"/>
      <c r="AM409" s="97" t="s">
        <v>365</v>
      </c>
      <c r="AN409" s="97" t="s">
        <v>365</v>
      </c>
      <c r="AO409" s="97" t="s">
        <v>365</v>
      </c>
      <c r="AP409" s="97" t="s">
        <v>365</v>
      </c>
      <c r="AQ409" s="97"/>
      <c r="AR409" s="97"/>
      <c r="AS409" s="97"/>
      <c r="AT409" s="97"/>
      <c r="AU409" s="97"/>
      <c r="AV409" s="97"/>
      <c r="AW409" s="97"/>
      <c r="AX409" s="97"/>
      <c r="AY409" s="97"/>
      <c r="AZ409" s="97"/>
      <c r="BA409" s="97"/>
      <c r="BB409" s="97"/>
      <c r="BC409" s="97"/>
      <c r="BD409" s="97"/>
      <c r="BE409" s="97"/>
      <c r="BF409" s="97"/>
      <c r="BG409" s="97"/>
      <c r="BH409" s="97"/>
      <c r="BI409" s="97"/>
      <c r="BJ409" s="98"/>
      <c r="BK409" s="99"/>
      <c r="BL409" s="99"/>
      <c r="BM409" s="99"/>
      <c r="BN409" s="99"/>
      <c r="BO409" s="99"/>
      <c r="BP409" s="99"/>
      <c r="BQ409" s="99"/>
      <c r="BR409" s="99"/>
      <c r="BS409" s="99"/>
      <c r="BT409" s="99"/>
      <c r="BU409" s="99"/>
      <c r="BV409" s="99"/>
      <c r="BW409" s="99"/>
      <c r="BX409" s="99"/>
      <c r="BY409" s="99"/>
      <c r="BZ409" s="99"/>
      <c r="CA409" s="99"/>
      <c r="CB409" s="99"/>
      <c r="CC409" s="99"/>
      <c r="CD409" s="99"/>
      <c r="CE409" s="99"/>
      <c r="CF409" s="99"/>
      <c r="CG409" s="99"/>
      <c r="CH409" s="99"/>
      <c r="CI409" s="99"/>
      <c r="CJ409" s="99"/>
      <c r="CK409" s="99"/>
      <c r="CL409" s="100">
        <f t="shared" si="324"/>
        <v>0</v>
      </c>
      <c r="CM409" s="101" t="e">
        <f t="shared" si="311"/>
        <v>#DIV/0!</v>
      </c>
      <c r="CN409" s="100">
        <f t="shared" si="325"/>
        <v>0</v>
      </c>
      <c r="CO409" s="101" t="e">
        <f t="shared" si="313"/>
        <v>#DIV/0!</v>
      </c>
      <c r="CP409" s="100">
        <f t="shared" si="326"/>
        <v>0</v>
      </c>
      <c r="CQ409" s="101" t="e">
        <f t="shared" si="321"/>
        <v>#DIV/0!</v>
      </c>
      <c r="CR409" s="100">
        <f t="shared" si="327"/>
        <v>0</v>
      </c>
      <c r="CS409" s="101" t="e">
        <f t="shared" si="316"/>
        <v>#DIV/0!</v>
      </c>
      <c r="CT409" s="113" t="e">
        <f t="shared" si="322"/>
        <v>#DIV/0!</v>
      </c>
      <c r="CU409" s="103" t="e">
        <f t="shared" si="323"/>
        <v>#DIV/0!</v>
      </c>
      <c r="CV409" s="2"/>
    </row>
    <row r="410" spans="1:100" ht="57.75" hidden="1" customHeight="1">
      <c r="A410" s="38" t="s">
        <v>185</v>
      </c>
      <c r="B410" s="60">
        <v>482</v>
      </c>
      <c r="C410" s="83" t="s">
        <v>1011</v>
      </c>
      <c r="D410" s="114" t="s">
        <v>190</v>
      </c>
      <c r="E410" s="81" t="s">
        <v>1014</v>
      </c>
      <c r="F410" s="84" t="s">
        <v>190</v>
      </c>
      <c r="G410" s="195" t="s">
        <v>1015</v>
      </c>
      <c r="H410" s="196"/>
      <c r="I410" s="145" t="s">
        <v>212</v>
      </c>
      <c r="J410" s="639"/>
      <c r="K410" s="624"/>
      <c r="L410" s="639"/>
      <c r="M410" s="106"/>
      <c r="N410" s="107"/>
      <c r="O410" s="108"/>
      <c r="P410" s="107"/>
      <c r="Q410" s="108"/>
      <c r="R410" s="108"/>
      <c r="S410" s="108"/>
      <c r="T410" s="108"/>
      <c r="U410" s="107" t="s">
        <v>177</v>
      </c>
      <c r="V410" s="108"/>
      <c r="W410" s="108"/>
      <c r="X410" s="108"/>
      <c r="Y410" s="38">
        <f t="shared" si="320"/>
        <v>1</v>
      </c>
      <c r="Z410" s="129"/>
      <c r="AA410" s="109"/>
      <c r="AB410" s="109"/>
      <c r="AC410" s="109"/>
      <c r="AD410" s="109"/>
      <c r="AE410" s="109"/>
      <c r="AF410" s="109"/>
      <c r="AG410" s="96"/>
      <c r="AH410" s="96"/>
      <c r="AI410" s="96"/>
      <c r="AJ410" s="97"/>
      <c r="AK410" s="97"/>
      <c r="AL410" s="97"/>
      <c r="AM410" s="97"/>
      <c r="AN410" s="97"/>
      <c r="AO410" s="97"/>
      <c r="AP410" s="97"/>
      <c r="AQ410" s="97"/>
      <c r="AR410" s="97"/>
      <c r="AS410" s="97"/>
      <c r="AT410" s="97"/>
      <c r="AU410" s="97"/>
      <c r="AV410" s="97"/>
      <c r="AW410" s="97"/>
      <c r="AX410" s="97" t="s">
        <v>365</v>
      </c>
      <c r="AY410" s="97" t="s">
        <v>365</v>
      </c>
      <c r="AZ410" s="97" t="s">
        <v>365</v>
      </c>
      <c r="BA410" s="97"/>
      <c r="BB410" s="97"/>
      <c r="BC410" s="97"/>
      <c r="BD410" s="97"/>
      <c r="BE410" s="97"/>
      <c r="BF410" s="97"/>
      <c r="BG410" s="97"/>
      <c r="BH410" s="97"/>
      <c r="BI410" s="97"/>
      <c r="BJ410" s="98"/>
      <c r="BK410" s="99"/>
      <c r="BL410" s="99"/>
      <c r="BM410" s="99"/>
      <c r="BN410" s="99"/>
      <c r="BO410" s="99"/>
      <c r="BP410" s="99"/>
      <c r="BQ410" s="99"/>
      <c r="BR410" s="99"/>
      <c r="BS410" s="99"/>
      <c r="BT410" s="99"/>
      <c r="BU410" s="99"/>
      <c r="BV410" s="99"/>
      <c r="BW410" s="99"/>
      <c r="BX410" s="99"/>
      <c r="BY410" s="99"/>
      <c r="BZ410" s="99"/>
      <c r="CA410" s="99"/>
      <c r="CB410" s="99"/>
      <c r="CC410" s="99"/>
      <c r="CD410" s="99"/>
      <c r="CE410" s="99"/>
      <c r="CF410" s="99"/>
      <c r="CG410" s="99"/>
      <c r="CH410" s="99"/>
      <c r="CI410" s="99"/>
      <c r="CJ410" s="99"/>
      <c r="CK410" s="99"/>
      <c r="CL410" s="100">
        <f t="shared" si="324"/>
        <v>0</v>
      </c>
      <c r="CM410" s="101" t="e">
        <f t="shared" si="311"/>
        <v>#DIV/0!</v>
      </c>
      <c r="CN410" s="100">
        <f t="shared" si="325"/>
        <v>0</v>
      </c>
      <c r="CO410" s="101" t="e">
        <f t="shared" si="313"/>
        <v>#DIV/0!</v>
      </c>
      <c r="CP410" s="100">
        <f t="shared" si="326"/>
        <v>0</v>
      </c>
      <c r="CQ410" s="101" t="e">
        <f t="shared" si="321"/>
        <v>#DIV/0!</v>
      </c>
      <c r="CR410" s="100">
        <f t="shared" si="327"/>
        <v>0</v>
      </c>
      <c r="CS410" s="101" t="e">
        <f t="shared" si="316"/>
        <v>#DIV/0!</v>
      </c>
      <c r="CT410" s="117" t="e">
        <f t="shared" si="322"/>
        <v>#DIV/0!</v>
      </c>
      <c r="CU410" s="103" t="e">
        <f t="shared" si="323"/>
        <v>#DIV/0!</v>
      </c>
      <c r="CV410" s="2"/>
    </row>
    <row r="411" spans="1:100" ht="66" hidden="1" customHeight="1">
      <c r="A411" s="38" t="s">
        <v>179</v>
      </c>
      <c r="B411" s="334">
        <v>483</v>
      </c>
      <c r="C411" s="335" t="s">
        <v>1016</v>
      </c>
      <c r="D411" s="336" t="s">
        <v>190</v>
      </c>
      <c r="E411" s="86" t="s">
        <v>1017</v>
      </c>
      <c r="F411" s="84" t="s">
        <v>190</v>
      </c>
      <c r="G411" s="195" t="s">
        <v>1018</v>
      </c>
      <c r="H411" s="202"/>
      <c r="I411" s="126" t="s">
        <v>212</v>
      </c>
      <c r="J411" s="648" t="s">
        <v>864</v>
      </c>
      <c r="K411" s="649" t="s">
        <v>194</v>
      </c>
      <c r="L411" s="650" t="s">
        <v>177</v>
      </c>
      <c r="M411" s="106"/>
      <c r="N411" s="107"/>
      <c r="O411" s="108" t="s">
        <v>177</v>
      </c>
      <c r="P411" s="107"/>
      <c r="Q411" s="108"/>
      <c r="R411" s="108"/>
      <c r="S411" s="108"/>
      <c r="T411" s="108"/>
      <c r="U411" s="107"/>
      <c r="V411" s="108"/>
      <c r="W411" s="108"/>
      <c r="X411" s="108"/>
      <c r="Y411" s="38">
        <f t="shared" si="320"/>
        <v>1</v>
      </c>
      <c r="Z411" s="129"/>
      <c r="AA411" s="109"/>
      <c r="AB411" s="109"/>
      <c r="AC411" s="97"/>
      <c r="AD411" s="97" t="s">
        <v>393</v>
      </c>
      <c r="AE411" s="97"/>
      <c r="AF411" s="97" t="s">
        <v>365</v>
      </c>
      <c r="AG411" s="96"/>
      <c r="AH411" s="96"/>
      <c r="AI411" s="96"/>
      <c r="AJ411" s="97"/>
      <c r="AK411" s="97"/>
      <c r="AL411" s="97"/>
      <c r="AM411" s="97"/>
      <c r="AN411" s="97"/>
      <c r="AO411" s="97"/>
      <c r="AP411" s="97"/>
      <c r="AQ411" s="97"/>
      <c r="AR411" s="97"/>
      <c r="AS411" s="97"/>
      <c r="AT411" s="97"/>
      <c r="AU411" s="97"/>
      <c r="AV411" s="97"/>
      <c r="AW411" s="97"/>
      <c r="AX411" s="97"/>
      <c r="AY411" s="97"/>
      <c r="AZ411" s="97"/>
      <c r="BA411" s="97"/>
      <c r="BB411" s="97"/>
      <c r="BC411" s="97"/>
      <c r="BD411" s="97"/>
      <c r="BE411" s="97"/>
      <c r="BF411" s="97"/>
      <c r="BG411" s="97"/>
      <c r="BH411" s="97"/>
      <c r="BI411" s="97"/>
      <c r="BJ411" s="98"/>
      <c r="BK411" s="99"/>
      <c r="BL411" s="99"/>
      <c r="BM411" s="99"/>
      <c r="BN411" s="110"/>
      <c r="BO411" s="99"/>
      <c r="BP411" s="99"/>
      <c r="BQ411" s="99"/>
      <c r="BR411" s="99"/>
      <c r="BS411" s="99"/>
      <c r="BT411" s="110"/>
      <c r="BU411" s="110"/>
      <c r="BV411" s="110"/>
      <c r="BW411" s="99"/>
      <c r="BX411" s="99"/>
      <c r="BY411" s="99"/>
      <c r="BZ411" s="99"/>
      <c r="CA411" s="110"/>
      <c r="CB411" s="110"/>
      <c r="CC411" s="99"/>
      <c r="CD411" s="99"/>
      <c r="CE411" s="99"/>
      <c r="CF411" s="99"/>
      <c r="CG411" s="99"/>
      <c r="CH411" s="110"/>
      <c r="CI411" s="99"/>
      <c r="CJ411" s="99"/>
      <c r="CK411" s="99"/>
      <c r="CL411" s="100">
        <f t="shared" si="324"/>
        <v>0</v>
      </c>
      <c r="CM411" s="112" t="e">
        <f t="shared" si="311"/>
        <v>#DIV/0!</v>
      </c>
      <c r="CN411" s="100">
        <f t="shared" si="325"/>
        <v>0</v>
      </c>
      <c r="CO411" s="101" t="e">
        <f t="shared" si="313"/>
        <v>#DIV/0!</v>
      </c>
      <c r="CP411" s="100">
        <f t="shared" si="326"/>
        <v>0</v>
      </c>
      <c r="CQ411" s="101" t="e">
        <f t="shared" si="321"/>
        <v>#DIV/0!</v>
      </c>
      <c r="CR411" s="100">
        <f t="shared" si="327"/>
        <v>0</v>
      </c>
      <c r="CS411" s="101" t="e">
        <f t="shared" si="316"/>
        <v>#DIV/0!</v>
      </c>
      <c r="CT411" s="102" t="e">
        <f t="shared" si="322"/>
        <v>#DIV/0!</v>
      </c>
      <c r="CU411" s="103" t="e">
        <f t="shared" si="323"/>
        <v>#DIV/0!</v>
      </c>
      <c r="CV411" s="2"/>
    </row>
    <row r="412" spans="1:100" ht="66" hidden="1" customHeight="1">
      <c r="A412" s="38" t="s">
        <v>181</v>
      </c>
      <c r="B412" s="334">
        <v>483</v>
      </c>
      <c r="C412" s="83" t="s">
        <v>1016</v>
      </c>
      <c r="D412" s="115" t="s">
        <v>190</v>
      </c>
      <c r="E412" s="81" t="s">
        <v>1017</v>
      </c>
      <c r="F412" s="84" t="s">
        <v>190</v>
      </c>
      <c r="G412" s="195" t="s">
        <v>1018</v>
      </c>
      <c r="H412" s="196"/>
      <c r="I412" s="123" t="s">
        <v>212</v>
      </c>
      <c r="J412" s="639"/>
      <c r="K412" s="624"/>
      <c r="L412" s="639"/>
      <c r="M412" s="134"/>
      <c r="N412" s="135"/>
      <c r="O412" s="136"/>
      <c r="P412" s="135"/>
      <c r="Q412" s="136" t="s">
        <v>177</v>
      </c>
      <c r="R412" s="136"/>
      <c r="S412" s="136"/>
      <c r="T412" s="136"/>
      <c r="U412" s="135"/>
      <c r="V412" s="136"/>
      <c r="W412" s="136"/>
      <c r="X412" s="136"/>
      <c r="Y412" s="38">
        <f t="shared" si="320"/>
        <v>1</v>
      </c>
      <c r="Z412" s="128"/>
      <c r="AA412" s="109"/>
      <c r="AB412" s="109"/>
      <c r="AC412" s="109"/>
      <c r="AD412" s="109"/>
      <c r="AE412" s="109"/>
      <c r="AF412" s="109"/>
      <c r="AG412" s="96"/>
      <c r="AH412" s="96"/>
      <c r="AI412" s="96"/>
      <c r="AJ412" s="97"/>
      <c r="AK412" s="97" t="s">
        <v>393</v>
      </c>
      <c r="AL412" s="97" t="s">
        <v>393</v>
      </c>
      <c r="AM412" s="97"/>
      <c r="AN412" s="97"/>
      <c r="AO412" s="97"/>
      <c r="AP412" s="97"/>
      <c r="AQ412" s="97"/>
      <c r="AR412" s="97"/>
      <c r="AS412" s="97"/>
      <c r="AT412" s="97"/>
      <c r="AU412" s="97"/>
      <c r="AV412" s="97"/>
      <c r="AW412" s="97"/>
      <c r="AX412" s="97"/>
      <c r="AY412" s="97"/>
      <c r="AZ412" s="97"/>
      <c r="BA412" s="97"/>
      <c r="BB412" s="97"/>
      <c r="BC412" s="97"/>
      <c r="BD412" s="97"/>
      <c r="BE412" s="97"/>
      <c r="BF412" s="97"/>
      <c r="BG412" s="97"/>
      <c r="BH412" s="97"/>
      <c r="BI412" s="97"/>
      <c r="BJ412" s="98"/>
      <c r="BK412" s="99"/>
      <c r="BL412" s="99"/>
      <c r="BM412" s="99"/>
      <c r="BN412" s="99"/>
      <c r="BO412" s="99"/>
      <c r="BP412" s="99"/>
      <c r="BQ412" s="99"/>
      <c r="BR412" s="99"/>
      <c r="BS412" s="99"/>
      <c r="BT412" s="99"/>
      <c r="BU412" s="99"/>
      <c r="BV412" s="99"/>
      <c r="BW412" s="99"/>
      <c r="BX412" s="99"/>
      <c r="BY412" s="99"/>
      <c r="BZ412" s="99"/>
      <c r="CA412" s="99"/>
      <c r="CB412" s="99"/>
      <c r="CC412" s="99"/>
      <c r="CD412" s="99"/>
      <c r="CE412" s="99"/>
      <c r="CF412" s="99"/>
      <c r="CG412" s="99"/>
      <c r="CH412" s="99"/>
      <c r="CI412" s="99"/>
      <c r="CJ412" s="99"/>
      <c r="CK412" s="99"/>
      <c r="CL412" s="100">
        <f t="shared" si="324"/>
        <v>0</v>
      </c>
      <c r="CM412" s="112" t="e">
        <f t="shared" si="311"/>
        <v>#DIV/0!</v>
      </c>
      <c r="CN412" s="100">
        <f t="shared" si="325"/>
        <v>0</v>
      </c>
      <c r="CO412" s="112" t="e">
        <f t="shared" si="313"/>
        <v>#DIV/0!</v>
      </c>
      <c r="CP412" s="100">
        <f t="shared" si="326"/>
        <v>0</v>
      </c>
      <c r="CQ412" s="112" t="e">
        <f t="shared" si="321"/>
        <v>#DIV/0!</v>
      </c>
      <c r="CR412" s="100">
        <f t="shared" si="327"/>
        <v>0</v>
      </c>
      <c r="CS412" s="112" t="e">
        <f t="shared" si="316"/>
        <v>#DIV/0!</v>
      </c>
      <c r="CT412" s="113" t="e">
        <f t="shared" si="322"/>
        <v>#DIV/0!</v>
      </c>
      <c r="CU412" s="103" t="e">
        <f t="shared" si="323"/>
        <v>#DIV/0!</v>
      </c>
      <c r="CV412" s="2"/>
    </row>
    <row r="413" spans="1:100" ht="66" hidden="1" customHeight="1">
      <c r="A413" s="38" t="s">
        <v>179</v>
      </c>
      <c r="B413" s="60">
        <v>484</v>
      </c>
      <c r="C413" s="119" t="s">
        <v>1019</v>
      </c>
      <c r="D413" s="337" t="s">
        <v>190</v>
      </c>
      <c r="E413" s="119" t="s">
        <v>1020</v>
      </c>
      <c r="F413" s="176" t="s">
        <v>190</v>
      </c>
      <c r="G413" s="195" t="s">
        <v>1021</v>
      </c>
      <c r="H413" s="202"/>
      <c r="I413" s="685" t="s">
        <v>212</v>
      </c>
      <c r="J413" s="648" t="s">
        <v>864</v>
      </c>
      <c r="K413" s="649" t="s">
        <v>194</v>
      </c>
      <c r="L413" s="650" t="s">
        <v>177</v>
      </c>
      <c r="M413" s="134"/>
      <c r="N413" s="135"/>
      <c r="O413" s="136" t="s">
        <v>177</v>
      </c>
      <c r="P413" s="135"/>
      <c r="Q413" s="136"/>
      <c r="R413" s="136"/>
      <c r="S413" s="136"/>
      <c r="T413" s="136"/>
      <c r="U413" s="135"/>
      <c r="V413" s="136"/>
      <c r="W413" s="136"/>
      <c r="X413" s="136"/>
      <c r="Y413" s="38">
        <f t="shared" si="320"/>
        <v>1</v>
      </c>
      <c r="Z413" s="128"/>
      <c r="AA413" s="109"/>
      <c r="AB413" s="109"/>
      <c r="AC413" s="97"/>
      <c r="AD413" s="97" t="s">
        <v>393</v>
      </c>
      <c r="AE413" s="97"/>
      <c r="AF413" s="97" t="s">
        <v>393</v>
      </c>
      <c r="AG413" s="96"/>
      <c r="AH413" s="96"/>
      <c r="AI413" s="96"/>
      <c r="AJ413" s="97"/>
      <c r="AK413" s="97"/>
      <c r="AL413" s="97"/>
      <c r="AM413" s="97"/>
      <c r="AN413" s="97"/>
      <c r="AO413" s="97"/>
      <c r="AP413" s="97"/>
      <c r="AQ413" s="97"/>
      <c r="AR413" s="97"/>
      <c r="AS413" s="97"/>
      <c r="AT413" s="97"/>
      <c r="AU413" s="97"/>
      <c r="AV413" s="97"/>
      <c r="AW413" s="97"/>
      <c r="AX413" s="97"/>
      <c r="AY413" s="97"/>
      <c r="AZ413" s="97"/>
      <c r="BA413" s="97"/>
      <c r="BB413" s="97"/>
      <c r="BC413" s="97"/>
      <c r="BD413" s="97"/>
      <c r="BE413" s="97"/>
      <c r="BF413" s="97"/>
      <c r="BG413" s="97"/>
      <c r="BH413" s="97"/>
      <c r="BI413" s="97"/>
      <c r="BJ413" s="98"/>
      <c r="BK413" s="99"/>
      <c r="BL413" s="99"/>
      <c r="BM413" s="99"/>
      <c r="BN413" s="110"/>
      <c r="BO413" s="99"/>
      <c r="BP413" s="99"/>
      <c r="BQ413" s="99"/>
      <c r="BR413" s="99"/>
      <c r="BS413" s="99"/>
      <c r="BT413" s="110"/>
      <c r="BU413" s="110"/>
      <c r="BV413" s="110"/>
      <c r="BW413" s="99"/>
      <c r="BX413" s="99"/>
      <c r="BY413" s="99"/>
      <c r="BZ413" s="99"/>
      <c r="CA413" s="110"/>
      <c r="CB413" s="110"/>
      <c r="CC413" s="99"/>
      <c r="CD413" s="99"/>
      <c r="CE413" s="99"/>
      <c r="CF413" s="99"/>
      <c r="CG413" s="99"/>
      <c r="CH413" s="110"/>
      <c r="CI413" s="99"/>
      <c r="CJ413" s="99"/>
      <c r="CK413" s="99"/>
      <c r="CL413" s="100">
        <f t="shared" si="324"/>
        <v>0</v>
      </c>
      <c r="CM413" s="112" t="e">
        <f t="shared" si="311"/>
        <v>#DIV/0!</v>
      </c>
      <c r="CN413" s="100">
        <f t="shared" si="325"/>
        <v>0</v>
      </c>
      <c r="CO413" s="101" t="e">
        <f t="shared" si="313"/>
        <v>#DIV/0!</v>
      </c>
      <c r="CP413" s="100">
        <f t="shared" si="326"/>
        <v>0</v>
      </c>
      <c r="CQ413" s="101" t="e">
        <f t="shared" si="321"/>
        <v>#DIV/0!</v>
      </c>
      <c r="CR413" s="100">
        <f t="shared" si="327"/>
        <v>0</v>
      </c>
      <c r="CS413" s="101" t="e">
        <f t="shared" si="316"/>
        <v>#DIV/0!</v>
      </c>
      <c r="CT413" s="102" t="e">
        <f t="shared" si="322"/>
        <v>#DIV/0!</v>
      </c>
      <c r="CU413" s="103" t="e">
        <f t="shared" si="323"/>
        <v>#DIV/0!</v>
      </c>
      <c r="CV413" s="2"/>
    </row>
    <row r="414" spans="1:100" ht="66" hidden="1" customHeight="1">
      <c r="A414" s="38" t="s">
        <v>181</v>
      </c>
      <c r="B414" s="60">
        <v>484</v>
      </c>
      <c r="C414" s="119" t="s">
        <v>1019</v>
      </c>
      <c r="D414" s="337" t="s">
        <v>190</v>
      </c>
      <c r="E414" s="119" t="s">
        <v>1020</v>
      </c>
      <c r="F414" s="176" t="s">
        <v>190</v>
      </c>
      <c r="G414" s="195" t="s">
        <v>1022</v>
      </c>
      <c r="H414" s="196"/>
      <c r="I414" s="628"/>
      <c r="J414" s="638"/>
      <c r="K414" s="623"/>
      <c r="L414" s="638"/>
      <c r="M414" s="134"/>
      <c r="N414" s="135"/>
      <c r="O414" s="136"/>
      <c r="P414" s="135"/>
      <c r="Q414" s="136" t="s">
        <v>177</v>
      </c>
      <c r="R414" s="136"/>
      <c r="S414" s="136"/>
      <c r="T414" s="136"/>
      <c r="U414" s="135"/>
      <c r="V414" s="136"/>
      <c r="W414" s="136"/>
      <c r="X414" s="136"/>
      <c r="Y414" s="38">
        <f t="shared" si="320"/>
        <v>1</v>
      </c>
      <c r="Z414" s="128"/>
      <c r="AA414" s="109"/>
      <c r="AB414" s="109"/>
      <c r="AC414" s="109"/>
      <c r="AD414" s="109"/>
      <c r="AE414" s="109"/>
      <c r="AF414" s="109"/>
      <c r="AG414" s="96"/>
      <c r="AH414" s="96"/>
      <c r="AI414" s="96"/>
      <c r="AJ414" s="97"/>
      <c r="AK414" s="97"/>
      <c r="AL414" s="97" t="s">
        <v>393</v>
      </c>
      <c r="AM414" s="97"/>
      <c r="AN414" s="97"/>
      <c r="AO414" s="97"/>
      <c r="AP414" s="97"/>
      <c r="AQ414" s="97"/>
      <c r="AR414" s="97"/>
      <c r="AS414" s="97"/>
      <c r="AT414" s="97"/>
      <c r="AU414" s="97"/>
      <c r="AV414" s="97"/>
      <c r="AW414" s="97"/>
      <c r="AX414" s="97"/>
      <c r="AY414" s="97"/>
      <c r="AZ414" s="97"/>
      <c r="BA414" s="97"/>
      <c r="BB414" s="97"/>
      <c r="BC414" s="97"/>
      <c r="BD414" s="97"/>
      <c r="BE414" s="97"/>
      <c r="BF414" s="97"/>
      <c r="BG414" s="97"/>
      <c r="BH414" s="97"/>
      <c r="BI414" s="97"/>
      <c r="BJ414" s="98"/>
      <c r="BK414" s="99"/>
      <c r="BL414" s="99"/>
      <c r="BM414" s="99"/>
      <c r="BN414" s="99"/>
      <c r="BO414" s="99"/>
      <c r="BP414" s="99"/>
      <c r="BQ414" s="99"/>
      <c r="BR414" s="99"/>
      <c r="BS414" s="99"/>
      <c r="BT414" s="99"/>
      <c r="BU414" s="99"/>
      <c r="BV414" s="99"/>
      <c r="BW414" s="99"/>
      <c r="BX414" s="99"/>
      <c r="BY414" s="99"/>
      <c r="BZ414" s="99"/>
      <c r="CA414" s="99"/>
      <c r="CB414" s="99"/>
      <c r="CC414" s="99"/>
      <c r="CD414" s="99"/>
      <c r="CE414" s="99"/>
      <c r="CF414" s="99"/>
      <c r="CG414" s="99"/>
      <c r="CH414" s="99"/>
      <c r="CI414" s="99"/>
      <c r="CJ414" s="99"/>
      <c r="CK414" s="99"/>
      <c r="CL414" s="100">
        <f t="shared" si="324"/>
        <v>0</v>
      </c>
      <c r="CM414" s="112" t="e">
        <f t="shared" si="311"/>
        <v>#DIV/0!</v>
      </c>
      <c r="CN414" s="100">
        <f t="shared" si="325"/>
        <v>0</v>
      </c>
      <c r="CO414" s="112" t="e">
        <f t="shared" si="313"/>
        <v>#DIV/0!</v>
      </c>
      <c r="CP414" s="100">
        <f t="shared" si="326"/>
        <v>0</v>
      </c>
      <c r="CQ414" s="112" t="e">
        <f t="shared" si="321"/>
        <v>#DIV/0!</v>
      </c>
      <c r="CR414" s="100">
        <f t="shared" si="327"/>
        <v>0</v>
      </c>
      <c r="CS414" s="112" t="e">
        <f t="shared" si="316"/>
        <v>#DIV/0!</v>
      </c>
      <c r="CT414" s="113" t="e">
        <f t="shared" si="322"/>
        <v>#DIV/0!</v>
      </c>
      <c r="CU414" s="103" t="e">
        <f t="shared" si="323"/>
        <v>#DIV/0!</v>
      </c>
      <c r="CV414" s="2"/>
    </row>
    <row r="415" spans="1:100" ht="66" hidden="1" customHeight="1">
      <c r="A415" s="38" t="s">
        <v>183</v>
      </c>
      <c r="B415" s="60">
        <v>484</v>
      </c>
      <c r="C415" s="119" t="s">
        <v>1019</v>
      </c>
      <c r="D415" s="337" t="s">
        <v>190</v>
      </c>
      <c r="E415" s="119" t="s">
        <v>1020</v>
      </c>
      <c r="F415" s="176" t="s">
        <v>190</v>
      </c>
      <c r="G415" s="195" t="s">
        <v>1023</v>
      </c>
      <c r="H415" s="196"/>
      <c r="I415" s="628"/>
      <c r="J415" s="638"/>
      <c r="K415" s="623"/>
      <c r="L415" s="638"/>
      <c r="M415" s="134"/>
      <c r="N415" s="135"/>
      <c r="O415" s="136"/>
      <c r="P415" s="135"/>
      <c r="Q415" s="136"/>
      <c r="R415" s="136"/>
      <c r="S415" s="136" t="s">
        <v>177</v>
      </c>
      <c r="T415" s="136"/>
      <c r="U415" s="135"/>
      <c r="V415" s="136"/>
      <c r="W415" s="136"/>
      <c r="X415" s="136"/>
      <c r="Y415" s="38">
        <f t="shared" si="320"/>
        <v>1</v>
      </c>
      <c r="Z415" s="128"/>
      <c r="AA415" s="109"/>
      <c r="AB415" s="109"/>
      <c r="AC415" s="109"/>
      <c r="AD415" s="109"/>
      <c r="AE415" s="109"/>
      <c r="AF415" s="109"/>
      <c r="AG415" s="96"/>
      <c r="AH415" s="96"/>
      <c r="AI415" s="96"/>
      <c r="AJ415" s="97"/>
      <c r="AK415" s="97"/>
      <c r="AL415" s="97"/>
      <c r="AM415" s="97"/>
      <c r="AN415" s="97"/>
      <c r="AO415" s="97"/>
      <c r="AP415" s="97"/>
      <c r="AQ415" s="97" t="s">
        <v>393</v>
      </c>
      <c r="AR415" s="97"/>
      <c r="AS415" s="97" t="s">
        <v>393</v>
      </c>
      <c r="AT415" s="97"/>
      <c r="AU415" s="97"/>
      <c r="AV415" s="97"/>
      <c r="AW415" s="97"/>
      <c r="AX415" s="97"/>
      <c r="AY415" s="97"/>
      <c r="AZ415" s="97"/>
      <c r="BA415" s="97"/>
      <c r="BB415" s="97"/>
      <c r="BC415" s="97"/>
      <c r="BD415" s="97"/>
      <c r="BE415" s="97"/>
      <c r="BF415" s="97"/>
      <c r="BG415" s="97"/>
      <c r="BH415" s="97"/>
      <c r="BI415" s="97"/>
      <c r="BJ415" s="98"/>
      <c r="BK415" s="99"/>
      <c r="BL415" s="99"/>
      <c r="BM415" s="99"/>
      <c r="BN415" s="99"/>
      <c r="BO415" s="99"/>
      <c r="BP415" s="99"/>
      <c r="BQ415" s="99"/>
      <c r="BR415" s="99"/>
      <c r="BS415" s="99"/>
      <c r="BT415" s="99"/>
      <c r="BU415" s="99"/>
      <c r="BV415" s="99"/>
      <c r="BW415" s="99"/>
      <c r="BX415" s="99"/>
      <c r="BY415" s="99"/>
      <c r="BZ415" s="99"/>
      <c r="CA415" s="99"/>
      <c r="CB415" s="99"/>
      <c r="CC415" s="99"/>
      <c r="CD415" s="99"/>
      <c r="CE415" s="99"/>
      <c r="CF415" s="99"/>
      <c r="CG415" s="99"/>
      <c r="CH415" s="99"/>
      <c r="CI415" s="99"/>
      <c r="CJ415" s="99"/>
      <c r="CK415" s="99"/>
      <c r="CL415" s="100">
        <f t="shared" si="324"/>
        <v>0</v>
      </c>
      <c r="CM415" s="112" t="e">
        <f t="shared" si="311"/>
        <v>#DIV/0!</v>
      </c>
      <c r="CN415" s="100">
        <f t="shared" si="325"/>
        <v>0</v>
      </c>
      <c r="CO415" s="112" t="e">
        <f t="shared" si="313"/>
        <v>#DIV/0!</v>
      </c>
      <c r="CP415" s="100">
        <f t="shared" si="326"/>
        <v>0</v>
      </c>
      <c r="CQ415" s="112" t="e">
        <f t="shared" si="321"/>
        <v>#DIV/0!</v>
      </c>
      <c r="CR415" s="100">
        <f t="shared" si="327"/>
        <v>0</v>
      </c>
      <c r="CS415" s="112" t="e">
        <f t="shared" si="316"/>
        <v>#DIV/0!</v>
      </c>
      <c r="CT415" s="113" t="e">
        <f t="shared" si="322"/>
        <v>#DIV/0!</v>
      </c>
      <c r="CU415" s="103" t="e">
        <f t="shared" si="323"/>
        <v>#DIV/0!</v>
      </c>
      <c r="CV415" s="2"/>
    </row>
    <row r="416" spans="1:100" ht="66" hidden="1" customHeight="1">
      <c r="A416" s="38" t="s">
        <v>184</v>
      </c>
      <c r="B416" s="60">
        <v>484</v>
      </c>
      <c r="C416" s="119" t="s">
        <v>1019</v>
      </c>
      <c r="D416" s="337" t="s">
        <v>190</v>
      </c>
      <c r="E416" s="119" t="s">
        <v>1020</v>
      </c>
      <c r="F416" s="176" t="s">
        <v>190</v>
      </c>
      <c r="G416" s="195" t="s">
        <v>1024</v>
      </c>
      <c r="H416" s="196"/>
      <c r="I416" s="628"/>
      <c r="J416" s="638"/>
      <c r="K416" s="623"/>
      <c r="L416" s="638"/>
      <c r="M416" s="134"/>
      <c r="N416" s="135"/>
      <c r="O416" s="136"/>
      <c r="P416" s="135"/>
      <c r="Q416" s="136"/>
      <c r="R416" s="136"/>
      <c r="S416" s="136"/>
      <c r="T416" s="136" t="s">
        <v>177</v>
      </c>
      <c r="U416" s="135"/>
      <c r="V416" s="136"/>
      <c r="W416" s="136"/>
      <c r="X416" s="136"/>
      <c r="Y416" s="38">
        <f t="shared" si="320"/>
        <v>1</v>
      </c>
      <c r="Z416" s="128"/>
      <c r="AA416" s="109"/>
      <c r="AB416" s="109"/>
      <c r="AC416" s="109"/>
      <c r="AD416" s="109"/>
      <c r="AE416" s="109"/>
      <c r="AF416" s="109"/>
      <c r="AG416" s="96"/>
      <c r="AH416" s="96"/>
      <c r="AI416" s="96"/>
      <c r="AJ416" s="97"/>
      <c r="AK416" s="97"/>
      <c r="AL416" s="97"/>
      <c r="AM416" s="97"/>
      <c r="AN416" s="97"/>
      <c r="AO416" s="97"/>
      <c r="AP416" s="97"/>
      <c r="AQ416" s="97"/>
      <c r="AR416" s="97"/>
      <c r="AS416" s="97"/>
      <c r="AT416" s="97" t="s">
        <v>393</v>
      </c>
      <c r="AU416" s="97"/>
      <c r="AV416" s="97"/>
      <c r="AW416" s="97"/>
      <c r="AX416" s="97"/>
      <c r="AY416" s="97"/>
      <c r="AZ416" s="97"/>
      <c r="BA416" s="97"/>
      <c r="BB416" s="97"/>
      <c r="BC416" s="97"/>
      <c r="BD416" s="97"/>
      <c r="BE416" s="97"/>
      <c r="BF416" s="97"/>
      <c r="BG416" s="97"/>
      <c r="BH416" s="97"/>
      <c r="BI416" s="97"/>
      <c r="BJ416" s="98"/>
      <c r="BK416" s="99"/>
      <c r="BL416" s="99"/>
      <c r="BM416" s="99"/>
      <c r="BN416" s="99"/>
      <c r="BO416" s="99"/>
      <c r="BP416" s="99"/>
      <c r="BQ416" s="99"/>
      <c r="BR416" s="99"/>
      <c r="BS416" s="99"/>
      <c r="BT416" s="99"/>
      <c r="BU416" s="99"/>
      <c r="BV416" s="99"/>
      <c r="BW416" s="99"/>
      <c r="BX416" s="99"/>
      <c r="BY416" s="99"/>
      <c r="BZ416" s="99"/>
      <c r="CA416" s="99"/>
      <c r="CB416" s="99"/>
      <c r="CC416" s="99"/>
      <c r="CD416" s="99"/>
      <c r="CE416" s="99"/>
      <c r="CF416" s="99"/>
      <c r="CG416" s="99"/>
      <c r="CH416" s="99"/>
      <c r="CI416" s="99"/>
      <c r="CJ416" s="99"/>
      <c r="CK416" s="99"/>
      <c r="CL416" s="100">
        <f t="shared" si="324"/>
        <v>0</v>
      </c>
      <c r="CM416" s="101" t="e">
        <f t="shared" si="311"/>
        <v>#DIV/0!</v>
      </c>
      <c r="CN416" s="100">
        <f t="shared" si="325"/>
        <v>0</v>
      </c>
      <c r="CO416" s="101" t="e">
        <f t="shared" si="313"/>
        <v>#DIV/0!</v>
      </c>
      <c r="CP416" s="100">
        <f t="shared" si="326"/>
        <v>0</v>
      </c>
      <c r="CQ416" s="101" t="e">
        <f t="shared" si="321"/>
        <v>#DIV/0!</v>
      </c>
      <c r="CR416" s="100">
        <f t="shared" si="327"/>
        <v>0</v>
      </c>
      <c r="CS416" s="101" t="e">
        <f t="shared" si="316"/>
        <v>#DIV/0!</v>
      </c>
      <c r="CT416" s="116" t="e">
        <f t="shared" si="322"/>
        <v>#DIV/0!</v>
      </c>
      <c r="CU416" s="103" t="e">
        <f t="shared" si="323"/>
        <v>#DIV/0!</v>
      </c>
      <c r="CV416" s="2"/>
    </row>
    <row r="417" spans="1:100" ht="66" hidden="1" customHeight="1">
      <c r="A417" s="38" t="s">
        <v>185</v>
      </c>
      <c r="B417" s="60">
        <v>484</v>
      </c>
      <c r="C417" s="119" t="s">
        <v>1019</v>
      </c>
      <c r="D417" s="337" t="s">
        <v>190</v>
      </c>
      <c r="E417" s="119" t="s">
        <v>1020</v>
      </c>
      <c r="F417" s="176" t="s">
        <v>190</v>
      </c>
      <c r="G417" s="195" t="s">
        <v>1025</v>
      </c>
      <c r="H417" s="196"/>
      <c r="I417" s="629"/>
      <c r="J417" s="639"/>
      <c r="K417" s="624"/>
      <c r="L417" s="639"/>
      <c r="M417" s="134"/>
      <c r="N417" s="135"/>
      <c r="O417" s="136"/>
      <c r="P417" s="135"/>
      <c r="Q417" s="136"/>
      <c r="R417" s="136"/>
      <c r="S417" s="136"/>
      <c r="T417" s="136"/>
      <c r="U417" s="135" t="s">
        <v>177</v>
      </c>
      <c r="V417" s="136"/>
      <c r="W417" s="136"/>
      <c r="X417" s="136"/>
      <c r="Y417" s="38">
        <f t="shared" si="320"/>
        <v>1</v>
      </c>
      <c r="Z417" s="128"/>
      <c r="AA417" s="109"/>
      <c r="AB417" s="109"/>
      <c r="AC417" s="109"/>
      <c r="AD417" s="109"/>
      <c r="AE417" s="109"/>
      <c r="AF417" s="109"/>
      <c r="AG417" s="96"/>
      <c r="AH417" s="96"/>
      <c r="AI417" s="96"/>
      <c r="AJ417" s="97"/>
      <c r="AK417" s="97"/>
      <c r="AL417" s="97"/>
      <c r="AM417" s="97"/>
      <c r="AN417" s="97"/>
      <c r="AO417" s="97"/>
      <c r="AP417" s="97"/>
      <c r="AQ417" s="97"/>
      <c r="AR417" s="97"/>
      <c r="AS417" s="97"/>
      <c r="AT417" s="97"/>
      <c r="AU417" s="97"/>
      <c r="AV417" s="97"/>
      <c r="AW417" s="97"/>
      <c r="AX417" s="97"/>
      <c r="AY417" s="97" t="s">
        <v>393</v>
      </c>
      <c r="AZ417" s="97"/>
      <c r="BA417" s="97"/>
      <c r="BB417" s="97"/>
      <c r="BC417" s="97"/>
      <c r="BD417" s="97"/>
      <c r="BE417" s="97"/>
      <c r="BF417" s="97"/>
      <c r="BG417" s="97"/>
      <c r="BH417" s="97"/>
      <c r="BI417" s="97"/>
      <c r="BJ417" s="98"/>
      <c r="BK417" s="257"/>
      <c r="BL417" s="257"/>
      <c r="BM417" s="257"/>
      <c r="BN417" s="257"/>
      <c r="BO417" s="257"/>
      <c r="BP417" s="257"/>
      <c r="BQ417" s="338"/>
      <c r="BR417" s="257"/>
      <c r="BS417" s="257"/>
      <c r="BT417" s="338"/>
      <c r="BU417" s="257"/>
      <c r="BV417" s="257"/>
      <c r="BW417" s="257"/>
      <c r="BX417" s="257"/>
      <c r="BY417" s="257"/>
      <c r="BZ417" s="257"/>
      <c r="CA417" s="338"/>
      <c r="CB417" s="257"/>
      <c r="CC417" s="257"/>
      <c r="CD417" s="338"/>
      <c r="CE417" s="257"/>
      <c r="CF417" s="338"/>
      <c r="CG417" s="257"/>
      <c r="CH417" s="257"/>
      <c r="CI417" s="257"/>
      <c r="CJ417" s="257"/>
      <c r="CK417" s="338"/>
      <c r="CL417" s="100">
        <f t="shared" si="324"/>
        <v>0</v>
      </c>
      <c r="CM417" s="101" t="e">
        <f t="shared" si="311"/>
        <v>#DIV/0!</v>
      </c>
      <c r="CN417" s="100">
        <f t="shared" si="325"/>
        <v>0</v>
      </c>
      <c r="CO417" s="101" t="e">
        <f t="shared" si="313"/>
        <v>#DIV/0!</v>
      </c>
      <c r="CP417" s="100">
        <f t="shared" si="326"/>
        <v>0</v>
      </c>
      <c r="CQ417" s="101" t="e">
        <f t="shared" si="321"/>
        <v>#DIV/0!</v>
      </c>
      <c r="CR417" s="100">
        <f t="shared" si="327"/>
        <v>0</v>
      </c>
      <c r="CS417" s="101" t="e">
        <f t="shared" si="316"/>
        <v>#DIV/0!</v>
      </c>
      <c r="CT417" s="117" t="e">
        <f t="shared" si="322"/>
        <v>#DIV/0!</v>
      </c>
      <c r="CU417" s="103" t="e">
        <f t="shared" si="323"/>
        <v>#DIV/0!</v>
      </c>
      <c r="CV417" s="2"/>
    </row>
    <row r="418" spans="1:100" ht="48.75" hidden="1" customHeight="1">
      <c r="A418" s="80" t="s">
        <v>188</v>
      </c>
      <c r="B418" s="60">
        <v>485</v>
      </c>
      <c r="C418" s="81" t="s">
        <v>1026</v>
      </c>
      <c r="D418" s="114" t="s">
        <v>248</v>
      </c>
      <c r="E418" s="81" t="s">
        <v>1027</v>
      </c>
      <c r="F418" s="84" t="s">
        <v>248</v>
      </c>
      <c r="G418" s="85" t="s">
        <v>1028</v>
      </c>
      <c r="H418" s="86"/>
      <c r="I418" s="145" t="s">
        <v>212</v>
      </c>
      <c r="J418" s="158" t="s">
        <v>864</v>
      </c>
      <c r="K418" s="140" t="s">
        <v>165</v>
      </c>
      <c r="L418" s="141" t="s">
        <v>177</v>
      </c>
      <c r="M418" s="134"/>
      <c r="N418" s="135"/>
      <c r="O418" s="136"/>
      <c r="P418" s="135"/>
      <c r="Q418" s="136"/>
      <c r="R418" s="136"/>
      <c r="S418" s="136"/>
      <c r="T418" s="136"/>
      <c r="U418" s="135"/>
      <c r="V418" s="136"/>
      <c r="W418" s="136"/>
      <c r="X418" s="136" t="s">
        <v>177</v>
      </c>
      <c r="Y418" s="198">
        <f t="shared" si="320"/>
        <v>1</v>
      </c>
      <c r="Z418" s="128"/>
      <c r="AA418" s="109"/>
      <c r="AB418" s="109"/>
      <c r="AC418" s="109"/>
      <c r="AD418" s="109"/>
      <c r="AE418" s="109"/>
      <c r="AF418" s="109"/>
      <c r="AG418" s="96"/>
      <c r="AH418" s="96"/>
      <c r="AI418" s="96"/>
      <c r="AJ418" s="97"/>
      <c r="AK418" s="97"/>
      <c r="AL418" s="97"/>
      <c r="AM418" s="97"/>
      <c r="AN418" s="97"/>
      <c r="AO418" s="97"/>
      <c r="AP418" s="97"/>
      <c r="AQ418" s="97"/>
      <c r="AR418" s="97"/>
      <c r="AS418" s="97"/>
      <c r="AT418" s="97"/>
      <c r="AU418" s="97"/>
      <c r="AV418" s="97"/>
      <c r="AW418" s="97"/>
      <c r="AX418" s="97"/>
      <c r="AY418" s="97"/>
      <c r="AZ418" s="97"/>
      <c r="BA418" s="97"/>
      <c r="BB418" s="97"/>
      <c r="BC418" s="97"/>
      <c r="BD418" s="97"/>
      <c r="BE418" s="97"/>
      <c r="BF418" s="97"/>
      <c r="BG418" s="97" t="s">
        <v>365</v>
      </c>
      <c r="BH418" s="97" t="s">
        <v>365</v>
      </c>
      <c r="BI418" s="97" t="s">
        <v>365</v>
      </c>
      <c r="BJ418" s="98"/>
      <c r="BK418" s="99"/>
      <c r="BL418" s="99"/>
      <c r="BM418" s="99"/>
      <c r="BN418" s="99"/>
      <c r="BO418" s="99"/>
      <c r="BP418" s="99"/>
      <c r="BQ418" s="99"/>
      <c r="BR418" s="99"/>
      <c r="BS418" s="99"/>
      <c r="BT418" s="99"/>
      <c r="BU418" s="99"/>
      <c r="BV418" s="99"/>
      <c r="BW418" s="99"/>
      <c r="BX418" s="99"/>
      <c r="BY418" s="99"/>
      <c r="BZ418" s="99"/>
      <c r="CA418" s="99"/>
      <c r="CB418" s="99"/>
      <c r="CC418" s="99"/>
      <c r="CD418" s="99"/>
      <c r="CE418" s="99"/>
      <c r="CF418" s="99"/>
      <c r="CG418" s="99"/>
      <c r="CH418" s="99"/>
      <c r="CI418" s="99"/>
      <c r="CJ418" s="99"/>
      <c r="CK418" s="99"/>
      <c r="CL418" s="100">
        <f t="shared" si="324"/>
        <v>0</v>
      </c>
      <c r="CM418" s="101" t="e">
        <f t="shared" si="311"/>
        <v>#DIV/0!</v>
      </c>
      <c r="CN418" s="100">
        <f t="shared" si="325"/>
        <v>0</v>
      </c>
      <c r="CO418" s="101" t="e">
        <f t="shared" si="313"/>
        <v>#DIV/0!</v>
      </c>
      <c r="CP418" s="100">
        <f t="shared" si="326"/>
        <v>0</v>
      </c>
      <c r="CQ418" s="101" t="e">
        <f t="shared" si="321"/>
        <v>#DIV/0!</v>
      </c>
      <c r="CR418" s="100">
        <f t="shared" si="327"/>
        <v>0</v>
      </c>
      <c r="CS418" s="101" t="e">
        <f t="shared" si="316"/>
        <v>#DIV/0!</v>
      </c>
      <c r="CT418" s="117" t="e">
        <f t="shared" si="322"/>
        <v>#DIV/0!</v>
      </c>
      <c r="CU418" s="103" t="e">
        <f t="shared" si="323"/>
        <v>#DIV/0!</v>
      </c>
      <c r="CV418" s="2"/>
    </row>
    <row r="419" spans="1:100" ht="32.25" customHeight="1">
      <c r="A419" s="521" t="s">
        <v>117</v>
      </c>
      <c r="B419" s="569">
        <v>486</v>
      </c>
      <c r="C419" s="725" t="s">
        <v>1029</v>
      </c>
      <c r="D419" s="725"/>
      <c r="E419" s="725"/>
      <c r="F419" s="725"/>
      <c r="G419" s="725"/>
      <c r="H419" s="726"/>
      <c r="I419" s="725"/>
      <c r="J419" s="726"/>
      <c r="K419" s="726"/>
      <c r="L419" s="726"/>
      <c r="M419" s="726"/>
      <c r="N419" s="725"/>
      <c r="O419" s="726"/>
      <c r="P419" s="726"/>
      <c r="Q419" s="726"/>
      <c r="R419" s="726"/>
      <c r="S419" s="726"/>
      <c r="T419" s="726"/>
      <c r="U419" s="726"/>
      <c r="V419" s="726"/>
      <c r="W419" s="726"/>
      <c r="X419" s="726"/>
      <c r="Y419" s="726"/>
      <c r="Z419" s="726"/>
      <c r="AA419" s="725"/>
      <c r="AB419" s="725"/>
      <c r="AC419" s="614"/>
      <c r="AD419" s="339"/>
      <c r="AE419" s="61"/>
      <c r="AF419" s="61"/>
      <c r="AG419" s="61"/>
      <c r="AH419" s="61"/>
      <c r="AI419" s="61"/>
      <c r="AJ419" s="61"/>
      <c r="AK419" s="61"/>
      <c r="AL419" s="61"/>
      <c r="AM419" s="61"/>
      <c r="AN419" s="61"/>
      <c r="AO419" s="61"/>
      <c r="AP419" s="61"/>
      <c r="AQ419" s="61"/>
      <c r="AR419" s="61"/>
      <c r="AS419" s="61"/>
      <c r="AT419" s="61"/>
      <c r="AU419" s="61"/>
      <c r="AV419" s="61"/>
      <c r="AW419" s="61"/>
      <c r="AX419" s="61"/>
      <c r="AY419" s="61"/>
      <c r="AZ419" s="61"/>
      <c r="BA419" s="61"/>
      <c r="BB419" s="61"/>
      <c r="BC419" s="61"/>
      <c r="BD419" s="61"/>
      <c r="BE419" s="61"/>
      <c r="BF419" s="61"/>
      <c r="BG419" s="61"/>
      <c r="BH419" s="61"/>
      <c r="BI419" s="61"/>
      <c r="BJ419" s="215"/>
      <c r="BK419" s="216"/>
      <c r="BL419" s="216"/>
      <c r="BM419" s="216"/>
      <c r="BN419" s="216"/>
      <c r="BO419" s="216"/>
      <c r="BP419" s="216"/>
      <c r="BQ419" s="216"/>
      <c r="BR419" s="216"/>
      <c r="BS419" s="216"/>
      <c r="BT419" s="216"/>
      <c r="BU419" s="216"/>
      <c r="BV419" s="216"/>
      <c r="BW419" s="216"/>
      <c r="BX419" s="216"/>
      <c r="BY419" s="216"/>
      <c r="BZ419" s="216"/>
      <c r="CA419" s="216"/>
      <c r="CB419" s="216"/>
      <c r="CC419" s="216"/>
      <c r="CD419" s="216"/>
      <c r="CE419" s="216"/>
      <c r="CF419" s="216"/>
      <c r="CG419" s="216"/>
      <c r="CH419" s="216"/>
      <c r="CI419" s="216"/>
      <c r="CJ419" s="216"/>
      <c r="CK419" s="216"/>
      <c r="CL419" s="48"/>
      <c r="CM419" s="236"/>
      <c r="CN419" s="48"/>
      <c r="CO419" s="236"/>
      <c r="CP419" s="48"/>
      <c r="CQ419" s="236"/>
      <c r="CR419" s="48"/>
      <c r="CS419" s="236"/>
      <c r="CT419" s="237"/>
      <c r="CU419" s="605"/>
      <c r="CV419" s="150"/>
    </row>
    <row r="420" spans="1:100" ht="24" customHeight="1">
      <c r="A420" s="521" t="s">
        <v>117</v>
      </c>
      <c r="B420" s="569">
        <v>487</v>
      </c>
      <c r="C420" s="677" t="s">
        <v>1030</v>
      </c>
      <c r="D420" s="677"/>
      <c r="E420" s="677"/>
      <c r="F420" s="677"/>
      <c r="G420" s="677"/>
      <c r="H420" s="681"/>
      <c r="I420" s="677"/>
      <c r="J420" s="681"/>
      <c r="K420" s="681"/>
      <c r="L420" s="681"/>
      <c r="M420" s="681"/>
      <c r="N420" s="677"/>
      <c r="O420" s="681"/>
      <c r="P420" s="681"/>
      <c r="Q420" s="681"/>
      <c r="R420" s="681"/>
      <c r="S420" s="681"/>
      <c r="T420" s="681"/>
      <c r="U420" s="681"/>
      <c r="V420" s="681"/>
      <c r="W420" s="681"/>
      <c r="X420" s="681"/>
      <c r="Y420" s="681"/>
      <c r="Z420" s="681"/>
      <c r="AA420" s="677"/>
      <c r="AB420" s="677"/>
      <c r="AC420" s="681"/>
      <c r="AD420" s="681"/>
      <c r="AE420" s="681"/>
      <c r="AF420" s="681"/>
      <c r="AG420" s="681"/>
      <c r="AH420" s="681"/>
      <c r="AI420" s="681"/>
      <c r="AJ420" s="681"/>
      <c r="AK420" s="681"/>
      <c r="AL420" s="681"/>
      <c r="AM420" s="681"/>
      <c r="AN420" s="681"/>
      <c r="AO420" s="681"/>
      <c r="AP420" s="681"/>
      <c r="AQ420" s="681"/>
      <c r="AR420" s="681"/>
      <c r="AS420" s="681"/>
      <c r="AT420" s="681"/>
      <c r="AU420" s="681"/>
      <c r="AV420" s="681"/>
      <c r="AW420" s="681"/>
      <c r="AX420" s="681"/>
      <c r="AY420" s="681"/>
      <c r="AZ420" s="681"/>
      <c r="BA420" s="681"/>
      <c r="BB420" s="681"/>
      <c r="BC420" s="681"/>
      <c r="BD420" s="681"/>
      <c r="BE420" s="681"/>
      <c r="BF420" s="681"/>
      <c r="BG420" s="681"/>
      <c r="BH420" s="681"/>
      <c r="BI420" s="681"/>
      <c r="BJ420" s="681"/>
      <c r="BK420" s="681"/>
      <c r="BL420" s="681"/>
      <c r="BM420" s="681"/>
      <c r="BN420" s="681"/>
      <c r="BO420" s="681"/>
      <c r="BP420" s="681"/>
      <c r="BQ420" s="681"/>
      <c r="BR420" s="681"/>
      <c r="BS420" s="681"/>
      <c r="BT420" s="681"/>
      <c r="BU420" s="681"/>
      <c r="BV420" s="681"/>
      <c r="BW420" s="681"/>
      <c r="BX420" s="681"/>
      <c r="BY420" s="681"/>
      <c r="BZ420" s="681"/>
      <c r="CA420" s="681"/>
      <c r="CB420" s="681"/>
      <c r="CC420" s="681"/>
      <c r="CD420" s="681"/>
      <c r="CE420" s="681"/>
      <c r="CF420" s="681"/>
      <c r="CG420" s="681"/>
      <c r="CH420" s="681"/>
      <c r="CI420" s="681"/>
      <c r="CJ420" s="681"/>
      <c r="CK420" s="681"/>
      <c r="CL420" s="681"/>
      <c r="CM420" s="681"/>
      <c r="CN420" s="681"/>
      <c r="CO420" s="681"/>
      <c r="CP420" s="681"/>
      <c r="CQ420" s="681"/>
      <c r="CR420" s="681"/>
      <c r="CS420" s="681"/>
      <c r="CT420" s="681"/>
      <c r="CU420" s="681"/>
      <c r="CV420" s="677"/>
    </row>
    <row r="421" spans="1:100" ht="26.25" hidden="1" customHeight="1">
      <c r="A421" s="59"/>
      <c r="B421" s="319">
        <v>488</v>
      </c>
      <c r="C421" s="316" t="s">
        <v>1031</v>
      </c>
      <c r="D421" s="186"/>
      <c r="E421" s="316"/>
      <c r="F421" s="317" t="s">
        <v>117</v>
      </c>
      <c r="G421" s="532"/>
      <c r="H421" s="66"/>
      <c r="I421" s="532"/>
      <c r="J421" s="66"/>
      <c r="K421" s="66"/>
      <c r="L421" s="66"/>
      <c r="M421" s="187"/>
      <c r="N421" s="532"/>
      <c r="O421" s="66"/>
      <c r="P421" s="66"/>
      <c r="Q421" s="66"/>
      <c r="R421" s="66"/>
      <c r="S421" s="66"/>
      <c r="T421" s="66"/>
      <c r="U421" s="66"/>
      <c r="V421" s="66"/>
      <c r="W421" s="66"/>
      <c r="X421" s="66"/>
      <c r="Y421" s="67">
        <f>SUM(Y422:Y432)</f>
        <v>11</v>
      </c>
      <c r="Z421" s="137"/>
      <c r="AA421" s="532"/>
      <c r="AB421" s="532"/>
      <c r="AC421" s="66"/>
      <c r="AD421" s="66"/>
      <c r="AE421" s="66"/>
      <c r="AF421" s="66"/>
      <c r="AG421" s="66"/>
      <c r="AH421" s="66"/>
      <c r="AI421" s="66"/>
      <c r="AJ421" s="138"/>
      <c r="AK421" s="138"/>
      <c r="AL421" s="138"/>
      <c r="AM421" s="138"/>
      <c r="AN421" s="138"/>
      <c r="AO421" s="138"/>
      <c r="AP421" s="138"/>
      <c r="AQ421" s="138"/>
      <c r="AR421" s="138"/>
      <c r="AS421" s="138"/>
      <c r="AT421" s="138"/>
      <c r="AU421" s="138"/>
      <c r="AV421" s="138"/>
      <c r="AW421" s="138"/>
      <c r="AX421" s="138"/>
      <c r="AY421" s="138"/>
      <c r="AZ421" s="138"/>
      <c r="BA421" s="138"/>
      <c r="BB421" s="138"/>
      <c r="BC421" s="138"/>
      <c r="BD421" s="138"/>
      <c r="BE421" s="138"/>
      <c r="BF421" s="138"/>
      <c r="BG421" s="138"/>
      <c r="BH421" s="138"/>
      <c r="BI421" s="138"/>
      <c r="BJ421" s="215"/>
      <c r="BK421" s="216"/>
      <c r="BL421" s="216"/>
      <c r="BM421" s="216"/>
      <c r="BN421" s="216"/>
      <c r="BO421" s="216"/>
      <c r="BP421" s="216"/>
      <c r="BQ421" s="216"/>
      <c r="BR421" s="216"/>
      <c r="BS421" s="216"/>
      <c r="BT421" s="216"/>
      <c r="BU421" s="216"/>
      <c r="BV421" s="216"/>
      <c r="BW421" s="216"/>
      <c r="BX421" s="216"/>
      <c r="BY421" s="216"/>
      <c r="BZ421" s="216"/>
      <c r="CA421" s="216"/>
      <c r="CB421" s="216"/>
      <c r="CC421" s="216"/>
      <c r="CD421" s="216"/>
      <c r="CE421" s="216"/>
      <c r="CF421" s="216"/>
      <c r="CG421" s="216"/>
      <c r="CH421" s="216"/>
      <c r="CI421" s="216"/>
      <c r="CJ421" s="216"/>
      <c r="CK421" s="216"/>
      <c r="CL421" s="216"/>
      <c r="CM421" s="216"/>
      <c r="CN421" s="216"/>
      <c r="CO421" s="216"/>
      <c r="CP421" s="216"/>
      <c r="CQ421" s="216"/>
      <c r="CR421" s="216"/>
      <c r="CS421" s="216"/>
      <c r="CT421" s="217"/>
      <c r="CU421" s="216"/>
      <c r="CV421" s="2"/>
    </row>
    <row r="422" spans="1:100" ht="93" hidden="1" customHeight="1">
      <c r="A422" s="151" t="s">
        <v>179</v>
      </c>
      <c r="B422" s="60">
        <v>491</v>
      </c>
      <c r="C422" s="83" t="s">
        <v>1032</v>
      </c>
      <c r="D422" s="115" t="s">
        <v>171</v>
      </c>
      <c r="E422" s="81" t="s">
        <v>1033</v>
      </c>
      <c r="F422" s="84" t="s">
        <v>248</v>
      </c>
      <c r="G422" s="146" t="s">
        <v>1034</v>
      </c>
      <c r="H422" s="179"/>
      <c r="I422" s="126" t="s">
        <v>212</v>
      </c>
      <c r="J422" s="687" t="s">
        <v>1035</v>
      </c>
      <c r="K422" s="649" t="s">
        <v>165</v>
      </c>
      <c r="L422" s="650" t="s">
        <v>177</v>
      </c>
      <c r="M422" s="106">
        <v>1</v>
      </c>
      <c r="N422" s="107"/>
      <c r="O422" s="108" t="s">
        <v>177</v>
      </c>
      <c r="P422" s="107"/>
      <c r="Q422" s="108"/>
      <c r="R422" s="108"/>
      <c r="S422" s="108"/>
      <c r="T422" s="108"/>
      <c r="U422" s="107"/>
      <c r="V422" s="108"/>
      <c r="W422" s="108"/>
      <c r="X422" s="108"/>
      <c r="Y422" s="38">
        <f t="shared" ref="Y422:Y432" si="328">COUNTIF($N422:$X422,"x")</f>
        <v>1</v>
      </c>
      <c r="Z422" s="129"/>
      <c r="AA422" s="109"/>
      <c r="AB422" s="109"/>
      <c r="AC422" s="97" t="s">
        <v>393</v>
      </c>
      <c r="AD422" s="97"/>
      <c r="AE422" s="97"/>
      <c r="AF422" s="97" t="s">
        <v>393</v>
      </c>
      <c r="AG422" s="96"/>
      <c r="AH422" s="96"/>
      <c r="AI422" s="96"/>
      <c r="AJ422" s="97"/>
      <c r="AK422" s="97"/>
      <c r="AL422" s="97"/>
      <c r="AM422" s="97"/>
      <c r="AN422" s="97"/>
      <c r="AO422" s="97"/>
      <c r="AP422" s="97"/>
      <c r="AQ422" s="97"/>
      <c r="AR422" s="97"/>
      <c r="AS422" s="97"/>
      <c r="AT422" s="97"/>
      <c r="AU422" s="97"/>
      <c r="AV422" s="97"/>
      <c r="AW422" s="97"/>
      <c r="AX422" s="97"/>
      <c r="AY422" s="97"/>
      <c r="AZ422" s="97"/>
      <c r="BA422" s="97"/>
      <c r="BB422" s="97"/>
      <c r="BC422" s="97"/>
      <c r="BD422" s="97"/>
      <c r="BE422" s="97"/>
      <c r="BF422" s="97"/>
      <c r="BG422" s="97"/>
      <c r="BH422" s="97"/>
      <c r="BI422" s="97"/>
      <c r="BJ422" s="98"/>
      <c r="BK422" s="99"/>
      <c r="BL422" s="99"/>
      <c r="BM422" s="99"/>
      <c r="BN422" s="110"/>
      <c r="BO422" s="99"/>
      <c r="BP422" s="99"/>
      <c r="BQ422" s="99"/>
      <c r="BR422" s="99"/>
      <c r="BS422" s="99"/>
      <c r="BT422" s="110"/>
      <c r="BU422" s="110"/>
      <c r="BV422" s="110"/>
      <c r="BW422" s="99"/>
      <c r="BX422" s="99"/>
      <c r="BY422" s="99"/>
      <c r="BZ422" s="99"/>
      <c r="CA422" s="110"/>
      <c r="CB422" s="110"/>
      <c r="CC422" s="99"/>
      <c r="CD422" s="99"/>
      <c r="CE422" s="99"/>
      <c r="CF422" s="99"/>
      <c r="CG422" s="99"/>
      <c r="CH422" s="110"/>
      <c r="CI422" s="99"/>
      <c r="CJ422" s="99"/>
      <c r="CK422" s="99"/>
      <c r="CL422" s="100">
        <f t="shared" ref="CL422:CL432" si="329">COUNTIF(BJ422:CK422,"2")</f>
        <v>0</v>
      </c>
      <c r="CM422" s="112" t="e">
        <f t="shared" ref="CM422:CM432" si="330">CL422/(CL422+CN422+CP422+CR422)</f>
        <v>#DIV/0!</v>
      </c>
      <c r="CN422" s="100">
        <f t="shared" ref="CN422:CN432" si="331">COUNTIF(BJ422:CK422,"1")</f>
        <v>0</v>
      </c>
      <c r="CO422" s="101" t="e">
        <f t="shared" ref="CO422:CO432" si="332">CN422/(CL422+CN422+CP422+CR422)</f>
        <v>#DIV/0!</v>
      </c>
      <c r="CP422" s="100">
        <f t="shared" ref="CP422:CP432" si="333">COUNTIF(BJ422:CK422,"0")</f>
        <v>0</v>
      </c>
      <c r="CQ422" s="101" t="e">
        <f t="shared" ref="CQ422:CQ432" si="334">CP422/(CL422+CN422+CP422+CR422)</f>
        <v>#DIV/0!</v>
      </c>
      <c r="CR422" s="100">
        <f t="shared" ref="CR422:CR432" si="335">COUNTIF(BJ422:CK422,"KĐG")</f>
        <v>0</v>
      </c>
      <c r="CS422" s="101" t="e">
        <f t="shared" ref="CS422:CS432" si="336">CR422/(CL422+CN422+CP422+CR422)</f>
        <v>#DIV/0!</v>
      </c>
      <c r="CT422" s="102" t="e">
        <f t="shared" ref="CT422:CT432" si="337">(((CL422*2)+(CN422*1)+(CP422*0)))/(CL422+CN422+CP422)</f>
        <v>#DIV/0!</v>
      </c>
      <c r="CU422" s="103" t="e">
        <f t="shared" ref="CU422:CU432" si="338">IF(CS422&gt;=50%,"KĐG",IF(CT422&gt;=1.6,"Đạt mục tiêu",IF(CT422&gt;=1,"Cần cố gắng","Chưa đạt")))</f>
        <v>#DIV/0!</v>
      </c>
      <c r="CV422" s="2"/>
    </row>
    <row r="423" spans="1:100" ht="67.5" hidden="1" customHeight="1">
      <c r="A423" s="80" t="s">
        <v>181</v>
      </c>
      <c r="B423" s="60">
        <v>491</v>
      </c>
      <c r="C423" s="83" t="s">
        <v>1032</v>
      </c>
      <c r="D423" s="104" t="s">
        <v>171</v>
      </c>
      <c r="E423" s="81" t="s">
        <v>1033</v>
      </c>
      <c r="F423" s="84" t="s">
        <v>248</v>
      </c>
      <c r="G423" s="85" t="s">
        <v>1036</v>
      </c>
      <c r="H423" s="86"/>
      <c r="I423" s="123" t="s">
        <v>212</v>
      </c>
      <c r="J423" s="639"/>
      <c r="K423" s="624"/>
      <c r="L423" s="639"/>
      <c r="M423" s="106"/>
      <c r="N423" s="107"/>
      <c r="O423" s="108"/>
      <c r="P423" s="107"/>
      <c r="Q423" s="108" t="s">
        <v>177</v>
      </c>
      <c r="R423" s="108"/>
      <c r="S423" s="108"/>
      <c r="T423" s="108"/>
      <c r="U423" s="107"/>
      <c r="V423" s="108"/>
      <c r="W423" s="108"/>
      <c r="X423" s="108"/>
      <c r="Y423" s="38">
        <f t="shared" si="328"/>
        <v>1</v>
      </c>
      <c r="Z423" s="129"/>
      <c r="AA423" s="109"/>
      <c r="AB423" s="109"/>
      <c r="AC423" s="109"/>
      <c r="AD423" s="109"/>
      <c r="AE423" s="109"/>
      <c r="AF423" s="109"/>
      <c r="AG423" s="96"/>
      <c r="AH423" s="96"/>
      <c r="AI423" s="96"/>
      <c r="AJ423" s="97" t="s">
        <v>447</v>
      </c>
      <c r="AK423" s="97"/>
      <c r="AL423" s="97"/>
      <c r="AM423" s="97"/>
      <c r="AN423" s="97"/>
      <c r="AO423" s="97"/>
      <c r="AP423" s="97"/>
      <c r="AQ423" s="97"/>
      <c r="AR423" s="97"/>
      <c r="AS423" s="97"/>
      <c r="AT423" s="97"/>
      <c r="AU423" s="97"/>
      <c r="AV423" s="97"/>
      <c r="AW423" s="97"/>
      <c r="AX423" s="97"/>
      <c r="AY423" s="97"/>
      <c r="AZ423" s="97"/>
      <c r="BA423" s="97"/>
      <c r="BB423" s="97"/>
      <c r="BC423" s="97"/>
      <c r="BD423" s="97"/>
      <c r="BE423" s="97"/>
      <c r="BF423" s="97"/>
      <c r="BG423" s="97"/>
      <c r="BH423" s="97"/>
      <c r="BI423" s="97"/>
      <c r="BJ423" s="98"/>
      <c r="BK423" s="99"/>
      <c r="BL423" s="99"/>
      <c r="BM423" s="99"/>
      <c r="BN423" s="99"/>
      <c r="BO423" s="99"/>
      <c r="BP423" s="99"/>
      <c r="BQ423" s="99"/>
      <c r="BR423" s="99"/>
      <c r="BS423" s="99"/>
      <c r="BT423" s="99"/>
      <c r="BU423" s="99"/>
      <c r="BV423" s="99"/>
      <c r="BW423" s="99"/>
      <c r="BX423" s="99"/>
      <c r="BY423" s="99"/>
      <c r="BZ423" s="99"/>
      <c r="CA423" s="99"/>
      <c r="CB423" s="99"/>
      <c r="CC423" s="99"/>
      <c r="CD423" s="99"/>
      <c r="CE423" s="99"/>
      <c r="CF423" s="99"/>
      <c r="CG423" s="99"/>
      <c r="CH423" s="99"/>
      <c r="CI423" s="99"/>
      <c r="CJ423" s="99"/>
      <c r="CK423" s="99"/>
      <c r="CL423" s="100">
        <f t="shared" si="329"/>
        <v>0</v>
      </c>
      <c r="CM423" s="112" t="e">
        <f t="shared" si="330"/>
        <v>#DIV/0!</v>
      </c>
      <c r="CN423" s="100">
        <f t="shared" si="331"/>
        <v>0</v>
      </c>
      <c r="CO423" s="112" t="e">
        <f t="shared" si="332"/>
        <v>#DIV/0!</v>
      </c>
      <c r="CP423" s="100">
        <f t="shared" si="333"/>
        <v>0</v>
      </c>
      <c r="CQ423" s="112" t="e">
        <f t="shared" si="334"/>
        <v>#DIV/0!</v>
      </c>
      <c r="CR423" s="100">
        <f t="shared" si="335"/>
        <v>0</v>
      </c>
      <c r="CS423" s="112" t="e">
        <f t="shared" si="336"/>
        <v>#DIV/0!</v>
      </c>
      <c r="CT423" s="113" t="e">
        <f t="shared" si="337"/>
        <v>#DIV/0!</v>
      </c>
      <c r="CU423" s="103" t="e">
        <f t="shared" si="338"/>
        <v>#DIV/0!</v>
      </c>
      <c r="CV423" s="2"/>
    </row>
    <row r="424" spans="1:100" ht="153" hidden="1" customHeight="1">
      <c r="A424" s="80" t="s">
        <v>179</v>
      </c>
      <c r="B424" s="60">
        <v>494</v>
      </c>
      <c r="C424" s="340" t="s">
        <v>1037</v>
      </c>
      <c r="D424" s="326" t="s">
        <v>171</v>
      </c>
      <c r="E424" s="161" t="s">
        <v>1038</v>
      </c>
      <c r="F424" s="84" t="s">
        <v>224</v>
      </c>
      <c r="G424" s="146" t="s">
        <v>1039</v>
      </c>
      <c r="H424" s="179"/>
      <c r="I424" s="126" t="s">
        <v>212</v>
      </c>
      <c r="J424" s="341" t="s">
        <v>1035</v>
      </c>
      <c r="K424" s="140" t="s">
        <v>165</v>
      </c>
      <c r="L424" s="141" t="s">
        <v>177</v>
      </c>
      <c r="M424" s="106"/>
      <c r="N424" s="107"/>
      <c r="O424" s="108" t="s">
        <v>177</v>
      </c>
      <c r="P424" s="107"/>
      <c r="Q424" s="108"/>
      <c r="R424" s="108"/>
      <c r="S424" s="108"/>
      <c r="T424" s="108"/>
      <c r="U424" s="107"/>
      <c r="V424" s="108"/>
      <c r="W424" s="108"/>
      <c r="X424" s="108"/>
      <c r="Y424" s="38">
        <f t="shared" si="328"/>
        <v>1</v>
      </c>
      <c r="Z424" s="155" t="s">
        <v>1040</v>
      </c>
      <c r="AA424" s="109"/>
      <c r="AB424" s="109"/>
      <c r="AC424" s="97" t="s">
        <v>447</v>
      </c>
      <c r="AD424" s="97"/>
      <c r="AE424" s="97"/>
      <c r="AF424" s="97" t="s">
        <v>227</v>
      </c>
      <c r="AG424" s="96"/>
      <c r="AH424" s="96"/>
      <c r="AI424" s="96"/>
      <c r="AJ424" s="97"/>
      <c r="AK424" s="97"/>
      <c r="AL424" s="97"/>
      <c r="AM424" s="97"/>
      <c r="AN424" s="97"/>
      <c r="AO424" s="97"/>
      <c r="AP424" s="97"/>
      <c r="AQ424" s="97"/>
      <c r="AR424" s="97"/>
      <c r="AS424" s="97"/>
      <c r="AT424" s="97"/>
      <c r="AU424" s="97"/>
      <c r="AV424" s="97"/>
      <c r="AW424" s="97"/>
      <c r="AX424" s="97"/>
      <c r="AY424" s="97"/>
      <c r="AZ424" s="97"/>
      <c r="BA424" s="97"/>
      <c r="BB424" s="97"/>
      <c r="BC424" s="97"/>
      <c r="BD424" s="97"/>
      <c r="BE424" s="97"/>
      <c r="BF424" s="97"/>
      <c r="BG424" s="97"/>
      <c r="BH424" s="97"/>
      <c r="BI424" s="97"/>
      <c r="BJ424" s="98"/>
      <c r="BK424" s="99"/>
      <c r="BL424" s="99"/>
      <c r="BM424" s="99"/>
      <c r="BN424" s="110"/>
      <c r="BO424" s="99"/>
      <c r="BP424" s="99"/>
      <c r="BQ424" s="99"/>
      <c r="BR424" s="99"/>
      <c r="BS424" s="99"/>
      <c r="BT424" s="110"/>
      <c r="BU424" s="110"/>
      <c r="BV424" s="110"/>
      <c r="BW424" s="99"/>
      <c r="BX424" s="99"/>
      <c r="BY424" s="99"/>
      <c r="BZ424" s="99"/>
      <c r="CA424" s="110"/>
      <c r="CB424" s="110"/>
      <c r="CC424" s="99"/>
      <c r="CD424" s="99"/>
      <c r="CE424" s="99"/>
      <c r="CF424" s="99"/>
      <c r="CG424" s="99"/>
      <c r="CH424" s="110"/>
      <c r="CI424" s="99"/>
      <c r="CJ424" s="99"/>
      <c r="CK424" s="99"/>
      <c r="CL424" s="100">
        <f t="shared" si="329"/>
        <v>0</v>
      </c>
      <c r="CM424" s="112" t="e">
        <f t="shared" si="330"/>
        <v>#DIV/0!</v>
      </c>
      <c r="CN424" s="100">
        <f t="shared" si="331"/>
        <v>0</v>
      </c>
      <c r="CO424" s="101" t="e">
        <f t="shared" si="332"/>
        <v>#DIV/0!</v>
      </c>
      <c r="CP424" s="100">
        <f t="shared" si="333"/>
        <v>0</v>
      </c>
      <c r="CQ424" s="101" t="e">
        <f t="shared" si="334"/>
        <v>#DIV/0!</v>
      </c>
      <c r="CR424" s="100">
        <f t="shared" si="335"/>
        <v>0</v>
      </c>
      <c r="CS424" s="101" t="e">
        <f t="shared" si="336"/>
        <v>#DIV/0!</v>
      </c>
      <c r="CT424" s="102" t="e">
        <f t="shared" si="337"/>
        <v>#DIV/0!</v>
      </c>
      <c r="CU424" s="103" t="e">
        <f t="shared" si="338"/>
        <v>#DIV/0!</v>
      </c>
      <c r="CV424" s="2"/>
    </row>
    <row r="425" spans="1:100" ht="72.75" hidden="1" customHeight="1">
      <c r="A425" s="80" t="s">
        <v>179</v>
      </c>
      <c r="B425" s="60">
        <v>495</v>
      </c>
      <c r="C425" s="83" t="s">
        <v>1041</v>
      </c>
      <c r="D425" s="104" t="s">
        <v>171</v>
      </c>
      <c r="E425" s="81" t="s">
        <v>1042</v>
      </c>
      <c r="F425" s="84" t="s">
        <v>224</v>
      </c>
      <c r="G425" s="146" t="s">
        <v>1043</v>
      </c>
      <c r="H425" s="179"/>
      <c r="I425" s="126" t="s">
        <v>212</v>
      </c>
      <c r="J425" s="341" t="s">
        <v>1035</v>
      </c>
      <c r="K425" s="140" t="s">
        <v>165</v>
      </c>
      <c r="L425" s="141" t="s">
        <v>177</v>
      </c>
      <c r="M425" s="106">
        <v>1</v>
      </c>
      <c r="N425" s="107"/>
      <c r="O425" s="108" t="s">
        <v>177</v>
      </c>
      <c r="P425" s="107"/>
      <c r="Q425" s="108"/>
      <c r="R425" s="108"/>
      <c r="S425" s="108"/>
      <c r="T425" s="108"/>
      <c r="U425" s="107"/>
      <c r="V425" s="108"/>
      <c r="W425" s="108"/>
      <c r="X425" s="108"/>
      <c r="Y425" s="38">
        <f t="shared" si="328"/>
        <v>1</v>
      </c>
      <c r="Z425" s="129"/>
      <c r="AA425" s="109"/>
      <c r="AB425" s="109"/>
      <c r="AC425" s="97" t="s">
        <v>393</v>
      </c>
      <c r="AD425" s="97"/>
      <c r="AE425" s="97"/>
      <c r="AF425" s="97"/>
      <c r="AG425" s="96"/>
      <c r="AH425" s="96"/>
      <c r="AI425" s="96"/>
      <c r="AJ425" s="97"/>
      <c r="AK425" s="97"/>
      <c r="AL425" s="97"/>
      <c r="AM425" s="97"/>
      <c r="AN425" s="97"/>
      <c r="AO425" s="97"/>
      <c r="AP425" s="97"/>
      <c r="AQ425" s="97"/>
      <c r="AR425" s="97"/>
      <c r="AS425" s="97"/>
      <c r="AT425" s="97"/>
      <c r="AU425" s="97"/>
      <c r="AV425" s="97"/>
      <c r="AW425" s="97"/>
      <c r="AX425" s="97"/>
      <c r="AY425" s="97"/>
      <c r="AZ425" s="97"/>
      <c r="BA425" s="97"/>
      <c r="BB425" s="97"/>
      <c r="BC425" s="97"/>
      <c r="BD425" s="97"/>
      <c r="BE425" s="97"/>
      <c r="BF425" s="97"/>
      <c r="BG425" s="97"/>
      <c r="BH425" s="97"/>
      <c r="BI425" s="97"/>
      <c r="BJ425" s="98"/>
      <c r="BK425" s="99"/>
      <c r="BL425" s="99"/>
      <c r="BM425" s="99"/>
      <c r="BN425" s="110"/>
      <c r="BO425" s="99"/>
      <c r="BP425" s="99"/>
      <c r="BQ425" s="99"/>
      <c r="BR425" s="99"/>
      <c r="BS425" s="99"/>
      <c r="BT425" s="110"/>
      <c r="BU425" s="110"/>
      <c r="BV425" s="110"/>
      <c r="BW425" s="99"/>
      <c r="BX425" s="99"/>
      <c r="BY425" s="99"/>
      <c r="BZ425" s="99"/>
      <c r="CA425" s="110"/>
      <c r="CB425" s="110"/>
      <c r="CC425" s="99"/>
      <c r="CD425" s="99"/>
      <c r="CE425" s="99"/>
      <c r="CF425" s="99"/>
      <c r="CG425" s="99"/>
      <c r="CH425" s="110"/>
      <c r="CI425" s="99"/>
      <c r="CJ425" s="99"/>
      <c r="CK425" s="99"/>
      <c r="CL425" s="100">
        <f t="shared" si="329"/>
        <v>0</v>
      </c>
      <c r="CM425" s="112" t="e">
        <f t="shared" si="330"/>
        <v>#DIV/0!</v>
      </c>
      <c r="CN425" s="100">
        <f t="shared" si="331"/>
        <v>0</v>
      </c>
      <c r="CO425" s="101" t="e">
        <f t="shared" si="332"/>
        <v>#DIV/0!</v>
      </c>
      <c r="CP425" s="100">
        <f t="shared" si="333"/>
        <v>0</v>
      </c>
      <c r="CQ425" s="101" t="e">
        <f t="shared" si="334"/>
        <v>#DIV/0!</v>
      </c>
      <c r="CR425" s="100">
        <f t="shared" si="335"/>
        <v>0</v>
      </c>
      <c r="CS425" s="101" t="e">
        <f t="shared" si="336"/>
        <v>#DIV/0!</v>
      </c>
      <c r="CT425" s="102" t="e">
        <f t="shared" si="337"/>
        <v>#DIV/0!</v>
      </c>
      <c r="CU425" s="103" t="e">
        <f t="shared" si="338"/>
        <v>#DIV/0!</v>
      </c>
      <c r="CV425" s="2"/>
    </row>
    <row r="426" spans="1:100" ht="69.75" hidden="1" customHeight="1">
      <c r="A426" s="80" t="s">
        <v>181</v>
      </c>
      <c r="B426" s="60">
        <v>496</v>
      </c>
      <c r="C426" s="83" t="s">
        <v>1044</v>
      </c>
      <c r="D426" s="144" t="s">
        <v>171</v>
      </c>
      <c r="E426" s="81" t="s">
        <v>1045</v>
      </c>
      <c r="F426" s="84" t="s">
        <v>224</v>
      </c>
      <c r="G426" s="146" t="s">
        <v>1046</v>
      </c>
      <c r="H426" s="174"/>
      <c r="I426" s="87" t="s">
        <v>212</v>
      </c>
      <c r="J426" s="342" t="s">
        <v>1035</v>
      </c>
      <c r="K426" s="140" t="s">
        <v>165</v>
      </c>
      <c r="L426" s="141" t="s">
        <v>177</v>
      </c>
      <c r="M426" s="106"/>
      <c r="N426" s="107"/>
      <c r="O426" s="108"/>
      <c r="P426" s="107"/>
      <c r="Q426" s="107" t="s">
        <v>177</v>
      </c>
      <c r="R426" s="108"/>
      <c r="S426" s="108"/>
      <c r="T426" s="108"/>
      <c r="U426" s="107"/>
      <c r="V426" s="108"/>
      <c r="W426" s="108"/>
      <c r="X426" s="108"/>
      <c r="Y426" s="38">
        <f t="shared" si="328"/>
        <v>1</v>
      </c>
      <c r="Z426" s="129"/>
      <c r="AA426" s="109"/>
      <c r="AB426" s="109"/>
      <c r="AC426" s="109"/>
      <c r="AD426" s="109"/>
      <c r="AE426" s="109"/>
      <c r="AF426" s="109"/>
      <c r="AG426" s="96"/>
      <c r="AH426" s="96"/>
      <c r="AI426" s="96"/>
      <c r="AJ426" s="97" t="s">
        <v>447</v>
      </c>
      <c r="AK426" s="97"/>
      <c r="AL426" s="97"/>
      <c r="AM426" s="97"/>
      <c r="AN426" s="97"/>
      <c r="AO426" s="97"/>
      <c r="AP426" s="97"/>
      <c r="AQ426" s="97"/>
      <c r="AR426" s="97"/>
      <c r="AS426" s="97"/>
      <c r="AT426" s="97"/>
      <c r="AU426" s="97"/>
      <c r="AV426" s="97"/>
      <c r="AW426" s="97"/>
      <c r="AX426" s="97"/>
      <c r="AY426" s="97"/>
      <c r="AZ426" s="97"/>
      <c r="BA426" s="97"/>
      <c r="BB426" s="97"/>
      <c r="BC426" s="97"/>
      <c r="BD426" s="97"/>
      <c r="BE426" s="97"/>
      <c r="BF426" s="97"/>
      <c r="BG426" s="97"/>
      <c r="BH426" s="97"/>
      <c r="BI426" s="97"/>
      <c r="BJ426" s="98"/>
      <c r="BK426" s="99"/>
      <c r="BL426" s="99"/>
      <c r="BM426" s="99"/>
      <c r="BN426" s="99"/>
      <c r="BO426" s="99"/>
      <c r="BP426" s="99"/>
      <c r="BQ426" s="99"/>
      <c r="BR426" s="99"/>
      <c r="BS426" s="99"/>
      <c r="BT426" s="99"/>
      <c r="BU426" s="99"/>
      <c r="BV426" s="99"/>
      <c r="BW426" s="99"/>
      <c r="BX426" s="99"/>
      <c r="BY426" s="99"/>
      <c r="BZ426" s="99"/>
      <c r="CA426" s="99"/>
      <c r="CB426" s="99"/>
      <c r="CC426" s="99"/>
      <c r="CD426" s="99"/>
      <c r="CE426" s="99"/>
      <c r="CF426" s="99"/>
      <c r="CG426" s="99"/>
      <c r="CH426" s="99"/>
      <c r="CI426" s="99"/>
      <c r="CJ426" s="99"/>
      <c r="CK426" s="99"/>
      <c r="CL426" s="100">
        <f t="shared" si="329"/>
        <v>0</v>
      </c>
      <c r="CM426" s="112" t="e">
        <f t="shared" si="330"/>
        <v>#DIV/0!</v>
      </c>
      <c r="CN426" s="100">
        <f t="shared" si="331"/>
        <v>0</v>
      </c>
      <c r="CO426" s="112" t="e">
        <f t="shared" si="332"/>
        <v>#DIV/0!</v>
      </c>
      <c r="CP426" s="100">
        <f t="shared" si="333"/>
        <v>0</v>
      </c>
      <c r="CQ426" s="112" t="e">
        <f t="shared" si="334"/>
        <v>#DIV/0!</v>
      </c>
      <c r="CR426" s="100">
        <f t="shared" si="335"/>
        <v>0</v>
      </c>
      <c r="CS426" s="112" t="e">
        <f t="shared" si="336"/>
        <v>#DIV/0!</v>
      </c>
      <c r="CT426" s="113" t="e">
        <f t="shared" si="337"/>
        <v>#DIV/0!</v>
      </c>
      <c r="CU426" s="103" t="e">
        <f t="shared" si="338"/>
        <v>#DIV/0!</v>
      </c>
      <c r="CV426" s="2"/>
    </row>
    <row r="427" spans="1:100" ht="58.5" hidden="1" customHeight="1">
      <c r="A427" s="80" t="s">
        <v>181</v>
      </c>
      <c r="B427" s="60">
        <v>497</v>
      </c>
      <c r="C427" s="83" t="s">
        <v>1047</v>
      </c>
      <c r="D427" s="144" t="s">
        <v>171</v>
      </c>
      <c r="E427" s="81" t="s">
        <v>1048</v>
      </c>
      <c r="F427" s="84" t="s">
        <v>224</v>
      </c>
      <c r="G427" s="85" t="s">
        <v>1049</v>
      </c>
      <c r="H427" s="86"/>
      <c r="I427" s="105" t="s">
        <v>212</v>
      </c>
      <c r="J427" s="342" t="s">
        <v>1035</v>
      </c>
      <c r="K427" s="140" t="s">
        <v>165</v>
      </c>
      <c r="L427" s="141" t="s">
        <v>177</v>
      </c>
      <c r="M427" s="106">
        <v>1</v>
      </c>
      <c r="N427" s="107"/>
      <c r="O427" s="108"/>
      <c r="P427" s="107"/>
      <c r="Q427" s="108" t="s">
        <v>177</v>
      </c>
      <c r="R427" s="108"/>
      <c r="S427" s="108"/>
      <c r="T427" s="108"/>
      <c r="U427" s="107"/>
      <c r="V427" s="108"/>
      <c r="W427" s="108"/>
      <c r="X427" s="108"/>
      <c r="Y427" s="38">
        <f t="shared" si="328"/>
        <v>1</v>
      </c>
      <c r="Z427" s="129"/>
      <c r="AA427" s="109"/>
      <c r="AB427" s="109"/>
      <c r="AC427" s="109"/>
      <c r="AD427" s="109"/>
      <c r="AE427" s="109"/>
      <c r="AF427" s="109"/>
      <c r="AG427" s="96"/>
      <c r="AH427" s="96"/>
      <c r="AI427" s="96"/>
      <c r="AJ427" s="97" t="s">
        <v>216</v>
      </c>
      <c r="AK427" s="97" t="s">
        <v>216</v>
      </c>
      <c r="AL427" s="97" t="s">
        <v>216</v>
      </c>
      <c r="AM427" s="97"/>
      <c r="AN427" s="97"/>
      <c r="AO427" s="97"/>
      <c r="AP427" s="97"/>
      <c r="AQ427" s="97"/>
      <c r="AR427" s="97"/>
      <c r="AS427" s="97"/>
      <c r="AT427" s="97"/>
      <c r="AU427" s="97"/>
      <c r="AV427" s="97"/>
      <c r="AW427" s="97"/>
      <c r="AX427" s="97"/>
      <c r="AY427" s="97"/>
      <c r="AZ427" s="97"/>
      <c r="BA427" s="97"/>
      <c r="BB427" s="97"/>
      <c r="BC427" s="97"/>
      <c r="BD427" s="97"/>
      <c r="BE427" s="97"/>
      <c r="BF427" s="97"/>
      <c r="BG427" s="97"/>
      <c r="BH427" s="97"/>
      <c r="BI427" s="97"/>
      <c r="BJ427" s="98"/>
      <c r="BK427" s="99"/>
      <c r="BL427" s="99"/>
      <c r="BM427" s="99"/>
      <c r="BN427" s="99"/>
      <c r="BO427" s="99"/>
      <c r="BP427" s="99"/>
      <c r="BQ427" s="99"/>
      <c r="BR427" s="99"/>
      <c r="BS427" s="99"/>
      <c r="BT427" s="99"/>
      <c r="BU427" s="99"/>
      <c r="BV427" s="99"/>
      <c r="BW427" s="99"/>
      <c r="BX427" s="99"/>
      <c r="BY427" s="99"/>
      <c r="BZ427" s="99"/>
      <c r="CA427" s="99"/>
      <c r="CB427" s="99"/>
      <c r="CC427" s="99"/>
      <c r="CD427" s="99"/>
      <c r="CE427" s="99"/>
      <c r="CF427" s="99"/>
      <c r="CG427" s="99"/>
      <c r="CH427" s="99"/>
      <c r="CI427" s="99"/>
      <c r="CJ427" s="99"/>
      <c r="CK427" s="99"/>
      <c r="CL427" s="100">
        <f t="shared" si="329"/>
        <v>0</v>
      </c>
      <c r="CM427" s="112" t="e">
        <f t="shared" si="330"/>
        <v>#DIV/0!</v>
      </c>
      <c r="CN427" s="100">
        <f t="shared" si="331"/>
        <v>0</v>
      </c>
      <c r="CO427" s="112" t="e">
        <f t="shared" si="332"/>
        <v>#DIV/0!</v>
      </c>
      <c r="CP427" s="100">
        <f t="shared" si="333"/>
        <v>0</v>
      </c>
      <c r="CQ427" s="112" t="e">
        <f t="shared" si="334"/>
        <v>#DIV/0!</v>
      </c>
      <c r="CR427" s="100">
        <f t="shared" si="335"/>
        <v>0</v>
      </c>
      <c r="CS427" s="112" t="e">
        <f t="shared" si="336"/>
        <v>#DIV/0!</v>
      </c>
      <c r="CT427" s="113" t="e">
        <f t="shared" si="337"/>
        <v>#DIV/0!</v>
      </c>
      <c r="CU427" s="103" t="e">
        <f t="shared" si="338"/>
        <v>#DIV/0!</v>
      </c>
      <c r="CV427" s="2"/>
    </row>
    <row r="428" spans="1:100" ht="74.25" hidden="1" customHeight="1">
      <c r="A428" s="80" t="s">
        <v>182</v>
      </c>
      <c r="B428" s="60">
        <v>498</v>
      </c>
      <c r="C428" s="83" t="s">
        <v>1050</v>
      </c>
      <c r="D428" s="114" t="s">
        <v>248</v>
      </c>
      <c r="E428" s="81" t="s">
        <v>1051</v>
      </c>
      <c r="F428" s="84" t="s">
        <v>224</v>
      </c>
      <c r="G428" s="85" t="s">
        <v>1052</v>
      </c>
      <c r="H428" s="86"/>
      <c r="I428" s="105" t="s">
        <v>212</v>
      </c>
      <c r="J428" s="342" t="s">
        <v>1035</v>
      </c>
      <c r="K428" s="140" t="s">
        <v>165</v>
      </c>
      <c r="L428" s="141" t="s">
        <v>177</v>
      </c>
      <c r="M428" s="106"/>
      <c r="N428" s="107"/>
      <c r="O428" s="108"/>
      <c r="P428" s="107"/>
      <c r="Q428" s="108"/>
      <c r="R428" s="108" t="s">
        <v>177</v>
      </c>
      <c r="S428" s="108"/>
      <c r="T428" s="108"/>
      <c r="U428" s="107"/>
      <c r="V428" s="108"/>
      <c r="W428" s="108"/>
      <c r="X428" s="108"/>
      <c r="Y428" s="38">
        <f t="shared" si="328"/>
        <v>1</v>
      </c>
      <c r="Z428" s="129"/>
      <c r="AA428" s="109"/>
      <c r="AB428" s="109"/>
      <c r="AC428" s="109"/>
      <c r="AD428" s="109"/>
      <c r="AE428" s="109"/>
      <c r="AF428" s="109"/>
      <c r="AG428" s="96"/>
      <c r="AH428" s="96"/>
      <c r="AI428" s="96"/>
      <c r="AJ428" s="97"/>
      <c r="AK428" s="97"/>
      <c r="AL428" s="97"/>
      <c r="AM428" s="97" t="s">
        <v>365</v>
      </c>
      <c r="AN428" s="97"/>
      <c r="AO428" s="97"/>
      <c r="AP428" s="97"/>
      <c r="AQ428" s="97"/>
      <c r="AR428" s="97"/>
      <c r="AS428" s="97"/>
      <c r="AT428" s="97"/>
      <c r="AU428" s="97"/>
      <c r="AV428" s="97"/>
      <c r="AW428" s="97"/>
      <c r="AX428" s="97"/>
      <c r="AY428" s="97"/>
      <c r="AZ428" s="97"/>
      <c r="BA428" s="97"/>
      <c r="BB428" s="97"/>
      <c r="BC428" s="97"/>
      <c r="BD428" s="97"/>
      <c r="BE428" s="97"/>
      <c r="BF428" s="97"/>
      <c r="BG428" s="97"/>
      <c r="BH428" s="97"/>
      <c r="BI428" s="97"/>
      <c r="BJ428" s="98"/>
      <c r="BK428" s="99"/>
      <c r="BL428" s="99"/>
      <c r="BM428" s="99"/>
      <c r="BN428" s="99"/>
      <c r="BO428" s="99"/>
      <c r="BP428" s="99"/>
      <c r="BQ428" s="99"/>
      <c r="BR428" s="99"/>
      <c r="BS428" s="99"/>
      <c r="BT428" s="99"/>
      <c r="BU428" s="99"/>
      <c r="BV428" s="99"/>
      <c r="BW428" s="99"/>
      <c r="BX428" s="99"/>
      <c r="BY428" s="99"/>
      <c r="BZ428" s="99"/>
      <c r="CA428" s="99"/>
      <c r="CB428" s="99"/>
      <c r="CC428" s="99"/>
      <c r="CD428" s="99"/>
      <c r="CE428" s="99"/>
      <c r="CF428" s="99"/>
      <c r="CG428" s="99"/>
      <c r="CH428" s="99"/>
      <c r="CI428" s="99"/>
      <c r="CJ428" s="99"/>
      <c r="CK428" s="99"/>
      <c r="CL428" s="100">
        <f t="shared" si="329"/>
        <v>0</v>
      </c>
      <c r="CM428" s="101" t="e">
        <f t="shared" si="330"/>
        <v>#DIV/0!</v>
      </c>
      <c r="CN428" s="100">
        <f t="shared" si="331"/>
        <v>0</v>
      </c>
      <c r="CO428" s="101" t="e">
        <f t="shared" si="332"/>
        <v>#DIV/0!</v>
      </c>
      <c r="CP428" s="100">
        <f t="shared" si="333"/>
        <v>0</v>
      </c>
      <c r="CQ428" s="101" t="e">
        <f t="shared" si="334"/>
        <v>#DIV/0!</v>
      </c>
      <c r="CR428" s="100">
        <f t="shared" si="335"/>
        <v>0</v>
      </c>
      <c r="CS428" s="101" t="e">
        <f t="shared" si="336"/>
        <v>#DIV/0!</v>
      </c>
      <c r="CT428" s="113" t="e">
        <f t="shared" si="337"/>
        <v>#DIV/0!</v>
      </c>
      <c r="CU428" s="103" t="e">
        <f t="shared" si="338"/>
        <v>#DIV/0!</v>
      </c>
      <c r="CV428" s="2"/>
    </row>
    <row r="429" spans="1:100" ht="66.75" hidden="1" customHeight="1">
      <c r="A429" s="38" t="s">
        <v>183</v>
      </c>
      <c r="B429" s="60">
        <v>499</v>
      </c>
      <c r="C429" s="83" t="s">
        <v>1053</v>
      </c>
      <c r="D429" s="104" t="s">
        <v>248</v>
      </c>
      <c r="E429" s="81" t="s">
        <v>1054</v>
      </c>
      <c r="F429" s="84" t="s">
        <v>248</v>
      </c>
      <c r="G429" s="195" t="s">
        <v>1055</v>
      </c>
      <c r="H429" s="196"/>
      <c r="I429" s="145" t="s">
        <v>175</v>
      </c>
      <c r="J429" s="342" t="s">
        <v>1035</v>
      </c>
      <c r="K429" s="140" t="s">
        <v>165</v>
      </c>
      <c r="L429" s="141" t="s">
        <v>177</v>
      </c>
      <c r="M429" s="106"/>
      <c r="N429" s="107"/>
      <c r="O429" s="108"/>
      <c r="P429" s="107"/>
      <c r="Q429" s="108"/>
      <c r="R429" s="108"/>
      <c r="S429" s="108" t="s">
        <v>177</v>
      </c>
      <c r="T429" s="108"/>
      <c r="U429" s="107"/>
      <c r="V429" s="108"/>
      <c r="W429" s="108"/>
      <c r="X429" s="108"/>
      <c r="Y429" s="38">
        <f t="shared" si="328"/>
        <v>1</v>
      </c>
      <c r="Z429" s="129"/>
      <c r="AA429" s="109"/>
      <c r="AB429" s="109"/>
      <c r="AC429" s="109"/>
      <c r="AD429" s="109"/>
      <c r="AE429" s="109"/>
      <c r="AF429" s="109"/>
      <c r="AG429" s="96"/>
      <c r="AH429" s="96"/>
      <c r="AI429" s="96"/>
      <c r="AJ429" s="97"/>
      <c r="AK429" s="97"/>
      <c r="AL429" s="97"/>
      <c r="AM429" s="97"/>
      <c r="AN429" s="97"/>
      <c r="AO429" s="97"/>
      <c r="AP429" s="97"/>
      <c r="AQ429" s="97" t="s">
        <v>222</v>
      </c>
      <c r="AR429" s="97" t="s">
        <v>222</v>
      </c>
      <c r="AS429" s="97" t="s">
        <v>222</v>
      </c>
      <c r="AT429" s="97"/>
      <c r="AU429" s="97"/>
      <c r="AV429" s="97"/>
      <c r="AW429" s="97"/>
      <c r="AX429" s="97"/>
      <c r="AY429" s="97"/>
      <c r="AZ429" s="97"/>
      <c r="BA429" s="97"/>
      <c r="BB429" s="97"/>
      <c r="BC429" s="97"/>
      <c r="BD429" s="97"/>
      <c r="BE429" s="97"/>
      <c r="BF429" s="97"/>
      <c r="BG429" s="97"/>
      <c r="BH429" s="97"/>
      <c r="BI429" s="97"/>
      <c r="BJ429" s="98"/>
      <c r="BK429" s="99"/>
      <c r="BL429" s="99"/>
      <c r="BM429" s="99"/>
      <c r="BN429" s="99"/>
      <c r="BO429" s="99"/>
      <c r="BP429" s="99"/>
      <c r="BQ429" s="99"/>
      <c r="BR429" s="99"/>
      <c r="BS429" s="99"/>
      <c r="BT429" s="99"/>
      <c r="BU429" s="99"/>
      <c r="BV429" s="99"/>
      <c r="BW429" s="99"/>
      <c r="BX429" s="99"/>
      <c r="BY429" s="99"/>
      <c r="BZ429" s="99"/>
      <c r="CA429" s="99"/>
      <c r="CB429" s="99"/>
      <c r="CC429" s="99"/>
      <c r="CD429" s="99"/>
      <c r="CE429" s="99"/>
      <c r="CF429" s="99"/>
      <c r="CG429" s="99"/>
      <c r="CH429" s="99"/>
      <c r="CI429" s="99"/>
      <c r="CJ429" s="99"/>
      <c r="CK429" s="99"/>
      <c r="CL429" s="100">
        <f t="shared" si="329"/>
        <v>0</v>
      </c>
      <c r="CM429" s="112" t="e">
        <f t="shared" si="330"/>
        <v>#DIV/0!</v>
      </c>
      <c r="CN429" s="100">
        <f t="shared" si="331"/>
        <v>0</v>
      </c>
      <c r="CO429" s="112" t="e">
        <f t="shared" si="332"/>
        <v>#DIV/0!</v>
      </c>
      <c r="CP429" s="100">
        <f t="shared" si="333"/>
        <v>0</v>
      </c>
      <c r="CQ429" s="112" t="e">
        <f t="shared" si="334"/>
        <v>#DIV/0!</v>
      </c>
      <c r="CR429" s="100">
        <f t="shared" si="335"/>
        <v>0</v>
      </c>
      <c r="CS429" s="112" t="e">
        <f t="shared" si="336"/>
        <v>#DIV/0!</v>
      </c>
      <c r="CT429" s="113" t="e">
        <f t="shared" si="337"/>
        <v>#DIV/0!</v>
      </c>
      <c r="CU429" s="103" t="e">
        <f t="shared" si="338"/>
        <v>#DIV/0!</v>
      </c>
      <c r="CV429" s="2"/>
    </row>
    <row r="430" spans="1:100" ht="60.75" hidden="1" customHeight="1">
      <c r="A430" s="80" t="s">
        <v>179</v>
      </c>
      <c r="B430" s="60">
        <v>500</v>
      </c>
      <c r="C430" s="83" t="s">
        <v>1056</v>
      </c>
      <c r="D430" s="115" t="s">
        <v>248</v>
      </c>
      <c r="E430" s="81" t="s">
        <v>1057</v>
      </c>
      <c r="F430" s="84" t="s">
        <v>248</v>
      </c>
      <c r="G430" s="146" t="s">
        <v>1058</v>
      </c>
      <c r="H430" s="179"/>
      <c r="I430" s="126" t="s">
        <v>212</v>
      </c>
      <c r="J430" s="341" t="s">
        <v>1035</v>
      </c>
      <c r="K430" s="140" t="s">
        <v>165</v>
      </c>
      <c r="L430" s="141" t="s">
        <v>177</v>
      </c>
      <c r="M430" s="106">
        <v>1</v>
      </c>
      <c r="N430" s="107"/>
      <c r="O430" s="108" t="s">
        <v>177</v>
      </c>
      <c r="P430" s="107"/>
      <c r="Q430" s="108"/>
      <c r="R430" s="108"/>
      <c r="S430" s="108"/>
      <c r="T430" s="108"/>
      <c r="U430" s="107"/>
      <c r="V430" s="108"/>
      <c r="W430" s="108"/>
      <c r="X430" s="108"/>
      <c r="Y430" s="38">
        <f t="shared" si="328"/>
        <v>1</v>
      </c>
      <c r="Z430" s="129"/>
      <c r="AA430" s="109"/>
      <c r="AB430" s="109"/>
      <c r="AC430" s="97"/>
      <c r="AD430" s="97"/>
      <c r="AE430" s="97" t="s">
        <v>393</v>
      </c>
      <c r="AF430" s="97"/>
      <c r="AG430" s="96"/>
      <c r="AH430" s="96"/>
      <c r="AI430" s="96"/>
      <c r="AJ430" s="97"/>
      <c r="AK430" s="97"/>
      <c r="AL430" s="97"/>
      <c r="AM430" s="97"/>
      <c r="AN430" s="97"/>
      <c r="AO430" s="97"/>
      <c r="AP430" s="97"/>
      <c r="AQ430" s="97"/>
      <c r="AR430" s="97"/>
      <c r="AS430" s="97"/>
      <c r="AT430" s="97"/>
      <c r="AU430" s="97"/>
      <c r="AV430" s="97"/>
      <c r="AW430" s="97"/>
      <c r="AX430" s="97"/>
      <c r="AY430" s="97"/>
      <c r="AZ430" s="97"/>
      <c r="BA430" s="97"/>
      <c r="BB430" s="97"/>
      <c r="BC430" s="97"/>
      <c r="BD430" s="97"/>
      <c r="BE430" s="97"/>
      <c r="BF430" s="97"/>
      <c r="BG430" s="97"/>
      <c r="BH430" s="97"/>
      <c r="BI430" s="97"/>
      <c r="BJ430" s="98"/>
      <c r="BK430" s="99"/>
      <c r="BL430" s="99"/>
      <c r="BM430" s="99"/>
      <c r="BN430" s="110"/>
      <c r="BO430" s="99"/>
      <c r="BP430" s="99"/>
      <c r="BQ430" s="99"/>
      <c r="BR430" s="99"/>
      <c r="BS430" s="99"/>
      <c r="BT430" s="110"/>
      <c r="BU430" s="110"/>
      <c r="BV430" s="110"/>
      <c r="BW430" s="99"/>
      <c r="BX430" s="99"/>
      <c r="BY430" s="99"/>
      <c r="BZ430" s="99"/>
      <c r="CA430" s="110"/>
      <c r="CB430" s="110"/>
      <c r="CC430" s="99"/>
      <c r="CD430" s="99"/>
      <c r="CE430" s="99"/>
      <c r="CF430" s="99"/>
      <c r="CG430" s="99"/>
      <c r="CH430" s="110"/>
      <c r="CI430" s="99"/>
      <c r="CJ430" s="99"/>
      <c r="CK430" s="99"/>
      <c r="CL430" s="100">
        <f t="shared" si="329"/>
        <v>0</v>
      </c>
      <c r="CM430" s="112" t="e">
        <f t="shared" si="330"/>
        <v>#DIV/0!</v>
      </c>
      <c r="CN430" s="100">
        <f t="shared" si="331"/>
        <v>0</v>
      </c>
      <c r="CO430" s="101" t="e">
        <f t="shared" si="332"/>
        <v>#DIV/0!</v>
      </c>
      <c r="CP430" s="100">
        <f t="shared" si="333"/>
        <v>0</v>
      </c>
      <c r="CQ430" s="101" t="e">
        <f t="shared" si="334"/>
        <v>#DIV/0!</v>
      </c>
      <c r="CR430" s="100">
        <f t="shared" si="335"/>
        <v>0</v>
      </c>
      <c r="CS430" s="101" t="e">
        <f t="shared" si="336"/>
        <v>#DIV/0!</v>
      </c>
      <c r="CT430" s="102" t="e">
        <f t="shared" si="337"/>
        <v>#DIV/0!</v>
      </c>
      <c r="CU430" s="103" t="e">
        <f t="shared" si="338"/>
        <v>#DIV/0!</v>
      </c>
      <c r="CV430" s="2"/>
    </row>
    <row r="431" spans="1:100" ht="59.25" hidden="1" customHeight="1">
      <c r="A431" s="80" t="s">
        <v>180</v>
      </c>
      <c r="B431" s="60">
        <v>503</v>
      </c>
      <c r="C431" s="119" t="s">
        <v>1059</v>
      </c>
      <c r="D431" s="175" t="s">
        <v>190</v>
      </c>
      <c r="E431" s="119" t="s">
        <v>1060</v>
      </c>
      <c r="F431" s="176" t="s">
        <v>190</v>
      </c>
      <c r="G431" s="163" t="s">
        <v>1061</v>
      </c>
      <c r="H431" s="164"/>
      <c r="I431" s="87" t="s">
        <v>212</v>
      </c>
      <c r="J431" s="342" t="s">
        <v>1035</v>
      </c>
      <c r="K431" s="140" t="s">
        <v>165</v>
      </c>
      <c r="L431" s="141" t="s">
        <v>177</v>
      </c>
      <c r="M431" s="106">
        <v>1</v>
      </c>
      <c r="N431" s="107"/>
      <c r="O431" s="108"/>
      <c r="P431" s="107" t="s">
        <v>177</v>
      </c>
      <c r="Q431" s="108"/>
      <c r="R431" s="108"/>
      <c r="S431" s="108"/>
      <c r="T431" s="108"/>
      <c r="U431" s="107"/>
      <c r="V431" s="108"/>
      <c r="W431" s="108"/>
      <c r="X431" s="108"/>
      <c r="Y431" s="38">
        <f t="shared" si="328"/>
        <v>1</v>
      </c>
      <c r="Z431" s="129"/>
      <c r="AA431" s="109"/>
      <c r="AB431" s="109"/>
      <c r="AC431" s="109"/>
      <c r="AD431" s="109"/>
      <c r="AE431" s="109"/>
      <c r="AF431" s="109"/>
      <c r="AG431" s="96" t="s">
        <v>227</v>
      </c>
      <c r="AH431" s="96"/>
      <c r="AI431" s="96"/>
      <c r="AJ431" s="97"/>
      <c r="AK431" s="97"/>
      <c r="AL431" s="97"/>
      <c r="AM431" s="97"/>
      <c r="AN431" s="97"/>
      <c r="AO431" s="97"/>
      <c r="AP431" s="97"/>
      <c r="AQ431" s="97"/>
      <c r="AR431" s="97"/>
      <c r="AS431" s="97"/>
      <c r="AT431" s="97"/>
      <c r="AU431" s="97"/>
      <c r="AV431" s="97"/>
      <c r="AW431" s="97"/>
      <c r="AX431" s="97"/>
      <c r="AY431" s="97"/>
      <c r="AZ431" s="97"/>
      <c r="BA431" s="97"/>
      <c r="BB431" s="97"/>
      <c r="BC431" s="97"/>
      <c r="BD431" s="97"/>
      <c r="BE431" s="97"/>
      <c r="BF431" s="97"/>
      <c r="BG431" s="97"/>
      <c r="BH431" s="97"/>
      <c r="BI431" s="97"/>
      <c r="BJ431" s="98"/>
      <c r="BK431" s="99"/>
      <c r="BL431" s="99"/>
      <c r="BM431" s="99"/>
      <c r="BN431" s="99"/>
      <c r="BO431" s="99"/>
      <c r="BP431" s="99"/>
      <c r="BQ431" s="99"/>
      <c r="BR431" s="99"/>
      <c r="BS431" s="99"/>
      <c r="BT431" s="99"/>
      <c r="BU431" s="99"/>
      <c r="BV431" s="99"/>
      <c r="BW431" s="99"/>
      <c r="BX431" s="99"/>
      <c r="BY431" s="99"/>
      <c r="BZ431" s="99"/>
      <c r="CA431" s="99"/>
      <c r="CB431" s="99"/>
      <c r="CC431" s="99"/>
      <c r="CD431" s="99"/>
      <c r="CE431" s="99"/>
      <c r="CF431" s="99"/>
      <c r="CG431" s="99"/>
      <c r="CH431" s="99"/>
      <c r="CI431" s="99"/>
      <c r="CJ431" s="99"/>
      <c r="CK431" s="99"/>
      <c r="CL431" s="100">
        <f t="shared" si="329"/>
        <v>0</v>
      </c>
      <c r="CM431" s="112" t="e">
        <f t="shared" si="330"/>
        <v>#DIV/0!</v>
      </c>
      <c r="CN431" s="100">
        <f t="shared" si="331"/>
        <v>0</v>
      </c>
      <c r="CO431" s="112" t="e">
        <f t="shared" si="332"/>
        <v>#DIV/0!</v>
      </c>
      <c r="CP431" s="48">
        <f t="shared" si="333"/>
        <v>0</v>
      </c>
      <c r="CQ431" s="112" t="e">
        <f t="shared" si="334"/>
        <v>#DIV/0!</v>
      </c>
      <c r="CR431" s="100">
        <f t="shared" si="335"/>
        <v>0</v>
      </c>
      <c r="CS431" s="112" t="e">
        <f t="shared" si="336"/>
        <v>#DIV/0!</v>
      </c>
      <c r="CT431" s="113" t="e">
        <f t="shared" si="337"/>
        <v>#DIV/0!</v>
      </c>
      <c r="CU431" s="103" t="e">
        <f t="shared" si="338"/>
        <v>#DIV/0!</v>
      </c>
      <c r="CV431" s="2"/>
    </row>
    <row r="432" spans="1:100" ht="72" hidden="1" customHeight="1">
      <c r="A432" s="80" t="s">
        <v>185</v>
      </c>
      <c r="B432" s="60">
        <v>504</v>
      </c>
      <c r="C432" s="83" t="s">
        <v>1062</v>
      </c>
      <c r="D432" s="114" t="s">
        <v>248</v>
      </c>
      <c r="E432" s="81" t="s">
        <v>1063</v>
      </c>
      <c r="F432" s="84" t="s">
        <v>173</v>
      </c>
      <c r="G432" s="85" t="s">
        <v>1064</v>
      </c>
      <c r="H432" s="86"/>
      <c r="I432" s="105" t="s">
        <v>212</v>
      </c>
      <c r="J432" s="342" t="s">
        <v>1035</v>
      </c>
      <c r="K432" s="140" t="s">
        <v>165</v>
      </c>
      <c r="L432" s="141" t="s">
        <v>177</v>
      </c>
      <c r="M432" s="106"/>
      <c r="N432" s="107"/>
      <c r="O432" s="108"/>
      <c r="P432" s="107"/>
      <c r="Q432" s="108"/>
      <c r="R432" s="108"/>
      <c r="S432" s="108"/>
      <c r="T432" s="108"/>
      <c r="U432" s="107" t="s">
        <v>177</v>
      </c>
      <c r="V432" s="108"/>
      <c r="W432" s="108"/>
      <c r="X432" s="108"/>
      <c r="Y432" s="38">
        <f t="shared" si="328"/>
        <v>1</v>
      </c>
      <c r="Z432" s="129"/>
      <c r="AA432" s="109"/>
      <c r="AB432" s="109"/>
      <c r="AC432" s="109"/>
      <c r="AD432" s="109"/>
      <c r="AE432" s="109"/>
      <c r="AF432" s="109"/>
      <c r="AG432" s="96"/>
      <c r="AH432" s="96"/>
      <c r="AI432" s="96"/>
      <c r="AJ432" s="97"/>
      <c r="AK432" s="97"/>
      <c r="AL432" s="97"/>
      <c r="AM432" s="97"/>
      <c r="AN432" s="97"/>
      <c r="AO432" s="97"/>
      <c r="AP432" s="97"/>
      <c r="AQ432" s="97"/>
      <c r="AR432" s="97"/>
      <c r="AS432" s="97"/>
      <c r="AT432" s="97"/>
      <c r="AU432" s="97"/>
      <c r="AV432" s="97"/>
      <c r="AW432" s="97"/>
      <c r="AX432" s="97" t="s">
        <v>365</v>
      </c>
      <c r="AY432" s="97"/>
      <c r="AZ432" s="97"/>
      <c r="BA432" s="97"/>
      <c r="BB432" s="97"/>
      <c r="BC432" s="97"/>
      <c r="BD432" s="97"/>
      <c r="BE432" s="97"/>
      <c r="BF432" s="97"/>
      <c r="BG432" s="97"/>
      <c r="BH432" s="97"/>
      <c r="BI432" s="97"/>
      <c r="BJ432" s="98"/>
      <c r="BK432" s="99"/>
      <c r="BL432" s="99"/>
      <c r="BM432" s="99"/>
      <c r="BN432" s="99"/>
      <c r="BO432" s="99"/>
      <c r="BP432" s="99"/>
      <c r="BQ432" s="99"/>
      <c r="BR432" s="99"/>
      <c r="BS432" s="99"/>
      <c r="BT432" s="99"/>
      <c r="BU432" s="99"/>
      <c r="BV432" s="99"/>
      <c r="BW432" s="99"/>
      <c r="BX432" s="99"/>
      <c r="BY432" s="99"/>
      <c r="BZ432" s="99"/>
      <c r="CA432" s="99"/>
      <c r="CB432" s="99"/>
      <c r="CC432" s="99"/>
      <c r="CD432" s="99"/>
      <c r="CE432" s="99"/>
      <c r="CF432" s="99"/>
      <c r="CG432" s="99"/>
      <c r="CH432" s="99"/>
      <c r="CI432" s="99"/>
      <c r="CJ432" s="99"/>
      <c r="CK432" s="99"/>
      <c r="CL432" s="100">
        <f t="shared" si="329"/>
        <v>0</v>
      </c>
      <c r="CM432" s="101" t="e">
        <f t="shared" si="330"/>
        <v>#DIV/0!</v>
      </c>
      <c r="CN432" s="100">
        <f t="shared" si="331"/>
        <v>0</v>
      </c>
      <c r="CO432" s="101" t="e">
        <f t="shared" si="332"/>
        <v>#DIV/0!</v>
      </c>
      <c r="CP432" s="100">
        <f t="shared" si="333"/>
        <v>0</v>
      </c>
      <c r="CQ432" s="101" t="e">
        <f t="shared" si="334"/>
        <v>#DIV/0!</v>
      </c>
      <c r="CR432" s="100">
        <f t="shared" si="335"/>
        <v>0</v>
      </c>
      <c r="CS432" s="101" t="e">
        <f t="shared" si="336"/>
        <v>#DIV/0!</v>
      </c>
      <c r="CT432" s="117" t="e">
        <f t="shared" si="337"/>
        <v>#DIV/0!</v>
      </c>
      <c r="CU432" s="103" t="e">
        <f t="shared" si="338"/>
        <v>#DIV/0!</v>
      </c>
      <c r="CV432" s="2"/>
    </row>
    <row r="433" spans="1:100" ht="31.5" hidden="1" customHeight="1">
      <c r="A433" s="59"/>
      <c r="B433" s="60">
        <v>505</v>
      </c>
      <c r="C433" s="156" t="s">
        <v>1065</v>
      </c>
      <c r="D433" s="157"/>
      <c r="E433" s="156"/>
      <c r="F433" s="65" t="s">
        <v>117</v>
      </c>
      <c r="G433" s="66"/>
      <c r="H433" s="66"/>
      <c r="I433" s="66"/>
      <c r="J433" s="66"/>
      <c r="K433" s="66"/>
      <c r="L433" s="66"/>
      <c r="M433" s="187"/>
      <c r="N433" s="66"/>
      <c r="O433" s="66"/>
      <c r="P433" s="66"/>
      <c r="Q433" s="66"/>
      <c r="R433" s="66"/>
      <c r="S433" s="66"/>
      <c r="T433" s="66"/>
      <c r="U433" s="66"/>
      <c r="V433" s="66"/>
      <c r="W433" s="66"/>
      <c r="X433" s="66"/>
      <c r="Y433" s="67">
        <f>SUM(Y434:Y444)</f>
        <v>9</v>
      </c>
      <c r="Z433" s="137"/>
      <c r="AA433" s="66"/>
      <c r="AB433" s="66"/>
      <c r="AC433" s="66"/>
      <c r="AD433" s="66"/>
      <c r="AE433" s="66"/>
      <c r="AF433" s="66"/>
      <c r="AG433" s="66"/>
      <c r="AH433" s="66"/>
      <c r="AI433" s="66"/>
      <c r="AJ433" s="138"/>
      <c r="AK433" s="138"/>
      <c r="AL433" s="138"/>
      <c r="AM433" s="138"/>
      <c r="AN433" s="138"/>
      <c r="AO433" s="138"/>
      <c r="AP433" s="138"/>
      <c r="AQ433" s="138"/>
      <c r="AR433" s="138"/>
      <c r="AS433" s="138"/>
      <c r="AT433" s="138"/>
      <c r="AU433" s="138"/>
      <c r="AV433" s="138"/>
      <c r="AW433" s="138"/>
      <c r="AX433" s="138"/>
      <c r="AY433" s="138"/>
      <c r="AZ433" s="138"/>
      <c r="BA433" s="138"/>
      <c r="BB433" s="138"/>
      <c r="BC433" s="138"/>
      <c r="BD433" s="138"/>
      <c r="BE433" s="138"/>
      <c r="BF433" s="138"/>
      <c r="BG433" s="138"/>
      <c r="BH433" s="138"/>
      <c r="BI433" s="138"/>
      <c r="BJ433" s="215"/>
      <c r="BK433" s="216"/>
      <c r="BL433" s="216"/>
      <c r="BM433" s="216"/>
      <c r="BN433" s="216"/>
      <c r="BO433" s="216"/>
      <c r="BP433" s="216"/>
      <c r="BQ433" s="216"/>
      <c r="BR433" s="216"/>
      <c r="BS433" s="216"/>
      <c r="BT433" s="216"/>
      <c r="BU433" s="216"/>
      <c r="BV433" s="216"/>
      <c r="BW433" s="216"/>
      <c r="BX433" s="216"/>
      <c r="BY433" s="216"/>
      <c r="BZ433" s="216"/>
      <c r="CA433" s="216"/>
      <c r="CB433" s="216"/>
      <c r="CC433" s="216"/>
      <c r="CD433" s="216"/>
      <c r="CE433" s="216"/>
      <c r="CF433" s="216"/>
      <c r="CG433" s="216"/>
      <c r="CH433" s="216"/>
      <c r="CI433" s="216"/>
      <c r="CJ433" s="216"/>
      <c r="CK433" s="216"/>
      <c r="CL433" s="216"/>
      <c r="CM433" s="216"/>
      <c r="CN433" s="216"/>
      <c r="CO433" s="216"/>
      <c r="CP433" s="216"/>
      <c r="CQ433" s="216"/>
      <c r="CR433" s="216"/>
      <c r="CS433" s="216"/>
      <c r="CT433" s="217"/>
      <c r="CU433" s="216"/>
      <c r="CV433" s="2"/>
    </row>
    <row r="434" spans="1:100" s="353" customFormat="1" ht="68.25" hidden="1" customHeight="1">
      <c r="A434" s="527" t="s">
        <v>185</v>
      </c>
      <c r="B434" s="569">
        <v>508</v>
      </c>
      <c r="C434" s="85" t="s">
        <v>1066</v>
      </c>
      <c r="D434" s="250" t="s">
        <v>171</v>
      </c>
      <c r="E434" s="577" t="s">
        <v>1067</v>
      </c>
      <c r="F434" s="336" t="s">
        <v>173</v>
      </c>
      <c r="G434" s="343" t="s">
        <v>1068</v>
      </c>
      <c r="H434" s="528"/>
      <c r="I434" s="126" t="s">
        <v>212</v>
      </c>
      <c r="J434" s="687" t="s">
        <v>1035</v>
      </c>
      <c r="K434" s="651" t="s">
        <v>165</v>
      </c>
      <c r="L434" s="650" t="s">
        <v>177</v>
      </c>
      <c r="M434" s="371"/>
      <c r="N434" s="578"/>
      <c r="O434" s="615"/>
      <c r="P434" s="348"/>
      <c r="Q434" s="349"/>
      <c r="R434" s="349"/>
      <c r="S434" s="349"/>
      <c r="T434" s="349"/>
      <c r="U434" s="348"/>
      <c r="V434" s="349"/>
      <c r="W434" s="349"/>
      <c r="X434" s="349"/>
      <c r="Y434" s="38">
        <f t="shared" ref="Y434:Y440" si="339">COUNTIF($N434:$X434,"x")</f>
        <v>0</v>
      </c>
      <c r="Z434" s="690" t="s">
        <v>1069</v>
      </c>
      <c r="AA434" s="96" t="s">
        <v>216</v>
      </c>
      <c r="AB434" s="96" t="s">
        <v>216</v>
      </c>
      <c r="AC434" s="609"/>
      <c r="AD434" s="96"/>
      <c r="AE434" s="96"/>
      <c r="AF434" s="96"/>
      <c r="AG434" s="96"/>
      <c r="AH434" s="96"/>
      <c r="AI434" s="96"/>
      <c r="AJ434" s="350"/>
      <c r="AK434" s="350"/>
      <c r="AL434" s="350"/>
      <c r="AM434" s="350"/>
      <c r="AN434" s="350"/>
      <c r="AO434" s="350"/>
      <c r="AP434" s="350"/>
      <c r="AQ434" s="350"/>
      <c r="AR434" s="350"/>
      <c r="AS434" s="350"/>
      <c r="AT434" s="350"/>
      <c r="AU434" s="350"/>
      <c r="AV434" s="350"/>
      <c r="AW434" s="350"/>
      <c r="AX434" s="350"/>
      <c r="AY434" s="350"/>
      <c r="AZ434" s="350"/>
      <c r="BA434" s="350"/>
      <c r="BB434" s="350"/>
      <c r="BC434" s="350"/>
      <c r="BD434" s="350"/>
      <c r="BE434" s="350"/>
      <c r="BF434" s="350"/>
      <c r="BG434" s="350"/>
      <c r="BH434" s="350"/>
      <c r="BI434" s="350"/>
      <c r="BJ434" s="215"/>
      <c r="BK434" s="216"/>
      <c r="BL434" s="216"/>
      <c r="BM434" s="216"/>
      <c r="BN434" s="216"/>
      <c r="BO434" s="216"/>
      <c r="BP434" s="216"/>
      <c r="BQ434" s="216"/>
      <c r="BR434" s="216"/>
      <c r="BS434" s="216"/>
      <c r="BT434" s="216"/>
      <c r="BU434" s="216"/>
      <c r="BV434" s="216"/>
      <c r="BW434" s="216"/>
      <c r="BX434" s="216"/>
      <c r="BY434" s="216"/>
      <c r="BZ434" s="216"/>
      <c r="CA434" s="216"/>
      <c r="CB434" s="216"/>
      <c r="CC434" s="216"/>
      <c r="CD434" s="216"/>
      <c r="CE434" s="216"/>
      <c r="CF434" s="216"/>
      <c r="CG434" s="216"/>
      <c r="CH434" s="216"/>
      <c r="CI434" s="216"/>
      <c r="CJ434" s="216"/>
      <c r="CK434" s="216"/>
      <c r="CL434" s="216"/>
      <c r="CM434" s="351"/>
      <c r="CN434" s="216"/>
      <c r="CO434" s="216"/>
      <c r="CP434" s="216"/>
      <c r="CQ434" s="216"/>
      <c r="CR434" s="216"/>
      <c r="CS434" s="216"/>
      <c r="CT434" s="217"/>
      <c r="CU434" s="603"/>
      <c r="CV434" s="621"/>
    </row>
    <row r="435" spans="1:100" s="353" customFormat="1" ht="62.25" hidden="1" customHeight="1">
      <c r="A435" s="218" t="s">
        <v>186</v>
      </c>
      <c r="B435" s="319">
        <v>508</v>
      </c>
      <c r="C435" s="393" t="s">
        <v>1066</v>
      </c>
      <c r="D435" s="82" t="s">
        <v>171</v>
      </c>
      <c r="E435" s="556" t="s">
        <v>1067</v>
      </c>
      <c r="F435" s="394" t="s">
        <v>173</v>
      </c>
      <c r="G435" s="557" t="s">
        <v>1070</v>
      </c>
      <c r="H435" s="344"/>
      <c r="I435" s="87" t="s">
        <v>212</v>
      </c>
      <c r="J435" s="688"/>
      <c r="K435" s="672"/>
      <c r="L435" s="674"/>
      <c r="M435" s="106"/>
      <c r="N435" s="558"/>
      <c r="O435" s="347"/>
      <c r="P435" s="348"/>
      <c r="Q435" s="349"/>
      <c r="R435" s="349"/>
      <c r="S435" s="349"/>
      <c r="T435" s="349"/>
      <c r="U435" s="348"/>
      <c r="V435" s="346" t="s">
        <v>177</v>
      </c>
      <c r="W435" s="349"/>
      <c r="X435" s="349"/>
      <c r="Y435" s="38">
        <f t="shared" si="339"/>
        <v>1</v>
      </c>
      <c r="Z435" s="691"/>
      <c r="AA435" s="559"/>
      <c r="AB435" s="559"/>
      <c r="AC435" s="354"/>
      <c r="AD435" s="354"/>
      <c r="AE435" s="354"/>
      <c r="AF435" s="354"/>
      <c r="AG435" s="96"/>
      <c r="AH435" s="96"/>
      <c r="AI435" s="96"/>
      <c r="AJ435" s="350"/>
      <c r="AK435" s="350"/>
      <c r="AL435" s="350"/>
      <c r="AM435" s="350"/>
      <c r="AN435" s="350"/>
      <c r="AO435" s="350"/>
      <c r="AP435" s="350"/>
      <c r="AQ435" s="350"/>
      <c r="AR435" s="350"/>
      <c r="AS435" s="350"/>
      <c r="AT435" s="350"/>
      <c r="AU435" s="350"/>
      <c r="AV435" s="350"/>
      <c r="AW435" s="350"/>
      <c r="AX435" s="350"/>
      <c r="AY435" s="350"/>
      <c r="AZ435" s="350"/>
      <c r="BA435" s="97" t="s">
        <v>447</v>
      </c>
      <c r="BB435" s="97" t="s">
        <v>447</v>
      </c>
      <c r="BC435" s="97" t="s">
        <v>447</v>
      </c>
      <c r="BD435" s="97"/>
      <c r="BE435" s="97"/>
      <c r="BF435" s="97"/>
      <c r="BG435" s="97"/>
      <c r="BH435" s="97"/>
      <c r="BI435" s="97"/>
      <c r="BJ435" s="215"/>
      <c r="BK435" s="216"/>
      <c r="BL435" s="216"/>
      <c r="BM435" s="216"/>
      <c r="BN435" s="216"/>
      <c r="BO435" s="216"/>
      <c r="BP435" s="216"/>
      <c r="BQ435" s="216"/>
      <c r="BR435" s="216"/>
      <c r="BS435" s="216"/>
      <c r="BT435" s="216"/>
      <c r="BU435" s="216"/>
      <c r="BV435" s="216"/>
      <c r="BW435" s="216"/>
      <c r="BX435" s="216"/>
      <c r="BY435" s="216"/>
      <c r="BZ435" s="216"/>
      <c r="CA435" s="216"/>
      <c r="CB435" s="216"/>
      <c r="CC435" s="216"/>
      <c r="CD435" s="216"/>
      <c r="CE435" s="216"/>
      <c r="CF435" s="216"/>
      <c r="CG435" s="216"/>
      <c r="CH435" s="216"/>
      <c r="CI435" s="216"/>
      <c r="CJ435" s="216"/>
      <c r="CK435" s="216"/>
      <c r="CL435" s="216"/>
      <c r="CM435" s="351"/>
      <c r="CN435" s="216"/>
      <c r="CO435" s="216"/>
      <c r="CP435" s="216"/>
      <c r="CQ435" s="216"/>
      <c r="CR435" s="216"/>
      <c r="CS435" s="216"/>
      <c r="CT435" s="217"/>
      <c r="CU435" s="216"/>
      <c r="CV435" s="352"/>
    </row>
    <row r="436" spans="1:100" ht="48" customHeight="1">
      <c r="A436" s="399" t="s">
        <v>169</v>
      </c>
      <c r="B436" s="569">
        <v>508</v>
      </c>
      <c r="C436" s="85" t="s">
        <v>1066</v>
      </c>
      <c r="D436" s="250" t="s">
        <v>171</v>
      </c>
      <c r="E436" s="142" t="s">
        <v>1071</v>
      </c>
      <c r="F436" s="336" t="s">
        <v>173</v>
      </c>
      <c r="G436" s="85" t="s">
        <v>1072</v>
      </c>
      <c r="H436" s="132"/>
      <c r="I436" s="126" t="s">
        <v>212</v>
      </c>
      <c r="J436" s="341" t="s">
        <v>1035</v>
      </c>
      <c r="K436" s="140" t="s">
        <v>165</v>
      </c>
      <c r="L436" s="141" t="s">
        <v>177</v>
      </c>
      <c r="M436" s="371">
        <v>1</v>
      </c>
      <c r="N436" s="571" t="s">
        <v>177</v>
      </c>
      <c r="O436" s="210"/>
      <c r="P436" s="107"/>
      <c r="Q436" s="108"/>
      <c r="R436" s="108"/>
      <c r="S436" s="108"/>
      <c r="T436" s="108"/>
      <c r="U436" s="107"/>
      <c r="V436" s="108"/>
      <c r="W436" s="108"/>
      <c r="X436" s="108"/>
      <c r="Y436" s="38">
        <f t="shared" si="339"/>
        <v>1</v>
      </c>
      <c r="Z436" s="129"/>
      <c r="AA436" s="96" t="s">
        <v>216</v>
      </c>
      <c r="AB436" s="96" t="s">
        <v>216</v>
      </c>
      <c r="AC436" s="609"/>
      <c r="AD436" s="96"/>
      <c r="AE436" s="96"/>
      <c r="AF436" s="96"/>
      <c r="AG436" s="96"/>
      <c r="AH436" s="96"/>
      <c r="AI436" s="96"/>
      <c r="AJ436" s="97"/>
      <c r="AK436" s="97"/>
      <c r="AL436" s="97"/>
      <c r="AM436" s="97"/>
      <c r="AN436" s="97"/>
      <c r="AO436" s="97"/>
      <c r="AP436" s="97"/>
      <c r="AQ436" s="97"/>
      <c r="AR436" s="97"/>
      <c r="AS436" s="97"/>
      <c r="AT436" s="97"/>
      <c r="AU436" s="97"/>
      <c r="AV436" s="97"/>
      <c r="AW436" s="97"/>
      <c r="AX436" s="97"/>
      <c r="AY436" s="97"/>
      <c r="AZ436" s="97"/>
      <c r="BA436" s="97"/>
      <c r="BB436" s="97"/>
      <c r="BC436" s="97"/>
      <c r="BD436" s="97"/>
      <c r="BE436" s="97"/>
      <c r="BF436" s="97"/>
      <c r="BG436" s="97"/>
      <c r="BH436" s="97"/>
      <c r="BI436" s="97"/>
      <c r="BJ436" s="98"/>
      <c r="BK436" s="99"/>
      <c r="BL436" s="99"/>
      <c r="BM436" s="99"/>
      <c r="BN436" s="99"/>
      <c r="BO436" s="99"/>
      <c r="BP436" s="99"/>
      <c r="BQ436" s="99"/>
      <c r="BR436" s="99"/>
      <c r="BS436" s="99"/>
      <c r="BT436" s="99"/>
      <c r="BU436" s="99"/>
      <c r="BV436" s="99"/>
      <c r="BW436" s="99"/>
      <c r="BX436" s="99"/>
      <c r="BY436" s="99"/>
      <c r="BZ436" s="99"/>
      <c r="CA436" s="99"/>
      <c r="CB436" s="99"/>
      <c r="CC436" s="99"/>
      <c r="CD436" s="99"/>
      <c r="CE436" s="99"/>
      <c r="CF436" s="99"/>
      <c r="CG436" s="99"/>
      <c r="CH436" s="99"/>
      <c r="CI436" s="99"/>
      <c r="CJ436" s="99"/>
      <c r="CK436" s="99"/>
      <c r="CL436" s="100">
        <f t="shared" ref="CL436:CL444" si="340">COUNTIF(BJ436:CK436,"2")</f>
        <v>0</v>
      </c>
      <c r="CM436" s="355" t="e">
        <f t="shared" ref="CM436:CM444" si="341">CL436/(CL436+CN436+CP436+CR436)</f>
        <v>#DIV/0!</v>
      </c>
      <c r="CN436" s="100">
        <f t="shared" ref="CN436:CN444" si="342">COUNTIF(BJ436:CK436,"1")</f>
        <v>0</v>
      </c>
      <c r="CO436" s="101" t="e">
        <f t="shared" ref="CO436:CO444" si="343">CN436/(CL436+CN436+CP436+CR436)</f>
        <v>#DIV/0!</v>
      </c>
      <c r="CP436" s="100">
        <f t="shared" ref="CP436:CP444" si="344">COUNTIF(BJ436:CK436,"0")</f>
        <v>0</v>
      </c>
      <c r="CQ436" s="101" t="e">
        <f t="shared" ref="CQ436:CQ442" si="345">CP436/(CL436+CN436+CP436+CR436)</f>
        <v>#DIV/0!</v>
      </c>
      <c r="CR436" s="100">
        <f t="shared" ref="CR436:CR444" si="346">COUNTIF(BJ436:CK436,"KĐG")</f>
        <v>0</v>
      </c>
      <c r="CS436" s="101" t="e">
        <f t="shared" ref="CS436:CS444" si="347">CR436/(CL436+CN436+CP436+CR436)</f>
        <v>#DIV/0!</v>
      </c>
      <c r="CT436" s="102" t="e">
        <f t="shared" ref="CT436:CT442" si="348">(((CL436*2)+(CN436*1)+(CP436*0)))/(CL436+CN436+CP436)</f>
        <v>#DIV/0!</v>
      </c>
      <c r="CU436" s="601" t="e">
        <f t="shared" ref="CU436:CU442" si="349">IF(CS436&gt;=50%,"KĐG",IF(CT436&gt;=1.6,"Đạt mục tiêu",IF(CT436&gt;=1,"Cần cố gắng","Chưa đạt")))</f>
        <v>#DIV/0!</v>
      </c>
      <c r="CV436" s="150"/>
    </row>
    <row r="437" spans="1:100" ht="43.5" hidden="1" customHeight="1">
      <c r="A437" s="80" t="s">
        <v>180</v>
      </c>
      <c r="B437" s="319">
        <v>508</v>
      </c>
      <c r="C437" s="534" t="s">
        <v>1066</v>
      </c>
      <c r="D437" s="115" t="s">
        <v>171</v>
      </c>
      <c r="E437" s="560" t="s">
        <v>1073</v>
      </c>
      <c r="F437" s="394" t="s">
        <v>173</v>
      </c>
      <c r="G437" s="547" t="s">
        <v>1074</v>
      </c>
      <c r="H437" s="196"/>
      <c r="I437" s="87" t="s">
        <v>212</v>
      </c>
      <c r="J437" s="342" t="s">
        <v>1035</v>
      </c>
      <c r="K437" s="140" t="s">
        <v>165</v>
      </c>
      <c r="L437" s="141" t="s">
        <v>177</v>
      </c>
      <c r="M437" s="106">
        <v>1</v>
      </c>
      <c r="N437" s="92"/>
      <c r="O437" s="108"/>
      <c r="P437" s="107" t="s">
        <v>177</v>
      </c>
      <c r="Q437" s="108"/>
      <c r="R437" s="108"/>
      <c r="S437" s="108"/>
      <c r="T437" s="108"/>
      <c r="U437" s="107"/>
      <c r="V437" s="108"/>
      <c r="W437" s="108"/>
      <c r="X437" s="108"/>
      <c r="Y437" s="38">
        <f t="shared" si="339"/>
        <v>1</v>
      </c>
      <c r="Z437" s="129"/>
      <c r="AA437" s="536"/>
      <c r="AB437" s="536"/>
      <c r="AC437" s="109"/>
      <c r="AD437" s="109"/>
      <c r="AE437" s="109"/>
      <c r="AF437" s="109"/>
      <c r="AG437" s="96" t="s">
        <v>365</v>
      </c>
      <c r="AH437" s="96"/>
      <c r="AI437" s="96"/>
      <c r="AJ437" s="97"/>
      <c r="AK437" s="97"/>
      <c r="AL437" s="97"/>
      <c r="AM437" s="97"/>
      <c r="AN437" s="97"/>
      <c r="AO437" s="97"/>
      <c r="AP437" s="97"/>
      <c r="AQ437" s="97"/>
      <c r="AR437" s="97"/>
      <c r="AS437" s="97"/>
      <c r="AT437" s="97"/>
      <c r="AU437" s="97"/>
      <c r="AV437" s="97"/>
      <c r="AW437" s="97"/>
      <c r="AX437" s="97"/>
      <c r="AY437" s="97"/>
      <c r="AZ437" s="97"/>
      <c r="BA437" s="97"/>
      <c r="BB437" s="97"/>
      <c r="BC437" s="97"/>
      <c r="BD437" s="97"/>
      <c r="BE437" s="97"/>
      <c r="BF437" s="97"/>
      <c r="BG437" s="97"/>
      <c r="BH437" s="97"/>
      <c r="BI437" s="97"/>
      <c r="BJ437" s="98"/>
      <c r="BK437" s="99"/>
      <c r="BL437" s="99"/>
      <c r="BM437" s="99"/>
      <c r="BN437" s="99"/>
      <c r="BO437" s="99"/>
      <c r="BP437" s="99"/>
      <c r="BQ437" s="99"/>
      <c r="BR437" s="99"/>
      <c r="BS437" s="99"/>
      <c r="BT437" s="99"/>
      <c r="BU437" s="99"/>
      <c r="BV437" s="99"/>
      <c r="BW437" s="99"/>
      <c r="BX437" s="99"/>
      <c r="BY437" s="99"/>
      <c r="BZ437" s="99"/>
      <c r="CA437" s="99"/>
      <c r="CB437" s="99"/>
      <c r="CC437" s="99"/>
      <c r="CD437" s="99"/>
      <c r="CE437" s="99"/>
      <c r="CF437" s="99"/>
      <c r="CG437" s="99"/>
      <c r="CH437" s="99"/>
      <c r="CI437" s="99"/>
      <c r="CJ437" s="99"/>
      <c r="CK437" s="99"/>
      <c r="CL437" s="356">
        <f t="shared" si="340"/>
        <v>0</v>
      </c>
      <c r="CM437" s="112" t="e">
        <f t="shared" si="341"/>
        <v>#DIV/0!</v>
      </c>
      <c r="CN437" s="100">
        <f t="shared" si="342"/>
        <v>0</v>
      </c>
      <c r="CO437" s="112" t="e">
        <f t="shared" si="343"/>
        <v>#DIV/0!</v>
      </c>
      <c r="CP437" s="48">
        <f t="shared" si="344"/>
        <v>0</v>
      </c>
      <c r="CQ437" s="112" t="e">
        <f t="shared" si="345"/>
        <v>#DIV/0!</v>
      </c>
      <c r="CR437" s="100">
        <f t="shared" si="346"/>
        <v>0</v>
      </c>
      <c r="CS437" s="112" t="e">
        <f t="shared" si="347"/>
        <v>#DIV/0!</v>
      </c>
      <c r="CT437" s="357" t="e">
        <f t="shared" si="348"/>
        <v>#DIV/0!</v>
      </c>
      <c r="CU437" s="358" t="e">
        <f t="shared" si="349"/>
        <v>#DIV/0!</v>
      </c>
      <c r="CV437" s="2"/>
    </row>
    <row r="438" spans="1:100" ht="46.5" hidden="1" customHeight="1">
      <c r="A438" s="80" t="s">
        <v>181</v>
      </c>
      <c r="B438" s="60">
        <v>508</v>
      </c>
      <c r="C438" s="83" t="s">
        <v>1066</v>
      </c>
      <c r="D438" s="144" t="s">
        <v>171</v>
      </c>
      <c r="E438" s="261" t="s">
        <v>1075</v>
      </c>
      <c r="F438" s="84" t="s">
        <v>173</v>
      </c>
      <c r="G438" s="85" t="s">
        <v>1076</v>
      </c>
      <c r="H438" s="86"/>
      <c r="I438" s="105" t="s">
        <v>212</v>
      </c>
      <c r="J438" s="342" t="s">
        <v>1035</v>
      </c>
      <c r="K438" s="140" t="s">
        <v>165</v>
      </c>
      <c r="L438" s="141" t="s">
        <v>177</v>
      </c>
      <c r="M438" s="106">
        <v>1</v>
      </c>
      <c r="N438" s="107"/>
      <c r="O438" s="108"/>
      <c r="P438" s="107"/>
      <c r="Q438" s="108" t="s">
        <v>177</v>
      </c>
      <c r="R438" s="108"/>
      <c r="S438" s="108"/>
      <c r="T438" s="108"/>
      <c r="U438" s="107"/>
      <c r="V438" s="108"/>
      <c r="W438" s="108"/>
      <c r="X438" s="108"/>
      <c r="Y438" s="38">
        <f t="shared" si="339"/>
        <v>1</v>
      </c>
      <c r="Z438" s="129"/>
      <c r="AA438" s="109"/>
      <c r="AB438" s="109"/>
      <c r="AC438" s="109"/>
      <c r="AD438" s="109"/>
      <c r="AE438" s="109"/>
      <c r="AF438" s="109"/>
      <c r="AG438" s="96"/>
      <c r="AH438" s="96"/>
      <c r="AI438" s="96"/>
      <c r="AJ438" s="97" t="s">
        <v>365</v>
      </c>
      <c r="AK438" s="97" t="s">
        <v>365</v>
      </c>
      <c r="AL438" s="97" t="s">
        <v>365</v>
      </c>
      <c r="AM438" s="97"/>
      <c r="AN438" s="97"/>
      <c r="AO438" s="97"/>
      <c r="AP438" s="97"/>
      <c r="AQ438" s="97"/>
      <c r="AR438" s="97"/>
      <c r="AS438" s="97"/>
      <c r="AT438" s="97"/>
      <c r="AU438" s="97"/>
      <c r="AV438" s="97"/>
      <c r="AW438" s="97"/>
      <c r="AX438" s="97"/>
      <c r="AY438" s="97"/>
      <c r="AZ438" s="97"/>
      <c r="BA438" s="97"/>
      <c r="BB438" s="97"/>
      <c r="BC438" s="97"/>
      <c r="BD438" s="97"/>
      <c r="BE438" s="97"/>
      <c r="BF438" s="97"/>
      <c r="BG438" s="97"/>
      <c r="BH438" s="97"/>
      <c r="BI438" s="97"/>
      <c r="BJ438" s="98"/>
      <c r="BK438" s="99"/>
      <c r="BL438" s="99"/>
      <c r="BM438" s="99"/>
      <c r="BN438" s="99"/>
      <c r="BO438" s="99"/>
      <c r="BP438" s="99"/>
      <c r="BQ438" s="99"/>
      <c r="BR438" s="99"/>
      <c r="BS438" s="99"/>
      <c r="BT438" s="99"/>
      <c r="BU438" s="99"/>
      <c r="BV438" s="99"/>
      <c r="BW438" s="99"/>
      <c r="BX438" s="99"/>
      <c r="BY438" s="99"/>
      <c r="BZ438" s="99"/>
      <c r="CA438" s="99"/>
      <c r="CB438" s="99"/>
      <c r="CC438" s="99"/>
      <c r="CD438" s="99"/>
      <c r="CE438" s="99"/>
      <c r="CF438" s="99"/>
      <c r="CG438" s="99"/>
      <c r="CH438" s="99"/>
      <c r="CI438" s="99"/>
      <c r="CJ438" s="99"/>
      <c r="CK438" s="99"/>
      <c r="CL438" s="359">
        <f t="shared" si="340"/>
        <v>0</v>
      </c>
      <c r="CM438" s="355" t="e">
        <f t="shared" si="341"/>
        <v>#DIV/0!</v>
      </c>
      <c r="CN438" s="359">
        <f t="shared" si="342"/>
        <v>0</v>
      </c>
      <c r="CO438" s="360" t="e">
        <f t="shared" si="343"/>
        <v>#DIV/0!</v>
      </c>
      <c r="CP438" s="100">
        <f t="shared" si="344"/>
        <v>0</v>
      </c>
      <c r="CQ438" s="112" t="e">
        <f t="shared" si="345"/>
        <v>#DIV/0!</v>
      </c>
      <c r="CR438" s="100">
        <f t="shared" si="346"/>
        <v>0</v>
      </c>
      <c r="CS438" s="112" t="e">
        <f t="shared" si="347"/>
        <v>#DIV/0!</v>
      </c>
      <c r="CT438" s="361" t="e">
        <f t="shared" si="348"/>
        <v>#DIV/0!</v>
      </c>
      <c r="CU438" s="338" t="e">
        <f t="shared" si="349"/>
        <v>#DIV/0!</v>
      </c>
      <c r="CV438" s="2"/>
    </row>
    <row r="439" spans="1:100" ht="90" hidden="1" customHeight="1">
      <c r="A439" s="80" t="s">
        <v>184</v>
      </c>
      <c r="B439" s="60">
        <v>508</v>
      </c>
      <c r="C439" s="83" t="s">
        <v>1066</v>
      </c>
      <c r="D439" s="114" t="s">
        <v>171</v>
      </c>
      <c r="E439" s="261" t="s">
        <v>1077</v>
      </c>
      <c r="F439" s="84" t="s">
        <v>173</v>
      </c>
      <c r="G439" s="142" t="s">
        <v>1078</v>
      </c>
      <c r="H439" s="143"/>
      <c r="I439" s="105" t="s">
        <v>212</v>
      </c>
      <c r="J439" s="342" t="s">
        <v>1035</v>
      </c>
      <c r="K439" s="140" t="s">
        <v>165</v>
      </c>
      <c r="L439" s="141" t="s">
        <v>177</v>
      </c>
      <c r="M439" s="106">
        <v>1</v>
      </c>
      <c r="N439" s="107"/>
      <c r="O439" s="108"/>
      <c r="P439" s="107"/>
      <c r="Q439" s="108"/>
      <c r="R439" s="108"/>
      <c r="S439" s="108"/>
      <c r="T439" s="107" t="s">
        <v>177</v>
      </c>
      <c r="U439" s="107"/>
      <c r="V439" s="108"/>
      <c r="W439" s="108"/>
      <c r="X439" s="108"/>
      <c r="Y439" s="38">
        <f t="shared" si="339"/>
        <v>1</v>
      </c>
      <c r="Z439" s="129"/>
      <c r="AA439" s="109"/>
      <c r="AB439" s="109"/>
      <c r="AC439" s="109"/>
      <c r="AD439" s="109"/>
      <c r="AE439" s="109"/>
      <c r="AF439" s="109"/>
      <c r="AG439" s="96"/>
      <c r="AH439" s="96"/>
      <c r="AI439" s="96"/>
      <c r="AJ439" s="97"/>
      <c r="AK439" s="97"/>
      <c r="AL439" s="97"/>
      <c r="AM439" s="97"/>
      <c r="AN439" s="97"/>
      <c r="AO439" s="97"/>
      <c r="AP439" s="97"/>
      <c r="AQ439" s="97"/>
      <c r="AR439" s="97"/>
      <c r="AS439" s="97"/>
      <c r="AT439" s="97" t="s">
        <v>227</v>
      </c>
      <c r="AU439" s="97"/>
      <c r="AV439" s="97"/>
      <c r="AW439" s="97" t="s">
        <v>365</v>
      </c>
      <c r="AX439" s="97"/>
      <c r="AY439" s="97"/>
      <c r="AZ439" s="97"/>
      <c r="BA439" s="97"/>
      <c r="BB439" s="97"/>
      <c r="BC439" s="97"/>
      <c r="BD439" s="97"/>
      <c r="BE439" s="97"/>
      <c r="BF439" s="97"/>
      <c r="BG439" s="97"/>
      <c r="BH439" s="97"/>
      <c r="BI439" s="97"/>
      <c r="BJ439" s="98"/>
      <c r="BK439" s="99"/>
      <c r="BL439" s="99"/>
      <c r="BM439" s="99"/>
      <c r="BN439" s="99"/>
      <c r="BO439" s="99"/>
      <c r="BP439" s="99"/>
      <c r="BQ439" s="99"/>
      <c r="BR439" s="99"/>
      <c r="BS439" s="99"/>
      <c r="BT439" s="99"/>
      <c r="BU439" s="99"/>
      <c r="BV439" s="99"/>
      <c r="BW439" s="99"/>
      <c r="BX439" s="99"/>
      <c r="BY439" s="99"/>
      <c r="BZ439" s="99"/>
      <c r="CA439" s="99"/>
      <c r="CB439" s="99"/>
      <c r="CC439" s="99"/>
      <c r="CD439" s="99"/>
      <c r="CE439" s="99"/>
      <c r="CF439" s="99"/>
      <c r="CG439" s="99"/>
      <c r="CH439" s="99"/>
      <c r="CI439" s="99"/>
      <c r="CJ439" s="99"/>
      <c r="CK439" s="99"/>
      <c r="CL439" s="100">
        <f t="shared" si="340"/>
        <v>0</v>
      </c>
      <c r="CM439" s="101" t="e">
        <f t="shared" si="341"/>
        <v>#DIV/0!</v>
      </c>
      <c r="CN439" s="100">
        <f t="shared" si="342"/>
        <v>0</v>
      </c>
      <c r="CO439" s="101" t="e">
        <f t="shared" si="343"/>
        <v>#DIV/0!</v>
      </c>
      <c r="CP439" s="100">
        <f t="shared" si="344"/>
        <v>0</v>
      </c>
      <c r="CQ439" s="101" t="e">
        <f t="shared" si="345"/>
        <v>#DIV/0!</v>
      </c>
      <c r="CR439" s="100">
        <f t="shared" si="346"/>
        <v>0</v>
      </c>
      <c r="CS439" s="101" t="e">
        <f t="shared" si="347"/>
        <v>#DIV/0!</v>
      </c>
      <c r="CT439" s="116" t="e">
        <f t="shared" si="348"/>
        <v>#DIV/0!</v>
      </c>
      <c r="CU439" s="103" t="e">
        <f t="shared" si="349"/>
        <v>#DIV/0!</v>
      </c>
      <c r="CV439" s="2"/>
    </row>
    <row r="440" spans="1:100" ht="49.5" hidden="1" customHeight="1">
      <c r="A440" s="80" t="s">
        <v>182</v>
      </c>
      <c r="B440" s="60">
        <v>508</v>
      </c>
      <c r="C440" s="83" t="s">
        <v>1066</v>
      </c>
      <c r="D440" s="104" t="s">
        <v>171</v>
      </c>
      <c r="E440" s="261" t="s">
        <v>1079</v>
      </c>
      <c r="F440" s="84" t="s">
        <v>173</v>
      </c>
      <c r="G440" s="85" t="s">
        <v>1080</v>
      </c>
      <c r="H440" s="86"/>
      <c r="I440" s="145" t="s">
        <v>212</v>
      </c>
      <c r="J440" s="342" t="s">
        <v>1035</v>
      </c>
      <c r="K440" s="140" t="s">
        <v>165</v>
      </c>
      <c r="L440" s="141" t="s">
        <v>177</v>
      </c>
      <c r="M440" s="106">
        <v>1</v>
      </c>
      <c r="N440" s="107"/>
      <c r="O440" s="136"/>
      <c r="P440" s="135"/>
      <c r="Q440" s="136"/>
      <c r="R440" s="135" t="s">
        <v>177</v>
      </c>
      <c r="S440" s="136"/>
      <c r="T440" s="136"/>
      <c r="U440" s="135"/>
      <c r="V440" s="136"/>
      <c r="W440" s="136"/>
      <c r="X440" s="136"/>
      <c r="Y440" s="198">
        <f t="shared" si="339"/>
        <v>1</v>
      </c>
      <c r="Z440" s="128"/>
      <c r="AA440" s="109"/>
      <c r="AB440" s="109"/>
      <c r="AC440" s="109"/>
      <c r="AD440" s="109"/>
      <c r="AE440" s="109"/>
      <c r="AF440" s="109"/>
      <c r="AG440" s="96"/>
      <c r="AH440" s="96"/>
      <c r="AI440" s="96"/>
      <c r="AJ440" s="97"/>
      <c r="AK440" s="97"/>
      <c r="AL440" s="97"/>
      <c r="AM440" s="97" t="s">
        <v>365</v>
      </c>
      <c r="AN440" s="97" t="s">
        <v>365</v>
      </c>
      <c r="AO440" s="97" t="s">
        <v>365</v>
      </c>
      <c r="AP440" s="97" t="s">
        <v>365</v>
      </c>
      <c r="AQ440" s="97"/>
      <c r="AR440" s="97"/>
      <c r="AS440" s="97"/>
      <c r="AT440" s="97"/>
      <c r="AU440" s="97"/>
      <c r="AV440" s="97"/>
      <c r="AW440" s="97"/>
      <c r="AX440" s="97"/>
      <c r="AY440" s="97"/>
      <c r="AZ440" s="97"/>
      <c r="BA440" s="97"/>
      <c r="BB440" s="97"/>
      <c r="BC440" s="97"/>
      <c r="BD440" s="97"/>
      <c r="BE440" s="97"/>
      <c r="BF440" s="97"/>
      <c r="BG440" s="97"/>
      <c r="BH440" s="97"/>
      <c r="BI440" s="97"/>
      <c r="BJ440" s="98"/>
      <c r="BK440" s="99"/>
      <c r="BL440" s="99"/>
      <c r="BM440" s="99"/>
      <c r="BN440" s="99"/>
      <c r="BO440" s="99"/>
      <c r="BP440" s="99"/>
      <c r="BQ440" s="99"/>
      <c r="BR440" s="99"/>
      <c r="BS440" s="99"/>
      <c r="BT440" s="99"/>
      <c r="BU440" s="99"/>
      <c r="BV440" s="99"/>
      <c r="BW440" s="99"/>
      <c r="BX440" s="99"/>
      <c r="BY440" s="99"/>
      <c r="BZ440" s="99"/>
      <c r="CA440" s="99"/>
      <c r="CB440" s="99"/>
      <c r="CC440" s="99"/>
      <c r="CD440" s="99"/>
      <c r="CE440" s="99"/>
      <c r="CF440" s="99"/>
      <c r="CG440" s="99"/>
      <c r="CH440" s="99"/>
      <c r="CI440" s="99"/>
      <c r="CJ440" s="99"/>
      <c r="CK440" s="99"/>
      <c r="CL440" s="100">
        <f t="shared" si="340"/>
        <v>0</v>
      </c>
      <c r="CM440" s="101" t="e">
        <f t="shared" si="341"/>
        <v>#DIV/0!</v>
      </c>
      <c r="CN440" s="100">
        <f t="shared" si="342"/>
        <v>0</v>
      </c>
      <c r="CO440" s="101" t="e">
        <f t="shared" si="343"/>
        <v>#DIV/0!</v>
      </c>
      <c r="CP440" s="100">
        <f t="shared" si="344"/>
        <v>0</v>
      </c>
      <c r="CQ440" s="101" t="e">
        <f t="shared" si="345"/>
        <v>#DIV/0!</v>
      </c>
      <c r="CR440" s="100">
        <f t="shared" si="346"/>
        <v>0</v>
      </c>
      <c r="CS440" s="101" t="e">
        <f t="shared" si="347"/>
        <v>#DIV/0!</v>
      </c>
      <c r="CT440" s="113" t="e">
        <f t="shared" si="348"/>
        <v>#DIV/0!</v>
      </c>
      <c r="CU440" s="103" t="e">
        <f t="shared" si="349"/>
        <v>#DIV/0!</v>
      </c>
      <c r="CV440" s="2"/>
    </row>
    <row r="441" spans="1:100" ht="48.75" hidden="1" customHeight="1">
      <c r="A441" s="362" t="s">
        <v>179</v>
      </c>
      <c r="B441" s="60">
        <v>508</v>
      </c>
      <c r="C441" s="83" t="s">
        <v>1066</v>
      </c>
      <c r="D441" s="104" t="s">
        <v>171</v>
      </c>
      <c r="E441" s="261" t="s">
        <v>1081</v>
      </c>
      <c r="F441" s="84" t="s">
        <v>173</v>
      </c>
      <c r="G441" s="363" t="s">
        <v>1082</v>
      </c>
      <c r="H441" s="364"/>
      <c r="I441" s="126" t="s">
        <v>212</v>
      </c>
      <c r="J441" s="341" t="s">
        <v>1035</v>
      </c>
      <c r="K441" s="140" t="s">
        <v>165</v>
      </c>
      <c r="L441" s="141" t="s">
        <v>177</v>
      </c>
      <c r="M441" s="106">
        <v>1</v>
      </c>
      <c r="N441" s="2"/>
      <c r="O441" s="365" t="s">
        <v>177</v>
      </c>
      <c r="P441" s="366"/>
      <c r="Q441" s="366"/>
      <c r="R441" s="367"/>
      <c r="S441" s="366"/>
      <c r="T441" s="185"/>
      <c r="U441" s="185"/>
      <c r="V441" s="185"/>
      <c r="W441" s="185"/>
      <c r="X441" s="185"/>
      <c r="Y441" s="185"/>
      <c r="Z441" s="368"/>
      <c r="AA441" s="109"/>
      <c r="AB441" s="109"/>
      <c r="AC441" s="97"/>
      <c r="AD441" s="97"/>
      <c r="AE441" s="97" t="s">
        <v>227</v>
      </c>
      <c r="AF441" s="97"/>
      <c r="AG441" s="96"/>
      <c r="AH441" s="96"/>
      <c r="AI441" s="96"/>
      <c r="AJ441" s="150"/>
      <c r="AK441" s="150"/>
      <c r="AL441" s="150"/>
      <c r="AM441" s="150"/>
      <c r="AN441" s="150"/>
      <c r="AO441" s="150"/>
      <c r="AP441" s="150"/>
      <c r="AQ441" s="150"/>
      <c r="AR441" s="150"/>
      <c r="AS441" s="150"/>
      <c r="AT441" s="150"/>
      <c r="AU441" s="150"/>
      <c r="AV441" s="150"/>
      <c r="AW441" s="150"/>
      <c r="AX441" s="150"/>
      <c r="AY441" s="150"/>
      <c r="AZ441" s="150"/>
      <c r="BA441" s="150"/>
      <c r="BB441" s="150"/>
      <c r="BC441" s="150"/>
      <c r="BD441" s="150"/>
      <c r="BE441" s="150"/>
      <c r="BF441" s="150"/>
      <c r="BG441" s="150"/>
      <c r="BH441" s="150"/>
      <c r="BI441" s="150"/>
      <c r="BJ441" s="98"/>
      <c r="BK441" s="99"/>
      <c r="BL441" s="99"/>
      <c r="BM441" s="99"/>
      <c r="BN441" s="110"/>
      <c r="BO441" s="99"/>
      <c r="BP441" s="99"/>
      <c r="BQ441" s="99"/>
      <c r="BR441" s="99"/>
      <c r="BS441" s="99"/>
      <c r="BT441" s="110"/>
      <c r="BU441" s="110"/>
      <c r="BV441" s="110"/>
      <c r="BW441" s="99"/>
      <c r="BX441" s="99"/>
      <c r="BY441" s="99"/>
      <c r="BZ441" s="99"/>
      <c r="CA441" s="110"/>
      <c r="CB441" s="110"/>
      <c r="CC441" s="99"/>
      <c r="CD441" s="99"/>
      <c r="CE441" s="99"/>
      <c r="CF441" s="99"/>
      <c r="CG441" s="99"/>
      <c r="CH441" s="110"/>
      <c r="CI441" s="99"/>
      <c r="CJ441" s="99"/>
      <c r="CK441" s="99"/>
      <c r="CL441" s="100">
        <f t="shared" si="340"/>
        <v>0</v>
      </c>
      <c r="CM441" s="355" t="e">
        <f t="shared" si="341"/>
        <v>#DIV/0!</v>
      </c>
      <c r="CN441" s="100">
        <f t="shared" si="342"/>
        <v>0</v>
      </c>
      <c r="CO441" s="101" t="e">
        <f t="shared" si="343"/>
        <v>#DIV/0!</v>
      </c>
      <c r="CP441" s="100">
        <f t="shared" si="344"/>
        <v>0</v>
      </c>
      <c r="CQ441" s="101" t="e">
        <f t="shared" si="345"/>
        <v>#DIV/0!</v>
      </c>
      <c r="CR441" s="100">
        <f t="shared" si="346"/>
        <v>0</v>
      </c>
      <c r="CS441" s="101" t="e">
        <f t="shared" si="347"/>
        <v>#DIV/0!</v>
      </c>
      <c r="CT441" s="102" t="e">
        <f t="shared" si="348"/>
        <v>#DIV/0!</v>
      </c>
      <c r="CU441" s="103" t="e">
        <f t="shared" si="349"/>
        <v>#DIV/0!</v>
      </c>
      <c r="CV441" s="2"/>
    </row>
    <row r="442" spans="1:100" ht="38.25" hidden="1" customHeight="1">
      <c r="A442" s="38" t="s">
        <v>183</v>
      </c>
      <c r="B442" s="60">
        <v>508</v>
      </c>
      <c r="C442" s="83" t="s">
        <v>1066</v>
      </c>
      <c r="D442" s="104" t="s">
        <v>171</v>
      </c>
      <c r="E442" s="261" t="s">
        <v>1083</v>
      </c>
      <c r="F442" s="84" t="s">
        <v>173</v>
      </c>
      <c r="G442" s="85" t="s">
        <v>1084</v>
      </c>
      <c r="H442" s="86"/>
      <c r="I442" s="87" t="s">
        <v>212</v>
      </c>
      <c r="J442" s="342" t="s">
        <v>1035</v>
      </c>
      <c r="K442" s="140" t="s">
        <v>165</v>
      </c>
      <c r="L442" s="141" t="s">
        <v>177</v>
      </c>
      <c r="M442" s="106">
        <v>1</v>
      </c>
      <c r="N442" s="107"/>
      <c r="O442" s="93"/>
      <c r="P442" s="92"/>
      <c r="Q442" s="93"/>
      <c r="R442" s="93"/>
      <c r="S442" s="93" t="s">
        <v>177</v>
      </c>
      <c r="T442" s="93"/>
      <c r="U442" s="92"/>
      <c r="V442" s="93"/>
      <c r="W442" s="93"/>
      <c r="X442" s="93"/>
      <c r="Y442" s="94">
        <f t="shared" ref="Y442:Y444" si="350">COUNTIF($N442:$X442,"x")</f>
        <v>1</v>
      </c>
      <c r="Z442" s="95"/>
      <c r="AA442" s="109"/>
      <c r="AB442" s="109"/>
      <c r="AC442" s="109"/>
      <c r="AD442" s="109"/>
      <c r="AE442" s="109"/>
      <c r="AF442" s="109"/>
      <c r="AG442" s="96"/>
      <c r="AH442" s="96"/>
      <c r="AI442" s="96"/>
      <c r="AJ442" s="97"/>
      <c r="AK442" s="97"/>
      <c r="AL442" s="97"/>
      <c r="AM442" s="97"/>
      <c r="AN442" s="97"/>
      <c r="AO442" s="97"/>
      <c r="AP442" s="97"/>
      <c r="AQ442" s="97"/>
      <c r="AR442" s="97" t="s">
        <v>365</v>
      </c>
      <c r="AS442" s="97"/>
      <c r="AT442" s="97"/>
      <c r="AU442" s="97"/>
      <c r="AV442" s="97"/>
      <c r="AW442" s="97"/>
      <c r="AX442" s="97"/>
      <c r="AY442" s="97"/>
      <c r="AZ442" s="97"/>
      <c r="BA442" s="97"/>
      <c r="BB442" s="97"/>
      <c r="BC442" s="97"/>
      <c r="BD442" s="97"/>
      <c r="BE442" s="97"/>
      <c r="BF442" s="97"/>
      <c r="BG442" s="97"/>
      <c r="BH442" s="97"/>
      <c r="BI442" s="97"/>
      <c r="BJ442" s="98"/>
      <c r="BK442" s="99"/>
      <c r="BL442" s="99"/>
      <c r="BM442" s="99"/>
      <c r="BN442" s="99"/>
      <c r="BO442" s="99"/>
      <c r="BP442" s="99"/>
      <c r="BQ442" s="99"/>
      <c r="BR442" s="99"/>
      <c r="BS442" s="99"/>
      <c r="BT442" s="99"/>
      <c r="BU442" s="99"/>
      <c r="BV442" s="99"/>
      <c r="BW442" s="99"/>
      <c r="BX442" s="99"/>
      <c r="BY442" s="99"/>
      <c r="BZ442" s="99"/>
      <c r="CA442" s="99"/>
      <c r="CB442" s="99"/>
      <c r="CC442" s="99"/>
      <c r="CD442" s="99"/>
      <c r="CE442" s="99"/>
      <c r="CF442" s="99"/>
      <c r="CG442" s="99"/>
      <c r="CH442" s="99"/>
      <c r="CI442" s="99"/>
      <c r="CJ442" s="99"/>
      <c r="CK442" s="99"/>
      <c r="CL442" s="100">
        <f t="shared" si="340"/>
        <v>0</v>
      </c>
      <c r="CM442" s="112" t="e">
        <f t="shared" si="341"/>
        <v>#DIV/0!</v>
      </c>
      <c r="CN442" s="100">
        <f t="shared" si="342"/>
        <v>0</v>
      </c>
      <c r="CO442" s="112" t="e">
        <f t="shared" si="343"/>
        <v>#DIV/0!</v>
      </c>
      <c r="CP442" s="190">
        <f t="shared" si="344"/>
        <v>0</v>
      </c>
      <c r="CQ442" s="191" t="e">
        <f t="shared" si="345"/>
        <v>#DIV/0!</v>
      </c>
      <c r="CR442" s="190">
        <f t="shared" si="346"/>
        <v>0</v>
      </c>
      <c r="CS442" s="191" t="e">
        <f t="shared" si="347"/>
        <v>#DIV/0!</v>
      </c>
      <c r="CT442" s="192" t="e">
        <f t="shared" si="348"/>
        <v>#DIV/0!</v>
      </c>
      <c r="CU442" s="193" t="e">
        <f t="shared" si="349"/>
        <v>#DIV/0!</v>
      </c>
      <c r="CV442" s="2"/>
    </row>
    <row r="443" spans="1:100" ht="81.75" hidden="1" customHeight="1">
      <c r="A443" s="80" t="s">
        <v>187</v>
      </c>
      <c r="B443" s="60">
        <v>508</v>
      </c>
      <c r="C443" s="83" t="s">
        <v>1066</v>
      </c>
      <c r="D443" s="168" t="s">
        <v>171</v>
      </c>
      <c r="E443" s="261" t="s">
        <v>1085</v>
      </c>
      <c r="F443" s="84" t="s">
        <v>173</v>
      </c>
      <c r="G443" s="85" t="s">
        <v>1086</v>
      </c>
      <c r="H443" s="86"/>
      <c r="I443" s="105" t="s">
        <v>212</v>
      </c>
      <c r="J443" s="342" t="s">
        <v>1035</v>
      </c>
      <c r="K443" s="140" t="s">
        <v>165</v>
      </c>
      <c r="L443" s="141" t="s">
        <v>177</v>
      </c>
      <c r="M443" s="106">
        <v>1</v>
      </c>
      <c r="N443" s="107"/>
      <c r="O443" s="108"/>
      <c r="P443" s="107"/>
      <c r="Q443" s="108"/>
      <c r="R443" s="108"/>
      <c r="S443" s="108"/>
      <c r="T443" s="108"/>
      <c r="U443" s="107"/>
      <c r="V443" s="108"/>
      <c r="W443" s="108" t="s">
        <v>177</v>
      </c>
      <c r="X443" s="108"/>
      <c r="Y443" s="38">
        <f t="shared" si="350"/>
        <v>1</v>
      </c>
      <c r="Z443" s="129"/>
      <c r="AA443" s="109"/>
      <c r="AB443" s="109"/>
      <c r="AC443" s="109"/>
      <c r="AD443" s="109"/>
      <c r="AE443" s="109"/>
      <c r="AF443" s="109"/>
      <c r="AG443" s="96"/>
      <c r="AH443" s="96"/>
      <c r="AI443" s="96"/>
      <c r="AJ443" s="97"/>
      <c r="AK443" s="97"/>
      <c r="AL443" s="97"/>
      <c r="AM443" s="97"/>
      <c r="AN443" s="97"/>
      <c r="AO443" s="97"/>
      <c r="AP443" s="97"/>
      <c r="AQ443" s="97"/>
      <c r="AR443" s="97"/>
      <c r="AS443" s="97"/>
      <c r="AT443" s="97"/>
      <c r="AU443" s="97"/>
      <c r="AV443" s="97"/>
      <c r="AW443" s="97"/>
      <c r="AX443" s="97"/>
      <c r="AY443" s="97"/>
      <c r="AZ443" s="97"/>
      <c r="BA443" s="97"/>
      <c r="BB443" s="97"/>
      <c r="BC443" s="97"/>
      <c r="BD443" s="97"/>
      <c r="BE443" s="97" t="s">
        <v>216</v>
      </c>
      <c r="BF443" s="97"/>
      <c r="BG443" s="97"/>
      <c r="BH443" s="97"/>
      <c r="BI443" s="97"/>
      <c r="BJ443" s="98"/>
      <c r="BK443" s="99"/>
      <c r="BL443" s="99"/>
      <c r="BM443" s="99"/>
      <c r="BN443" s="99"/>
      <c r="BO443" s="99"/>
      <c r="BP443" s="99"/>
      <c r="BQ443" s="99"/>
      <c r="BR443" s="99"/>
      <c r="BS443" s="99"/>
      <c r="BT443" s="99"/>
      <c r="BU443" s="99"/>
      <c r="BV443" s="99"/>
      <c r="BW443" s="99"/>
      <c r="BX443" s="99"/>
      <c r="BY443" s="99"/>
      <c r="BZ443" s="99"/>
      <c r="CA443" s="99"/>
      <c r="CB443" s="99"/>
      <c r="CC443" s="99"/>
      <c r="CD443" s="99"/>
      <c r="CE443" s="99"/>
      <c r="CF443" s="99"/>
      <c r="CG443" s="99"/>
      <c r="CH443" s="99"/>
      <c r="CI443" s="99"/>
      <c r="CJ443" s="99"/>
      <c r="CK443" s="99"/>
      <c r="CL443" s="103">
        <f t="shared" si="340"/>
        <v>0</v>
      </c>
      <c r="CM443" s="112" t="e">
        <f t="shared" si="341"/>
        <v>#DIV/0!</v>
      </c>
      <c r="CN443" s="100">
        <f t="shared" si="342"/>
        <v>0</v>
      </c>
      <c r="CO443" s="112" t="e">
        <f t="shared" si="343"/>
        <v>#DIV/0!</v>
      </c>
      <c r="CP443" s="100">
        <f t="shared" si="344"/>
        <v>0</v>
      </c>
      <c r="CQ443" s="112" t="e">
        <f>CP443/(CL443+CN443+CP483+CR443)</f>
        <v>#DIV/0!</v>
      </c>
      <c r="CR443" s="100">
        <f t="shared" si="346"/>
        <v>0</v>
      </c>
      <c r="CS443" s="112" t="e">
        <f t="shared" si="347"/>
        <v>#DIV/0!</v>
      </c>
      <c r="CT443" s="113" t="e">
        <f>(((CL443*2)+(CN443*1)+(CP443*0)))/(CL443+CN443+CP443)</f>
        <v>#DIV/0!</v>
      </c>
      <c r="CU443" s="103" t="e">
        <f>IF(CS443&gt;=50%,"KĐG",IF(CT443&gt;=1.6,"Đạt mục tiêu",IF(CT443&gt;=1,"Cần cố gắng","Chưa đạt")))</f>
        <v>#DIV/0!</v>
      </c>
      <c r="CV443" s="2"/>
    </row>
    <row r="444" spans="1:100" ht="186" customHeight="1">
      <c r="A444" s="129" t="s">
        <v>169</v>
      </c>
      <c r="B444" s="569">
        <v>511</v>
      </c>
      <c r="C444" s="85" t="s">
        <v>1087</v>
      </c>
      <c r="D444" s="336" t="s">
        <v>171</v>
      </c>
      <c r="E444" s="85" t="s">
        <v>1088</v>
      </c>
      <c r="F444" s="336" t="s">
        <v>173</v>
      </c>
      <c r="G444" s="85" t="s">
        <v>1089</v>
      </c>
      <c r="H444" s="132"/>
      <c r="I444" s="126" t="s">
        <v>212</v>
      </c>
      <c r="J444" s="341" t="s">
        <v>1035</v>
      </c>
      <c r="K444" s="140" t="s">
        <v>165</v>
      </c>
      <c r="L444" s="141" t="s">
        <v>177</v>
      </c>
      <c r="M444" s="371"/>
      <c r="N444" s="571" t="s">
        <v>177</v>
      </c>
      <c r="O444" s="210"/>
      <c r="P444" s="107"/>
      <c r="Q444" s="108"/>
      <c r="R444" s="108"/>
      <c r="S444" s="108"/>
      <c r="T444" s="108"/>
      <c r="U444" s="107"/>
      <c r="V444" s="108"/>
      <c r="W444" s="108"/>
      <c r="X444" s="108"/>
      <c r="Y444" s="38">
        <f t="shared" si="350"/>
        <v>1</v>
      </c>
      <c r="Z444" s="129"/>
      <c r="AA444" s="96" t="s">
        <v>365</v>
      </c>
      <c r="AB444" s="96" t="s">
        <v>227</v>
      </c>
      <c r="AC444" s="609"/>
      <c r="AD444" s="96"/>
      <c r="AE444" s="96"/>
      <c r="AF444" s="96"/>
      <c r="AG444" s="96"/>
      <c r="AH444" s="96"/>
      <c r="AI444" s="96"/>
      <c r="AJ444" s="97"/>
      <c r="AK444" s="97"/>
      <c r="AL444" s="97"/>
      <c r="AM444" s="97"/>
      <c r="AN444" s="97"/>
      <c r="AO444" s="97"/>
      <c r="AP444" s="97"/>
      <c r="AQ444" s="97"/>
      <c r="AR444" s="97"/>
      <c r="AS444" s="97"/>
      <c r="AT444" s="97"/>
      <c r="AU444" s="97"/>
      <c r="AV444" s="97"/>
      <c r="AW444" s="97"/>
      <c r="AX444" s="97"/>
      <c r="AY444" s="97"/>
      <c r="AZ444" s="97"/>
      <c r="BA444" s="97"/>
      <c r="BB444" s="97"/>
      <c r="BC444" s="97"/>
      <c r="BD444" s="97"/>
      <c r="BE444" s="97"/>
      <c r="BF444" s="97"/>
      <c r="BG444" s="97"/>
      <c r="BH444" s="97"/>
      <c r="BI444" s="97"/>
      <c r="BJ444" s="98"/>
      <c r="BK444" s="99"/>
      <c r="BL444" s="99"/>
      <c r="BM444" s="99"/>
      <c r="BN444" s="99"/>
      <c r="BO444" s="99"/>
      <c r="BP444" s="99"/>
      <c r="BQ444" s="99"/>
      <c r="BR444" s="99"/>
      <c r="BS444" s="99"/>
      <c r="BT444" s="99"/>
      <c r="BU444" s="99"/>
      <c r="BV444" s="99"/>
      <c r="BW444" s="99"/>
      <c r="BX444" s="99"/>
      <c r="BY444" s="99"/>
      <c r="BZ444" s="99"/>
      <c r="CA444" s="99"/>
      <c r="CB444" s="99"/>
      <c r="CC444" s="99"/>
      <c r="CD444" s="99"/>
      <c r="CE444" s="99"/>
      <c r="CF444" s="99"/>
      <c r="CG444" s="99"/>
      <c r="CH444" s="99"/>
      <c r="CI444" s="99"/>
      <c r="CJ444" s="99"/>
      <c r="CK444" s="99"/>
      <c r="CL444" s="100">
        <f t="shared" si="340"/>
        <v>0</v>
      </c>
      <c r="CM444" s="101" t="e">
        <f t="shared" si="341"/>
        <v>#DIV/0!</v>
      </c>
      <c r="CN444" s="100">
        <f t="shared" si="342"/>
        <v>0</v>
      </c>
      <c r="CO444" s="101" t="e">
        <f t="shared" si="343"/>
        <v>#DIV/0!</v>
      </c>
      <c r="CP444" s="100">
        <f t="shared" si="344"/>
        <v>0</v>
      </c>
      <c r="CQ444" s="101" t="e">
        <f>CP444/(CL444+CN444+CP444+CR444)</f>
        <v>#DIV/0!</v>
      </c>
      <c r="CR444" s="100">
        <f t="shared" si="346"/>
        <v>0</v>
      </c>
      <c r="CS444" s="101" t="e">
        <f t="shared" si="347"/>
        <v>#DIV/0!</v>
      </c>
      <c r="CT444" s="102" t="e">
        <f>(((CL444*2)+(CN444*1)+(CP444*0)))/(CL444+CN444+CP444)</f>
        <v>#DIV/0!</v>
      </c>
      <c r="CU444" s="601" t="e">
        <f>IF(CS444&gt;=50%,"KĐG",IF(CT444&gt;=1.6,"Đạt mục tiêu",IF(CT444&gt;=1,"Cần cố gắng","Chưa đạt")))</f>
        <v>#DIV/0!</v>
      </c>
      <c r="CV444" s="150"/>
    </row>
    <row r="445" spans="1:100" ht="60.75" hidden="1" customHeight="1">
      <c r="A445" s="59"/>
      <c r="B445" s="319">
        <v>512</v>
      </c>
      <c r="C445" s="316" t="s">
        <v>1090</v>
      </c>
      <c r="D445" s="186"/>
      <c r="E445" s="316"/>
      <c r="F445" s="317" t="s">
        <v>117</v>
      </c>
      <c r="G445" s="532"/>
      <c r="H445" s="71"/>
      <c r="I445" s="268"/>
      <c r="J445" s="72" t="s">
        <v>117</v>
      </c>
      <c r="K445" s="76" t="s">
        <v>117</v>
      </c>
      <c r="L445" s="68" t="s">
        <v>117</v>
      </c>
      <c r="M445" s="73">
        <f>SUM(M446:M461)</f>
        <v>3</v>
      </c>
      <c r="N445" s="318"/>
      <c r="O445" s="75"/>
      <c r="P445" s="74"/>
      <c r="Q445" s="75"/>
      <c r="R445" s="75"/>
      <c r="S445" s="75"/>
      <c r="T445" s="75"/>
      <c r="U445" s="74"/>
      <c r="V445" s="75"/>
      <c r="W445" s="75"/>
      <c r="X445" s="75"/>
      <c r="Y445" s="60">
        <f>SUM(Y446:Y461)</f>
        <v>16</v>
      </c>
      <c r="Z445" s="76" t="s">
        <v>117</v>
      </c>
      <c r="AA445" s="549"/>
      <c r="AB445" s="549"/>
      <c r="AC445" s="138"/>
      <c r="AD445" s="138"/>
      <c r="AE445" s="138"/>
      <c r="AF445" s="138"/>
      <c r="AG445" s="138"/>
      <c r="AH445" s="138"/>
      <c r="AI445" s="138"/>
      <c r="AJ445" s="138"/>
      <c r="AK445" s="138"/>
      <c r="AL445" s="138"/>
      <c r="AM445" s="138"/>
      <c r="AN445" s="138"/>
      <c r="AO445" s="138"/>
      <c r="AP445" s="138"/>
      <c r="AQ445" s="138"/>
      <c r="AR445" s="138"/>
      <c r="AS445" s="138"/>
      <c r="AT445" s="138"/>
      <c r="AU445" s="138"/>
      <c r="AV445" s="138"/>
      <c r="AW445" s="138"/>
      <c r="AX445" s="138"/>
      <c r="AY445" s="138"/>
      <c r="AZ445" s="138"/>
      <c r="BA445" s="138"/>
      <c r="BB445" s="138"/>
      <c r="BC445" s="138"/>
      <c r="BD445" s="138"/>
      <c r="BE445" s="138"/>
      <c r="BF445" s="138"/>
      <c r="BG445" s="138"/>
      <c r="BH445" s="138"/>
      <c r="BI445" s="138"/>
      <c r="BJ445" s="215"/>
      <c r="BK445" s="216"/>
      <c r="BL445" s="216"/>
      <c r="BM445" s="216"/>
      <c r="BN445" s="216"/>
      <c r="BO445" s="216"/>
      <c r="BP445" s="216"/>
      <c r="BQ445" s="216"/>
      <c r="BR445" s="216"/>
      <c r="BS445" s="216"/>
      <c r="BT445" s="216"/>
      <c r="BU445" s="216"/>
      <c r="BV445" s="216"/>
      <c r="BW445" s="216"/>
      <c r="BX445" s="216"/>
      <c r="BY445" s="216"/>
      <c r="BZ445" s="216"/>
      <c r="CA445" s="216"/>
      <c r="CB445" s="216"/>
      <c r="CC445" s="216"/>
      <c r="CD445" s="216"/>
      <c r="CE445" s="216"/>
      <c r="CF445" s="216"/>
      <c r="CG445" s="216"/>
      <c r="CH445" s="216"/>
      <c r="CI445" s="216"/>
      <c r="CJ445" s="216"/>
      <c r="CK445" s="216"/>
      <c r="CL445" s="216"/>
      <c r="CM445" s="216"/>
      <c r="CN445" s="216"/>
      <c r="CO445" s="216"/>
      <c r="CP445" s="216"/>
      <c r="CQ445" s="216"/>
      <c r="CR445" s="216"/>
      <c r="CS445" s="216"/>
      <c r="CT445" s="217"/>
      <c r="CU445" s="216"/>
      <c r="CV445" s="2"/>
    </row>
    <row r="446" spans="1:100" ht="92.25" hidden="1" customHeight="1">
      <c r="A446" s="80" t="s">
        <v>179</v>
      </c>
      <c r="B446" s="60">
        <v>514</v>
      </c>
      <c r="C446" s="369" t="s">
        <v>1091</v>
      </c>
      <c r="D446" s="326" t="s">
        <v>171</v>
      </c>
      <c r="E446" s="165" t="s">
        <v>1092</v>
      </c>
      <c r="F446" s="84" t="s">
        <v>224</v>
      </c>
      <c r="G446" s="163" t="s">
        <v>1093</v>
      </c>
      <c r="H446" s="179"/>
      <c r="I446" s="126" t="s">
        <v>212</v>
      </c>
      <c r="J446" s="341" t="s">
        <v>1035</v>
      </c>
      <c r="K446" s="140" t="s">
        <v>165</v>
      </c>
      <c r="L446" s="141" t="s">
        <v>177</v>
      </c>
      <c r="M446" s="106">
        <v>1</v>
      </c>
      <c r="N446" s="107"/>
      <c r="O446" s="107" t="s">
        <v>177</v>
      </c>
      <c r="P446" s="107"/>
      <c r="Q446" s="108"/>
      <c r="R446" s="108"/>
      <c r="S446" s="108"/>
      <c r="T446" s="108"/>
      <c r="U446" s="107"/>
      <c r="V446" s="108"/>
      <c r="W446" s="108"/>
      <c r="X446" s="108"/>
      <c r="Y446" s="38">
        <f t="shared" ref="Y446:Y461" si="351">COUNTIF($N446:$X446,"x")</f>
        <v>1</v>
      </c>
      <c r="Z446" s="370" t="s">
        <v>1094</v>
      </c>
      <c r="AA446" s="109"/>
      <c r="AB446" s="109"/>
      <c r="AC446" s="97"/>
      <c r="AD446" s="97"/>
      <c r="AE446" s="97"/>
      <c r="AF446" s="97" t="s">
        <v>393</v>
      </c>
      <c r="AG446" s="96"/>
      <c r="AH446" s="96"/>
      <c r="AI446" s="96"/>
      <c r="AJ446" s="97"/>
      <c r="AK446" s="97"/>
      <c r="AL446" s="97"/>
      <c r="AM446" s="97"/>
      <c r="AN446" s="97"/>
      <c r="AO446" s="97"/>
      <c r="AP446" s="97"/>
      <c r="AQ446" s="97"/>
      <c r="AR446" s="97"/>
      <c r="AS446" s="97"/>
      <c r="AT446" s="97"/>
      <c r="AU446" s="97"/>
      <c r="AV446" s="97"/>
      <c r="AW446" s="97"/>
      <c r="AX446" s="97"/>
      <c r="AY446" s="97"/>
      <c r="AZ446" s="97"/>
      <c r="BA446" s="97"/>
      <c r="BB446" s="97"/>
      <c r="BC446" s="97"/>
      <c r="BD446" s="97"/>
      <c r="BE446" s="97"/>
      <c r="BF446" s="97"/>
      <c r="BG446" s="97"/>
      <c r="BH446" s="97"/>
      <c r="BI446" s="97"/>
      <c r="BJ446" s="98"/>
      <c r="BK446" s="99"/>
      <c r="BL446" s="99"/>
      <c r="BM446" s="99"/>
      <c r="BN446" s="110"/>
      <c r="BO446" s="99"/>
      <c r="BP446" s="99"/>
      <c r="BQ446" s="99"/>
      <c r="BR446" s="99"/>
      <c r="BS446" s="99"/>
      <c r="BT446" s="110"/>
      <c r="BU446" s="110"/>
      <c r="BV446" s="110"/>
      <c r="BW446" s="99"/>
      <c r="BX446" s="99"/>
      <c r="BY446" s="99"/>
      <c r="BZ446" s="99"/>
      <c r="CA446" s="110"/>
      <c r="CB446" s="110"/>
      <c r="CC446" s="99"/>
      <c r="CD446" s="99"/>
      <c r="CE446" s="99"/>
      <c r="CF446" s="99"/>
      <c r="CG446" s="99"/>
      <c r="CH446" s="110"/>
      <c r="CI446" s="99"/>
      <c r="CJ446" s="99"/>
      <c r="CK446" s="99"/>
      <c r="CL446" s="100">
        <f>COUNTIF(BJ446:CK446,"2")</f>
        <v>0</v>
      </c>
      <c r="CM446" s="112" t="e">
        <f t="shared" ref="CM446:CM461" si="352">CL446/(CL446+CN446+CP446+CR446)</f>
        <v>#DIV/0!</v>
      </c>
      <c r="CN446" s="100">
        <f>COUNTIF(BJ446:CK446,"1")</f>
        <v>0</v>
      </c>
      <c r="CO446" s="101" t="e">
        <f t="shared" ref="CO446:CO461" si="353">CN446/(CL446+CN446+CP446+CR446)</f>
        <v>#DIV/0!</v>
      </c>
      <c r="CP446" s="100">
        <f>COUNTIF(BJ446:CK446,"0")</f>
        <v>0</v>
      </c>
      <c r="CQ446" s="101" t="e">
        <f t="shared" ref="CQ446:CQ456" si="354">CP446/(CL446+CN446+CP446+CR446)</f>
        <v>#DIV/0!</v>
      </c>
      <c r="CR446" s="100">
        <f>COUNTIF(BJ446:CK446,"KĐG")</f>
        <v>0</v>
      </c>
      <c r="CS446" s="101" t="e">
        <f t="shared" ref="CS446:CS461" si="355">CR446/(CL446+CN446+CP446+CR446)</f>
        <v>#DIV/0!</v>
      </c>
      <c r="CT446" s="102" t="e">
        <f t="shared" ref="CT446:CT456" si="356">(((CL446*2)+(CN446*1)+(CP446*0)))/(CL446+CN446+CP446)</f>
        <v>#DIV/0!</v>
      </c>
      <c r="CU446" s="103" t="e">
        <f t="shared" ref="CU446:CU456" si="357">IF(CS446&gt;=50%,"KĐG",IF(CT446&gt;=1.6,"Đạt mục tiêu",IF(CT446&gt;=1,"Cần cố gắng","Chưa đạt")))</f>
        <v>#DIV/0!</v>
      </c>
      <c r="CV446" s="2"/>
    </row>
    <row r="447" spans="1:100" ht="84" hidden="1" customHeight="1">
      <c r="A447" s="80" t="s">
        <v>181</v>
      </c>
      <c r="B447" s="60">
        <v>517</v>
      </c>
      <c r="C447" s="83" t="s">
        <v>1095</v>
      </c>
      <c r="D447" s="104" t="s">
        <v>171</v>
      </c>
      <c r="E447" s="81" t="s">
        <v>1096</v>
      </c>
      <c r="F447" s="84" t="s">
        <v>224</v>
      </c>
      <c r="G447" s="146" t="s">
        <v>1097</v>
      </c>
      <c r="H447" s="179"/>
      <c r="I447" s="126" t="s">
        <v>212</v>
      </c>
      <c r="J447" s="341" t="s">
        <v>1035</v>
      </c>
      <c r="K447" s="140" t="s">
        <v>165</v>
      </c>
      <c r="L447" s="141" t="s">
        <v>177</v>
      </c>
      <c r="M447" s="106"/>
      <c r="N447" s="135"/>
      <c r="O447" s="108"/>
      <c r="P447" s="107"/>
      <c r="Q447" s="108" t="s">
        <v>177</v>
      </c>
      <c r="R447" s="108"/>
      <c r="S447" s="108"/>
      <c r="T447" s="108"/>
      <c r="U447" s="107"/>
      <c r="V447" s="108"/>
      <c r="W447" s="108"/>
      <c r="X447" s="108"/>
      <c r="Y447" s="38">
        <f t="shared" si="351"/>
        <v>1</v>
      </c>
      <c r="Z447" s="129"/>
      <c r="AA447" s="109"/>
      <c r="AB447" s="109"/>
      <c r="AC447" s="109"/>
      <c r="AD447" s="109"/>
      <c r="AE447" s="109"/>
      <c r="AF447" s="109"/>
      <c r="AG447" s="96"/>
      <c r="AH447" s="96"/>
      <c r="AI447" s="96"/>
      <c r="AJ447" s="97" t="s">
        <v>365</v>
      </c>
      <c r="AK447" s="97" t="s">
        <v>365</v>
      </c>
      <c r="AL447" s="97" t="s">
        <v>365</v>
      </c>
      <c r="AM447" s="97"/>
      <c r="AN447" s="97"/>
      <c r="AO447" s="97"/>
      <c r="AP447" s="97"/>
      <c r="AQ447" s="97"/>
      <c r="AR447" s="97"/>
      <c r="AS447" s="97"/>
      <c r="AT447" s="97"/>
      <c r="AU447" s="97"/>
      <c r="AV447" s="97"/>
      <c r="AW447" s="97"/>
      <c r="AX447" s="97"/>
      <c r="AY447" s="97"/>
      <c r="AZ447" s="97"/>
      <c r="BA447" s="97"/>
      <c r="BB447" s="97"/>
      <c r="BC447" s="97"/>
      <c r="BD447" s="97"/>
      <c r="BE447" s="97"/>
      <c r="BF447" s="97"/>
      <c r="BG447" s="97"/>
      <c r="BH447" s="97"/>
      <c r="BI447" s="97"/>
      <c r="BJ447" s="98"/>
      <c r="BK447" s="99"/>
      <c r="BL447" s="99"/>
      <c r="BM447" s="99"/>
      <c r="BN447" s="99"/>
      <c r="BO447" s="99"/>
      <c r="BP447" s="99"/>
      <c r="BQ447" s="99"/>
      <c r="BR447" s="99"/>
      <c r="BS447" s="99"/>
      <c r="BT447" s="99"/>
      <c r="BU447" s="99"/>
      <c r="BV447" s="99"/>
      <c r="BW447" s="99"/>
      <c r="BX447" s="99"/>
      <c r="BY447" s="99"/>
      <c r="BZ447" s="99"/>
      <c r="CA447" s="99"/>
      <c r="CB447" s="99"/>
      <c r="CC447" s="99"/>
      <c r="CD447" s="99"/>
      <c r="CE447" s="99"/>
      <c r="CF447" s="99"/>
      <c r="CG447" s="99"/>
      <c r="CH447" s="99"/>
      <c r="CI447" s="99"/>
      <c r="CJ447" s="99"/>
      <c r="CK447" s="99"/>
      <c r="CL447" s="100">
        <f>COUNTIF(BJ447:CK447,"2")</f>
        <v>0</v>
      </c>
      <c r="CM447" s="112" t="e">
        <f t="shared" si="352"/>
        <v>#DIV/0!</v>
      </c>
      <c r="CN447" s="100">
        <f>COUNTIF(BJ447:CK447,"1")</f>
        <v>0</v>
      </c>
      <c r="CO447" s="112" t="e">
        <f t="shared" si="353"/>
        <v>#DIV/0!</v>
      </c>
      <c r="CP447" s="100">
        <f>COUNTIF(BJ447:CK447,"0")</f>
        <v>0</v>
      </c>
      <c r="CQ447" s="112" t="e">
        <f t="shared" si="354"/>
        <v>#DIV/0!</v>
      </c>
      <c r="CR447" s="100">
        <f>COUNTIF(BJ447:CK447,"KĐG")</f>
        <v>0</v>
      </c>
      <c r="CS447" s="112" t="e">
        <f t="shared" si="355"/>
        <v>#DIV/0!</v>
      </c>
      <c r="CT447" s="113" t="e">
        <f t="shared" si="356"/>
        <v>#DIV/0!</v>
      </c>
      <c r="CU447" s="103" t="e">
        <f t="shared" si="357"/>
        <v>#DIV/0!</v>
      </c>
      <c r="CV447" s="2"/>
    </row>
    <row r="448" spans="1:100" ht="84" hidden="1" customHeight="1">
      <c r="A448" s="80" t="s">
        <v>179</v>
      </c>
      <c r="B448" s="60">
        <v>517</v>
      </c>
      <c r="C448" s="83" t="s">
        <v>1095</v>
      </c>
      <c r="D448" s="104" t="s">
        <v>171</v>
      </c>
      <c r="E448" s="261" t="s">
        <v>1098</v>
      </c>
      <c r="F448" s="84" t="s">
        <v>224</v>
      </c>
      <c r="G448" s="163" t="s">
        <v>1099</v>
      </c>
      <c r="H448" s="179"/>
      <c r="I448" s="126" t="s">
        <v>212</v>
      </c>
      <c r="J448" s="341" t="s">
        <v>1035</v>
      </c>
      <c r="K448" s="140" t="s">
        <v>165</v>
      </c>
      <c r="L448" s="90" t="s">
        <v>177</v>
      </c>
      <c r="M448" s="371"/>
      <c r="N448" s="135"/>
      <c r="O448" s="210" t="s">
        <v>177</v>
      </c>
      <c r="P448" s="107"/>
      <c r="Q448" s="108"/>
      <c r="R448" s="108"/>
      <c r="S448" s="108"/>
      <c r="T448" s="108"/>
      <c r="U448" s="107"/>
      <c r="V448" s="108"/>
      <c r="W448" s="108"/>
      <c r="X448" s="108"/>
      <c r="Y448" s="38">
        <f t="shared" si="351"/>
        <v>1</v>
      </c>
      <c r="Z448" s="370" t="s">
        <v>1100</v>
      </c>
      <c r="AA448" s="109"/>
      <c r="AB448" s="109"/>
      <c r="AC448" s="97"/>
      <c r="AD448" s="97" t="s">
        <v>447</v>
      </c>
      <c r="AE448" s="97"/>
      <c r="AF448" s="97"/>
      <c r="AG448" s="96"/>
      <c r="AH448" s="96"/>
      <c r="AI448" s="96"/>
      <c r="AJ448" s="97"/>
      <c r="AK448" s="97"/>
      <c r="AL448" s="97"/>
      <c r="AM448" s="97"/>
      <c r="AN448" s="97"/>
      <c r="AO448" s="97"/>
      <c r="AP448" s="97"/>
      <c r="AQ448" s="97"/>
      <c r="AR448" s="97"/>
      <c r="AS448" s="97"/>
      <c r="AT448" s="97"/>
      <c r="AU448" s="97"/>
      <c r="AV448" s="97"/>
      <c r="AW448" s="97"/>
      <c r="AX448" s="97"/>
      <c r="AY448" s="97"/>
      <c r="AZ448" s="97"/>
      <c r="BA448" s="97"/>
      <c r="BB448" s="97"/>
      <c r="BC448" s="97"/>
      <c r="BD448" s="97"/>
      <c r="BE448" s="97"/>
      <c r="BF448" s="97"/>
      <c r="BG448" s="97"/>
      <c r="BH448" s="97"/>
      <c r="BI448" s="97"/>
      <c r="BJ448" s="98"/>
      <c r="BK448" s="99"/>
      <c r="BL448" s="99"/>
      <c r="BM448" s="99"/>
      <c r="BN448" s="99"/>
      <c r="BO448" s="99"/>
      <c r="BP448" s="99"/>
      <c r="BQ448" s="99"/>
      <c r="BR448" s="99"/>
      <c r="BS448" s="99"/>
      <c r="BT448" s="99"/>
      <c r="BU448" s="99"/>
      <c r="BV448" s="99"/>
      <c r="BW448" s="99"/>
      <c r="BX448" s="99"/>
      <c r="BY448" s="99"/>
      <c r="BZ448" s="99"/>
      <c r="CA448" s="99"/>
      <c r="CB448" s="99"/>
      <c r="CC448" s="99"/>
      <c r="CD448" s="99"/>
      <c r="CE448" s="99"/>
      <c r="CF448" s="99"/>
      <c r="CG448" s="99"/>
      <c r="CH448" s="99"/>
      <c r="CI448" s="99"/>
      <c r="CJ448" s="99"/>
      <c r="CK448" s="99"/>
      <c r="CL448" s="100"/>
      <c r="CM448" s="112"/>
      <c r="CN448" s="100"/>
      <c r="CO448" s="112"/>
      <c r="CP448" s="100"/>
      <c r="CQ448" s="112"/>
      <c r="CR448" s="100"/>
      <c r="CS448" s="112"/>
      <c r="CT448" s="113"/>
      <c r="CU448" s="103"/>
      <c r="CV448" s="2"/>
    </row>
    <row r="449" spans="1:100" ht="84" hidden="1" customHeight="1">
      <c r="A449" s="80" t="s">
        <v>181</v>
      </c>
      <c r="B449" s="60">
        <v>518</v>
      </c>
      <c r="C449" s="83" t="s">
        <v>1101</v>
      </c>
      <c r="D449" s="104" t="s">
        <v>171</v>
      </c>
      <c r="E449" s="81" t="s">
        <v>1102</v>
      </c>
      <c r="F449" s="84" t="s">
        <v>224</v>
      </c>
      <c r="G449" s="142" t="s">
        <v>1103</v>
      </c>
      <c r="H449" s="143"/>
      <c r="I449" s="87" t="s">
        <v>212</v>
      </c>
      <c r="J449" s="689" t="s">
        <v>1035</v>
      </c>
      <c r="K449" s="649" t="s">
        <v>165</v>
      </c>
      <c r="L449" s="650" t="s">
        <v>177</v>
      </c>
      <c r="M449" s="371"/>
      <c r="N449" s="107"/>
      <c r="O449" s="210"/>
      <c r="P449" s="107"/>
      <c r="Q449" s="108" t="s">
        <v>177</v>
      </c>
      <c r="R449" s="108"/>
      <c r="S449" s="108"/>
      <c r="T449" s="108"/>
      <c r="U449" s="107"/>
      <c r="V449" s="108"/>
      <c r="W449" s="108"/>
      <c r="X449" s="108"/>
      <c r="Y449" s="38">
        <f t="shared" si="351"/>
        <v>1</v>
      </c>
      <c r="Z449" s="129"/>
      <c r="AA449" s="109"/>
      <c r="AB449" s="109"/>
      <c r="AC449" s="109"/>
      <c r="AD449" s="109"/>
      <c r="AE449" s="109"/>
      <c r="AF449" s="109"/>
      <c r="AG449" s="96"/>
      <c r="AH449" s="96"/>
      <c r="AI449" s="96"/>
      <c r="AJ449" s="97"/>
      <c r="AK449" s="97" t="s">
        <v>227</v>
      </c>
      <c r="AL449" s="97"/>
      <c r="AM449" s="97"/>
      <c r="AN449" s="97"/>
      <c r="AO449" s="97"/>
      <c r="AP449" s="97"/>
      <c r="AQ449" s="97"/>
      <c r="AR449" s="97"/>
      <c r="AS449" s="97"/>
      <c r="AT449" s="97"/>
      <c r="AU449" s="97"/>
      <c r="AV449" s="97"/>
      <c r="AW449" s="97"/>
      <c r="AX449" s="97"/>
      <c r="AY449" s="97"/>
      <c r="AZ449" s="97"/>
      <c r="BA449" s="97"/>
      <c r="BB449" s="97"/>
      <c r="BC449" s="97"/>
      <c r="BD449" s="97"/>
      <c r="BE449" s="97"/>
      <c r="BF449" s="97"/>
      <c r="BG449" s="97"/>
      <c r="BH449" s="97"/>
      <c r="BI449" s="97"/>
      <c r="BJ449" s="98"/>
      <c r="BK449" s="99"/>
      <c r="BL449" s="99"/>
      <c r="BM449" s="99"/>
      <c r="BN449" s="99"/>
      <c r="BO449" s="99"/>
      <c r="BP449" s="99"/>
      <c r="BQ449" s="99"/>
      <c r="BR449" s="99"/>
      <c r="BS449" s="99"/>
      <c r="BT449" s="99"/>
      <c r="BU449" s="99"/>
      <c r="BV449" s="99"/>
      <c r="BW449" s="99"/>
      <c r="BX449" s="99"/>
      <c r="BY449" s="99"/>
      <c r="BZ449" s="99"/>
      <c r="CA449" s="99"/>
      <c r="CB449" s="99"/>
      <c r="CC449" s="99"/>
      <c r="CD449" s="99"/>
      <c r="CE449" s="99"/>
      <c r="CF449" s="99"/>
      <c r="CG449" s="99"/>
      <c r="CH449" s="99"/>
      <c r="CI449" s="99"/>
      <c r="CJ449" s="99"/>
      <c r="CK449" s="99"/>
      <c r="CL449" s="100">
        <f t="shared" ref="CL449:CL461" si="358">COUNTIF(BJ449:CK449,"2")</f>
        <v>0</v>
      </c>
      <c r="CM449" s="112" t="e">
        <f t="shared" si="352"/>
        <v>#DIV/0!</v>
      </c>
      <c r="CN449" s="100">
        <f t="shared" ref="CN449:CN461" si="359">COUNTIF(BJ449:CK449,"1")</f>
        <v>0</v>
      </c>
      <c r="CO449" s="112" t="e">
        <f t="shared" si="353"/>
        <v>#DIV/0!</v>
      </c>
      <c r="CP449" s="100">
        <f t="shared" ref="CP449:CP461" si="360">COUNTIF(BJ449:CK449,"0")</f>
        <v>0</v>
      </c>
      <c r="CQ449" s="112" t="e">
        <f t="shared" si="354"/>
        <v>#DIV/0!</v>
      </c>
      <c r="CR449" s="100">
        <f t="shared" ref="CR449:CR461" si="361">COUNTIF(BJ449:CK449,"KĐG")</f>
        <v>0</v>
      </c>
      <c r="CS449" s="112" t="e">
        <f t="shared" si="355"/>
        <v>#DIV/0!</v>
      </c>
      <c r="CT449" s="113" t="e">
        <f t="shared" si="356"/>
        <v>#DIV/0!</v>
      </c>
      <c r="CU449" s="103" t="e">
        <f t="shared" si="357"/>
        <v>#DIV/0!</v>
      </c>
      <c r="CV449" s="2"/>
    </row>
    <row r="450" spans="1:100" ht="56.25" hidden="1" customHeight="1">
      <c r="A450" s="80" t="s">
        <v>182</v>
      </c>
      <c r="B450" s="60">
        <v>518</v>
      </c>
      <c r="C450" s="83" t="s">
        <v>1101</v>
      </c>
      <c r="D450" s="104" t="s">
        <v>171</v>
      </c>
      <c r="E450" s="81" t="s">
        <v>1102</v>
      </c>
      <c r="F450" s="84" t="s">
        <v>224</v>
      </c>
      <c r="G450" s="142" t="s">
        <v>1104</v>
      </c>
      <c r="H450" s="143"/>
      <c r="I450" s="105" t="s">
        <v>212</v>
      </c>
      <c r="J450" s="639"/>
      <c r="K450" s="624"/>
      <c r="L450" s="639"/>
      <c r="M450" s="106"/>
      <c r="N450" s="372"/>
      <c r="O450" s="108"/>
      <c r="P450" s="107"/>
      <c r="Q450" s="108"/>
      <c r="R450" s="108" t="s">
        <v>177</v>
      </c>
      <c r="S450" s="108"/>
      <c r="T450" s="108"/>
      <c r="U450" s="107"/>
      <c r="V450" s="108"/>
      <c r="W450" s="108"/>
      <c r="X450" s="108"/>
      <c r="Y450" s="38">
        <f t="shared" si="351"/>
        <v>1</v>
      </c>
      <c r="Z450" s="129"/>
      <c r="AA450" s="109"/>
      <c r="AB450" s="109"/>
      <c r="AC450" s="109"/>
      <c r="AD450" s="109"/>
      <c r="AE450" s="109"/>
      <c r="AF450" s="109"/>
      <c r="AG450" s="96"/>
      <c r="AH450" s="96"/>
      <c r="AI450" s="96"/>
      <c r="AJ450" s="97"/>
      <c r="AK450" s="97"/>
      <c r="AL450" s="97"/>
      <c r="AM450" s="97"/>
      <c r="AN450" s="97"/>
      <c r="AO450" s="97" t="s">
        <v>227</v>
      </c>
      <c r="AP450" s="97"/>
      <c r="AQ450" s="97"/>
      <c r="AR450" s="97"/>
      <c r="AS450" s="97"/>
      <c r="AT450" s="97"/>
      <c r="AU450" s="97"/>
      <c r="AV450" s="97"/>
      <c r="AW450" s="97"/>
      <c r="AX450" s="97"/>
      <c r="AY450" s="97"/>
      <c r="AZ450" s="97"/>
      <c r="BA450" s="97"/>
      <c r="BB450" s="97"/>
      <c r="BC450" s="97"/>
      <c r="BD450" s="97"/>
      <c r="BE450" s="97"/>
      <c r="BF450" s="97"/>
      <c r="BG450" s="97"/>
      <c r="BH450" s="97"/>
      <c r="BI450" s="97"/>
      <c r="BJ450" s="98"/>
      <c r="BK450" s="99"/>
      <c r="BL450" s="99"/>
      <c r="BM450" s="99"/>
      <c r="BN450" s="99"/>
      <c r="BO450" s="99"/>
      <c r="BP450" s="99"/>
      <c r="BQ450" s="99"/>
      <c r="BR450" s="99"/>
      <c r="BS450" s="99"/>
      <c r="BT450" s="99"/>
      <c r="BU450" s="99"/>
      <c r="BV450" s="99"/>
      <c r="BW450" s="99"/>
      <c r="BX450" s="99"/>
      <c r="BY450" s="99"/>
      <c r="BZ450" s="99"/>
      <c r="CA450" s="99"/>
      <c r="CB450" s="99"/>
      <c r="CC450" s="99"/>
      <c r="CD450" s="99"/>
      <c r="CE450" s="99"/>
      <c r="CF450" s="99"/>
      <c r="CG450" s="99"/>
      <c r="CH450" s="99"/>
      <c r="CI450" s="99"/>
      <c r="CJ450" s="99"/>
      <c r="CK450" s="99"/>
      <c r="CL450" s="100">
        <f t="shared" si="358"/>
        <v>0</v>
      </c>
      <c r="CM450" s="101" t="e">
        <f t="shared" si="352"/>
        <v>#DIV/0!</v>
      </c>
      <c r="CN450" s="100">
        <f t="shared" si="359"/>
        <v>0</v>
      </c>
      <c r="CO450" s="101" t="e">
        <f t="shared" si="353"/>
        <v>#DIV/0!</v>
      </c>
      <c r="CP450" s="100">
        <f t="shared" si="360"/>
        <v>0</v>
      </c>
      <c r="CQ450" s="101" t="e">
        <f t="shared" si="354"/>
        <v>#DIV/0!</v>
      </c>
      <c r="CR450" s="100">
        <f t="shared" si="361"/>
        <v>0</v>
      </c>
      <c r="CS450" s="101" t="e">
        <f t="shared" si="355"/>
        <v>#DIV/0!</v>
      </c>
      <c r="CT450" s="113" t="e">
        <f t="shared" si="356"/>
        <v>#DIV/0!</v>
      </c>
      <c r="CU450" s="103" t="e">
        <f t="shared" si="357"/>
        <v>#DIV/0!</v>
      </c>
      <c r="CV450" s="2"/>
    </row>
    <row r="451" spans="1:100" ht="121.5" hidden="1" customHeight="1">
      <c r="A451" s="80" t="s">
        <v>181</v>
      </c>
      <c r="B451" s="60">
        <v>519</v>
      </c>
      <c r="C451" s="340" t="s">
        <v>1105</v>
      </c>
      <c r="D451" s="326" t="s">
        <v>248</v>
      </c>
      <c r="E451" s="165" t="s">
        <v>1106</v>
      </c>
      <c r="F451" s="84" t="s">
        <v>171</v>
      </c>
      <c r="G451" s="163" t="s">
        <v>1107</v>
      </c>
      <c r="H451" s="174"/>
      <c r="I451" s="105" t="s">
        <v>212</v>
      </c>
      <c r="J451" s="342" t="s">
        <v>1035</v>
      </c>
      <c r="K451" s="140" t="s">
        <v>165</v>
      </c>
      <c r="L451" s="141" t="s">
        <v>177</v>
      </c>
      <c r="M451" s="106"/>
      <c r="N451" s="107"/>
      <c r="O451" s="108"/>
      <c r="P451" s="107"/>
      <c r="Q451" s="108" t="s">
        <v>177</v>
      </c>
      <c r="R451" s="108"/>
      <c r="S451" s="108"/>
      <c r="T451" s="108"/>
      <c r="U451" s="107"/>
      <c r="V451" s="108"/>
      <c r="W451" s="108"/>
      <c r="X451" s="108"/>
      <c r="Y451" s="38">
        <f t="shared" si="351"/>
        <v>1</v>
      </c>
      <c r="Z451" s="370" t="s">
        <v>1094</v>
      </c>
      <c r="AA451" s="109"/>
      <c r="AB451" s="109"/>
      <c r="AC451" s="109"/>
      <c r="AD451" s="109"/>
      <c r="AE451" s="109"/>
      <c r="AF451" s="109"/>
      <c r="AG451" s="96"/>
      <c r="AH451" s="96"/>
      <c r="AI451" s="96"/>
      <c r="AJ451" s="97"/>
      <c r="AK451" s="97"/>
      <c r="AL451" s="97" t="s">
        <v>393</v>
      </c>
      <c r="AM451" s="97"/>
      <c r="AN451" s="97"/>
      <c r="AO451" s="97"/>
      <c r="AP451" s="97"/>
      <c r="AQ451" s="97"/>
      <c r="AR451" s="97"/>
      <c r="AS451" s="97"/>
      <c r="AT451" s="97"/>
      <c r="AU451" s="97"/>
      <c r="AV451" s="97"/>
      <c r="AW451" s="97"/>
      <c r="AX451" s="97"/>
      <c r="AY451" s="97"/>
      <c r="AZ451" s="97"/>
      <c r="BA451" s="97"/>
      <c r="BB451" s="97"/>
      <c r="BC451" s="97"/>
      <c r="BD451" s="97"/>
      <c r="BE451" s="97"/>
      <c r="BF451" s="97"/>
      <c r="BG451" s="97"/>
      <c r="BH451" s="97"/>
      <c r="BI451" s="97"/>
      <c r="BJ451" s="98"/>
      <c r="BK451" s="99"/>
      <c r="BL451" s="99"/>
      <c r="BM451" s="99"/>
      <c r="BN451" s="99"/>
      <c r="BO451" s="99"/>
      <c r="BP451" s="99"/>
      <c r="BQ451" s="99"/>
      <c r="BR451" s="99"/>
      <c r="BS451" s="99"/>
      <c r="BT451" s="99"/>
      <c r="BU451" s="99"/>
      <c r="BV451" s="99"/>
      <c r="BW451" s="99"/>
      <c r="BX451" s="99"/>
      <c r="BY451" s="99"/>
      <c r="BZ451" s="99"/>
      <c r="CA451" s="99"/>
      <c r="CB451" s="99"/>
      <c r="CC451" s="99"/>
      <c r="CD451" s="99"/>
      <c r="CE451" s="99"/>
      <c r="CF451" s="99"/>
      <c r="CG451" s="99"/>
      <c r="CH451" s="99"/>
      <c r="CI451" s="99"/>
      <c r="CJ451" s="99"/>
      <c r="CK451" s="99"/>
      <c r="CL451" s="100">
        <f t="shared" si="358"/>
        <v>0</v>
      </c>
      <c r="CM451" s="101" t="e">
        <f t="shared" si="352"/>
        <v>#DIV/0!</v>
      </c>
      <c r="CN451" s="100">
        <f t="shared" si="359"/>
        <v>0</v>
      </c>
      <c r="CO451" s="101" t="e">
        <f t="shared" si="353"/>
        <v>#DIV/0!</v>
      </c>
      <c r="CP451" s="100">
        <f t="shared" si="360"/>
        <v>0</v>
      </c>
      <c r="CQ451" s="101" t="e">
        <f t="shared" si="354"/>
        <v>#DIV/0!</v>
      </c>
      <c r="CR451" s="100">
        <f t="shared" si="361"/>
        <v>0</v>
      </c>
      <c r="CS451" s="101" t="e">
        <f t="shared" si="355"/>
        <v>#DIV/0!</v>
      </c>
      <c r="CT451" s="102" t="e">
        <f t="shared" si="356"/>
        <v>#DIV/0!</v>
      </c>
      <c r="CU451" s="103" t="e">
        <f t="shared" si="357"/>
        <v>#DIV/0!</v>
      </c>
      <c r="CV451" s="2"/>
    </row>
    <row r="452" spans="1:100" ht="63.75" hidden="1" customHeight="1">
      <c r="A452" s="80" t="s">
        <v>182</v>
      </c>
      <c r="B452" s="60">
        <v>520</v>
      </c>
      <c r="C452" s="340" t="s">
        <v>1108</v>
      </c>
      <c r="D452" s="326" t="s">
        <v>248</v>
      </c>
      <c r="E452" s="165" t="s">
        <v>1109</v>
      </c>
      <c r="F452" s="84" t="s">
        <v>248</v>
      </c>
      <c r="G452" s="171" t="s">
        <v>1110</v>
      </c>
      <c r="H452" s="196"/>
      <c r="I452" s="105" t="s">
        <v>212</v>
      </c>
      <c r="J452" s="342" t="s">
        <v>1035</v>
      </c>
      <c r="K452" s="140" t="s">
        <v>165</v>
      </c>
      <c r="L452" s="141" t="s">
        <v>177</v>
      </c>
      <c r="M452" s="106"/>
      <c r="N452" s="107"/>
      <c r="O452" s="108"/>
      <c r="P452" s="107"/>
      <c r="Q452" s="108"/>
      <c r="R452" s="107" t="s">
        <v>177</v>
      </c>
      <c r="S452" s="108"/>
      <c r="T452" s="108"/>
      <c r="U452" s="107"/>
      <c r="V452" s="108"/>
      <c r="W452" s="108"/>
      <c r="X452" s="108"/>
      <c r="Y452" s="38">
        <f t="shared" si="351"/>
        <v>1</v>
      </c>
      <c r="Z452" s="370" t="s">
        <v>1094</v>
      </c>
      <c r="AA452" s="109"/>
      <c r="AB452" s="109"/>
      <c r="AC452" s="109"/>
      <c r="AD452" s="109"/>
      <c r="AE452" s="109"/>
      <c r="AF452" s="109"/>
      <c r="AG452" s="96"/>
      <c r="AH452" s="96"/>
      <c r="AI452" s="96"/>
      <c r="AJ452" s="97"/>
      <c r="AK452" s="97"/>
      <c r="AL452" s="97"/>
      <c r="AM452" s="97"/>
      <c r="AN452" s="97" t="s">
        <v>393</v>
      </c>
      <c r="AO452" s="97"/>
      <c r="AP452" s="97"/>
      <c r="AQ452" s="97"/>
      <c r="AR452" s="97"/>
      <c r="AS452" s="97"/>
      <c r="AT452" s="97"/>
      <c r="AU452" s="97"/>
      <c r="AV452" s="97"/>
      <c r="AW452" s="97"/>
      <c r="AX452" s="97"/>
      <c r="AY452" s="97"/>
      <c r="AZ452" s="97"/>
      <c r="BA452" s="97"/>
      <c r="BB452" s="97"/>
      <c r="BC452" s="97"/>
      <c r="BD452" s="97"/>
      <c r="BE452" s="97"/>
      <c r="BF452" s="97"/>
      <c r="BG452" s="97"/>
      <c r="BH452" s="97"/>
      <c r="BI452" s="97"/>
      <c r="BJ452" s="98"/>
      <c r="BK452" s="99"/>
      <c r="BL452" s="99"/>
      <c r="BM452" s="99"/>
      <c r="BN452" s="99"/>
      <c r="BO452" s="99"/>
      <c r="BP452" s="99"/>
      <c r="BQ452" s="99"/>
      <c r="BR452" s="99"/>
      <c r="BS452" s="99"/>
      <c r="BT452" s="99"/>
      <c r="BU452" s="99"/>
      <c r="BV452" s="99"/>
      <c r="BW452" s="99"/>
      <c r="BX452" s="99"/>
      <c r="BY452" s="99"/>
      <c r="BZ452" s="99"/>
      <c r="CA452" s="99"/>
      <c r="CB452" s="99"/>
      <c r="CC452" s="99"/>
      <c r="CD452" s="99"/>
      <c r="CE452" s="99"/>
      <c r="CF452" s="99"/>
      <c r="CG452" s="99"/>
      <c r="CH452" s="99"/>
      <c r="CI452" s="99"/>
      <c r="CJ452" s="99"/>
      <c r="CK452" s="99"/>
      <c r="CL452" s="100">
        <f t="shared" si="358"/>
        <v>0</v>
      </c>
      <c r="CM452" s="101" t="e">
        <f t="shared" si="352"/>
        <v>#DIV/0!</v>
      </c>
      <c r="CN452" s="100">
        <f t="shared" si="359"/>
        <v>0</v>
      </c>
      <c r="CO452" s="101" t="e">
        <f t="shared" si="353"/>
        <v>#DIV/0!</v>
      </c>
      <c r="CP452" s="100">
        <f t="shared" si="360"/>
        <v>0</v>
      </c>
      <c r="CQ452" s="101" t="e">
        <f t="shared" si="354"/>
        <v>#DIV/0!</v>
      </c>
      <c r="CR452" s="100">
        <f t="shared" si="361"/>
        <v>0</v>
      </c>
      <c r="CS452" s="101" t="e">
        <f t="shared" si="355"/>
        <v>#DIV/0!</v>
      </c>
      <c r="CT452" s="113" t="e">
        <f t="shared" si="356"/>
        <v>#DIV/0!</v>
      </c>
      <c r="CU452" s="103" t="e">
        <f t="shared" si="357"/>
        <v>#DIV/0!</v>
      </c>
      <c r="CV452" s="2"/>
    </row>
    <row r="453" spans="1:100" ht="133.5" hidden="1" customHeight="1">
      <c r="A453" s="80" t="s">
        <v>180</v>
      </c>
      <c r="B453" s="60">
        <v>521</v>
      </c>
      <c r="C453" s="340" t="s">
        <v>1111</v>
      </c>
      <c r="D453" s="326" t="s">
        <v>248</v>
      </c>
      <c r="E453" s="165" t="s">
        <v>1112</v>
      </c>
      <c r="F453" s="84" t="s">
        <v>248</v>
      </c>
      <c r="G453" s="142" t="s">
        <v>1113</v>
      </c>
      <c r="H453" s="143"/>
      <c r="I453" s="105" t="s">
        <v>212</v>
      </c>
      <c r="J453" s="342" t="s">
        <v>1035</v>
      </c>
      <c r="K453" s="140" t="s">
        <v>165</v>
      </c>
      <c r="L453" s="141" t="s">
        <v>177</v>
      </c>
      <c r="M453" s="106"/>
      <c r="N453" s="107"/>
      <c r="O453" s="108"/>
      <c r="P453" s="107" t="s">
        <v>177</v>
      </c>
      <c r="Q453" s="108"/>
      <c r="R453" s="108"/>
      <c r="S453" s="108"/>
      <c r="T453" s="108"/>
      <c r="U453" s="107"/>
      <c r="V453" s="108"/>
      <c r="W453" s="108"/>
      <c r="X453" s="108"/>
      <c r="Y453" s="38">
        <f t="shared" si="351"/>
        <v>1</v>
      </c>
      <c r="Z453" s="370" t="s">
        <v>1094</v>
      </c>
      <c r="AA453" s="109"/>
      <c r="AB453" s="109"/>
      <c r="AC453" s="109"/>
      <c r="AD453" s="109"/>
      <c r="AE453" s="109"/>
      <c r="AF453" s="109"/>
      <c r="AG453" s="96"/>
      <c r="AH453" s="96"/>
      <c r="AI453" s="96" t="s">
        <v>227</v>
      </c>
      <c r="AJ453" s="97"/>
      <c r="AK453" s="97"/>
      <c r="AL453" s="97"/>
      <c r="AM453" s="97"/>
      <c r="AN453" s="97"/>
      <c r="AO453" s="97"/>
      <c r="AP453" s="97"/>
      <c r="AQ453" s="97"/>
      <c r="AR453" s="97"/>
      <c r="AS453" s="97"/>
      <c r="AT453" s="97"/>
      <c r="AU453" s="97"/>
      <c r="AV453" s="97"/>
      <c r="AW453" s="97"/>
      <c r="AX453" s="97"/>
      <c r="AY453" s="97"/>
      <c r="AZ453" s="97"/>
      <c r="BA453" s="97"/>
      <c r="BB453" s="97"/>
      <c r="BC453" s="97"/>
      <c r="BD453" s="97"/>
      <c r="BE453" s="97"/>
      <c r="BF453" s="97"/>
      <c r="BG453" s="97"/>
      <c r="BH453" s="97"/>
      <c r="BI453" s="97"/>
      <c r="BJ453" s="98"/>
      <c r="BK453" s="99"/>
      <c r="BL453" s="99"/>
      <c r="BM453" s="99"/>
      <c r="BN453" s="99"/>
      <c r="BO453" s="99"/>
      <c r="BP453" s="99"/>
      <c r="BQ453" s="99"/>
      <c r="BR453" s="99"/>
      <c r="BS453" s="99"/>
      <c r="BT453" s="99"/>
      <c r="BU453" s="99"/>
      <c r="BV453" s="99"/>
      <c r="BW453" s="99"/>
      <c r="BX453" s="99"/>
      <c r="BY453" s="99"/>
      <c r="BZ453" s="99"/>
      <c r="CA453" s="99"/>
      <c r="CB453" s="99"/>
      <c r="CC453" s="99"/>
      <c r="CD453" s="99"/>
      <c r="CE453" s="99"/>
      <c r="CF453" s="99"/>
      <c r="CG453" s="99"/>
      <c r="CH453" s="99"/>
      <c r="CI453" s="99"/>
      <c r="CJ453" s="99"/>
      <c r="CK453" s="99"/>
      <c r="CL453" s="100">
        <f t="shared" si="358"/>
        <v>0</v>
      </c>
      <c r="CM453" s="112" t="e">
        <f t="shared" si="352"/>
        <v>#DIV/0!</v>
      </c>
      <c r="CN453" s="100">
        <f t="shared" si="359"/>
        <v>0</v>
      </c>
      <c r="CO453" s="112" t="e">
        <f t="shared" si="353"/>
        <v>#DIV/0!</v>
      </c>
      <c r="CP453" s="48">
        <f t="shared" si="360"/>
        <v>0</v>
      </c>
      <c r="CQ453" s="112" t="e">
        <f t="shared" si="354"/>
        <v>#DIV/0!</v>
      </c>
      <c r="CR453" s="100">
        <f t="shared" si="361"/>
        <v>0</v>
      </c>
      <c r="CS453" s="112" t="e">
        <f t="shared" si="355"/>
        <v>#DIV/0!</v>
      </c>
      <c r="CT453" s="113" t="e">
        <f t="shared" si="356"/>
        <v>#DIV/0!</v>
      </c>
      <c r="CU453" s="103" t="e">
        <f t="shared" si="357"/>
        <v>#DIV/0!</v>
      </c>
      <c r="CV453" s="2"/>
    </row>
    <row r="454" spans="1:100" ht="123" hidden="1" customHeight="1">
      <c r="A454" s="80" t="s">
        <v>184</v>
      </c>
      <c r="B454" s="60">
        <v>522</v>
      </c>
      <c r="C454" s="340" t="s">
        <v>1114</v>
      </c>
      <c r="D454" s="326" t="s">
        <v>248</v>
      </c>
      <c r="E454" s="165" t="s">
        <v>1115</v>
      </c>
      <c r="F454" s="84" t="s">
        <v>248</v>
      </c>
      <c r="G454" s="142" t="s">
        <v>1116</v>
      </c>
      <c r="H454" s="86"/>
      <c r="I454" s="105" t="s">
        <v>212</v>
      </c>
      <c r="J454" s="342" t="s">
        <v>1035</v>
      </c>
      <c r="K454" s="140" t="s">
        <v>165</v>
      </c>
      <c r="L454" s="141" t="s">
        <v>177</v>
      </c>
      <c r="M454" s="106"/>
      <c r="N454" s="107"/>
      <c r="O454" s="108"/>
      <c r="P454" s="107"/>
      <c r="Q454" s="108"/>
      <c r="R454" s="108"/>
      <c r="S454" s="108"/>
      <c r="T454" s="108" t="s">
        <v>177</v>
      </c>
      <c r="U454" s="107"/>
      <c r="V454" s="108"/>
      <c r="W454" s="108"/>
      <c r="X454" s="108"/>
      <c r="Y454" s="38">
        <f t="shared" si="351"/>
        <v>1</v>
      </c>
      <c r="Z454" s="370" t="s">
        <v>1094</v>
      </c>
      <c r="AA454" s="109"/>
      <c r="AB454" s="109"/>
      <c r="AC454" s="109"/>
      <c r="AD454" s="109"/>
      <c r="AE454" s="109"/>
      <c r="AF454" s="109"/>
      <c r="AG454" s="96"/>
      <c r="AH454" s="96"/>
      <c r="AI454" s="96"/>
      <c r="AJ454" s="97"/>
      <c r="AK454" s="97"/>
      <c r="AL454" s="97"/>
      <c r="AM454" s="97"/>
      <c r="AN454" s="97"/>
      <c r="AO454" s="97"/>
      <c r="AP454" s="97"/>
      <c r="AQ454" s="97"/>
      <c r="AR454" s="97"/>
      <c r="AS454" s="97"/>
      <c r="AT454" s="97" t="s">
        <v>365</v>
      </c>
      <c r="AU454" s="97" t="s">
        <v>365</v>
      </c>
      <c r="AV454" s="97" t="s">
        <v>365</v>
      </c>
      <c r="AW454" s="97" t="s">
        <v>365</v>
      </c>
      <c r="AX454" s="97"/>
      <c r="AY454" s="97"/>
      <c r="AZ454" s="97"/>
      <c r="BA454" s="97"/>
      <c r="BB454" s="97"/>
      <c r="BC454" s="97"/>
      <c r="BD454" s="97"/>
      <c r="BE454" s="97"/>
      <c r="BF454" s="97"/>
      <c r="BG454" s="97"/>
      <c r="BH454" s="97"/>
      <c r="BI454" s="97"/>
      <c r="BJ454" s="98"/>
      <c r="BK454" s="99"/>
      <c r="BL454" s="99"/>
      <c r="BM454" s="99"/>
      <c r="BN454" s="99"/>
      <c r="BO454" s="99"/>
      <c r="BP454" s="99"/>
      <c r="BQ454" s="99"/>
      <c r="BR454" s="99"/>
      <c r="BS454" s="99"/>
      <c r="BT454" s="99"/>
      <c r="BU454" s="99"/>
      <c r="BV454" s="99"/>
      <c r="BW454" s="99"/>
      <c r="BX454" s="99"/>
      <c r="BY454" s="99"/>
      <c r="BZ454" s="99"/>
      <c r="CA454" s="99"/>
      <c r="CB454" s="99"/>
      <c r="CC454" s="99"/>
      <c r="CD454" s="99"/>
      <c r="CE454" s="99"/>
      <c r="CF454" s="99"/>
      <c r="CG454" s="99"/>
      <c r="CH454" s="99"/>
      <c r="CI454" s="99"/>
      <c r="CJ454" s="99"/>
      <c r="CK454" s="99"/>
      <c r="CL454" s="100">
        <f t="shared" si="358"/>
        <v>0</v>
      </c>
      <c r="CM454" s="101" t="e">
        <f t="shared" si="352"/>
        <v>#DIV/0!</v>
      </c>
      <c r="CN454" s="100">
        <f t="shared" si="359"/>
        <v>0</v>
      </c>
      <c r="CO454" s="101" t="e">
        <f t="shared" si="353"/>
        <v>#DIV/0!</v>
      </c>
      <c r="CP454" s="100">
        <f t="shared" si="360"/>
        <v>0</v>
      </c>
      <c r="CQ454" s="101" t="e">
        <f t="shared" si="354"/>
        <v>#DIV/0!</v>
      </c>
      <c r="CR454" s="100">
        <f t="shared" si="361"/>
        <v>0</v>
      </c>
      <c r="CS454" s="101" t="e">
        <f t="shared" si="355"/>
        <v>#DIV/0!</v>
      </c>
      <c r="CT454" s="113" t="e">
        <f t="shared" si="356"/>
        <v>#DIV/0!</v>
      </c>
      <c r="CU454" s="103" t="e">
        <f t="shared" si="357"/>
        <v>#DIV/0!</v>
      </c>
      <c r="CV454" s="2"/>
    </row>
    <row r="455" spans="1:100" ht="102.75" hidden="1" customHeight="1">
      <c r="A455" s="80" t="s">
        <v>188</v>
      </c>
      <c r="B455" s="60">
        <v>525</v>
      </c>
      <c r="C455" s="81" t="s">
        <v>1117</v>
      </c>
      <c r="D455" s="104" t="s">
        <v>171</v>
      </c>
      <c r="E455" s="81" t="s">
        <v>1118</v>
      </c>
      <c r="F455" s="84" t="s">
        <v>224</v>
      </c>
      <c r="G455" s="171" t="s">
        <v>1119</v>
      </c>
      <c r="H455" s="172"/>
      <c r="I455" s="105" t="s">
        <v>212</v>
      </c>
      <c r="J455" s="342" t="s">
        <v>1035</v>
      </c>
      <c r="K455" s="140" t="s">
        <v>165</v>
      </c>
      <c r="L455" s="141" t="s">
        <v>177</v>
      </c>
      <c r="M455" s="106">
        <v>1</v>
      </c>
      <c r="N455" s="107"/>
      <c r="O455" s="108"/>
      <c r="P455" s="107"/>
      <c r="Q455" s="108"/>
      <c r="R455" s="108"/>
      <c r="S455" s="108"/>
      <c r="T455" s="108"/>
      <c r="U455" s="107"/>
      <c r="V455" s="108"/>
      <c r="W455" s="108"/>
      <c r="X455" s="107" t="s">
        <v>177</v>
      </c>
      <c r="Y455" s="38">
        <f t="shared" si="351"/>
        <v>1</v>
      </c>
      <c r="Z455" s="129"/>
      <c r="AA455" s="109"/>
      <c r="AB455" s="109"/>
      <c r="AC455" s="109"/>
      <c r="AD455" s="109"/>
      <c r="AE455" s="109"/>
      <c r="AF455" s="109"/>
      <c r="AG455" s="96"/>
      <c r="AH455" s="96"/>
      <c r="AI455" s="96"/>
      <c r="AJ455" s="97"/>
      <c r="AK455" s="97"/>
      <c r="AL455" s="97"/>
      <c r="AM455" s="97"/>
      <c r="AN455" s="97"/>
      <c r="AO455" s="97"/>
      <c r="AP455" s="97"/>
      <c r="AQ455" s="97"/>
      <c r="AR455" s="97"/>
      <c r="AS455" s="97"/>
      <c r="AT455" s="97"/>
      <c r="AU455" s="97"/>
      <c r="AV455" s="97"/>
      <c r="AW455" s="97"/>
      <c r="AX455" s="97"/>
      <c r="AY455" s="97"/>
      <c r="AZ455" s="97"/>
      <c r="BA455" s="97"/>
      <c r="BB455" s="97"/>
      <c r="BC455" s="97"/>
      <c r="BD455" s="97"/>
      <c r="BE455" s="97"/>
      <c r="BF455" s="97"/>
      <c r="BG455" s="97"/>
      <c r="BH455" s="97" t="s">
        <v>227</v>
      </c>
      <c r="BI455" s="97"/>
      <c r="BJ455" s="98"/>
      <c r="BK455" s="99"/>
      <c r="BL455" s="99"/>
      <c r="BM455" s="99"/>
      <c r="BN455" s="99"/>
      <c r="BO455" s="99"/>
      <c r="BP455" s="99"/>
      <c r="BQ455" s="99"/>
      <c r="BR455" s="99"/>
      <c r="BS455" s="99"/>
      <c r="BT455" s="99"/>
      <c r="BU455" s="99"/>
      <c r="BV455" s="99"/>
      <c r="BW455" s="99"/>
      <c r="BX455" s="99"/>
      <c r="BY455" s="99"/>
      <c r="BZ455" s="99"/>
      <c r="CA455" s="99"/>
      <c r="CB455" s="99"/>
      <c r="CC455" s="99"/>
      <c r="CD455" s="99"/>
      <c r="CE455" s="99"/>
      <c r="CF455" s="99"/>
      <c r="CG455" s="99"/>
      <c r="CH455" s="99"/>
      <c r="CI455" s="99"/>
      <c r="CJ455" s="99"/>
      <c r="CK455" s="99"/>
      <c r="CL455" s="100">
        <f t="shared" si="358"/>
        <v>0</v>
      </c>
      <c r="CM455" s="101" t="e">
        <f t="shared" si="352"/>
        <v>#DIV/0!</v>
      </c>
      <c r="CN455" s="100">
        <f t="shared" si="359"/>
        <v>0</v>
      </c>
      <c r="CO455" s="101" t="e">
        <f t="shared" si="353"/>
        <v>#DIV/0!</v>
      </c>
      <c r="CP455" s="100">
        <f t="shared" si="360"/>
        <v>0</v>
      </c>
      <c r="CQ455" s="101" t="e">
        <f t="shared" si="354"/>
        <v>#DIV/0!</v>
      </c>
      <c r="CR455" s="100">
        <f t="shared" si="361"/>
        <v>0</v>
      </c>
      <c r="CS455" s="101" t="e">
        <f t="shared" si="355"/>
        <v>#DIV/0!</v>
      </c>
      <c r="CT455" s="117" t="e">
        <f t="shared" si="356"/>
        <v>#DIV/0!</v>
      </c>
      <c r="CU455" s="103" t="e">
        <f t="shared" si="357"/>
        <v>#DIV/0!</v>
      </c>
      <c r="CV455" s="2"/>
    </row>
    <row r="456" spans="1:100" ht="173.25" hidden="1" customHeight="1">
      <c r="A456" s="80" t="s">
        <v>184</v>
      </c>
      <c r="B456" s="60">
        <v>528</v>
      </c>
      <c r="C456" s="83" t="s">
        <v>1120</v>
      </c>
      <c r="D456" s="104" t="s">
        <v>190</v>
      </c>
      <c r="E456" s="81" t="s">
        <v>1121</v>
      </c>
      <c r="F456" s="84" t="s">
        <v>190</v>
      </c>
      <c r="G456" s="85" t="s">
        <v>1122</v>
      </c>
      <c r="H456" s="86"/>
      <c r="I456" s="105" t="s">
        <v>175</v>
      </c>
      <c r="J456" s="692" t="s">
        <v>1035</v>
      </c>
      <c r="K456" s="694" t="s">
        <v>165</v>
      </c>
      <c r="L456" s="696" t="s">
        <v>177</v>
      </c>
      <c r="M456" s="106">
        <v>1</v>
      </c>
      <c r="N456" s="107"/>
      <c r="O456" s="108"/>
      <c r="P456" s="107"/>
      <c r="Q456" s="108"/>
      <c r="R456" s="108"/>
      <c r="S456" s="108"/>
      <c r="T456" s="108" t="s">
        <v>177</v>
      </c>
      <c r="U456" s="107"/>
      <c r="V456" s="108"/>
      <c r="W456" s="108"/>
      <c r="X456" s="108"/>
      <c r="Y456" s="38">
        <f t="shared" si="351"/>
        <v>1</v>
      </c>
      <c r="Z456" s="129"/>
      <c r="AA456" s="109"/>
      <c r="AB456" s="109"/>
      <c r="AC456" s="109"/>
      <c r="AD456" s="109"/>
      <c r="AE456" s="109"/>
      <c r="AF456" s="109"/>
      <c r="AG456" s="96"/>
      <c r="AH456" s="96"/>
      <c r="AI456" s="96"/>
      <c r="AJ456" s="97"/>
      <c r="AK456" s="97"/>
      <c r="AL456" s="97"/>
      <c r="AM456" s="97"/>
      <c r="AN456" s="97"/>
      <c r="AO456" s="97"/>
      <c r="AP456" s="97"/>
      <c r="AQ456" s="97"/>
      <c r="AR456" s="97"/>
      <c r="AS456" s="97"/>
      <c r="AT456" s="97" t="s">
        <v>447</v>
      </c>
      <c r="AU456" s="97" t="s">
        <v>393</v>
      </c>
      <c r="AV456" s="97"/>
      <c r="AW456" s="97" t="s">
        <v>227</v>
      </c>
      <c r="AX456" s="97"/>
      <c r="AY456" s="97"/>
      <c r="AZ456" s="97"/>
      <c r="BA456" s="97"/>
      <c r="BB456" s="97"/>
      <c r="BC456" s="97"/>
      <c r="BD456" s="97"/>
      <c r="BE456" s="97"/>
      <c r="BF456" s="97"/>
      <c r="BG456" s="97"/>
      <c r="BH456" s="97"/>
      <c r="BI456" s="97"/>
      <c r="BJ456" s="98"/>
      <c r="BK456" s="99"/>
      <c r="BL456" s="99"/>
      <c r="BM456" s="99"/>
      <c r="BN456" s="99"/>
      <c r="BO456" s="99"/>
      <c r="BP456" s="99"/>
      <c r="BQ456" s="99"/>
      <c r="BR456" s="99"/>
      <c r="BS456" s="99"/>
      <c r="BT456" s="99"/>
      <c r="BU456" s="99"/>
      <c r="BV456" s="99"/>
      <c r="BW456" s="99"/>
      <c r="BX456" s="99"/>
      <c r="BY456" s="99"/>
      <c r="BZ456" s="99"/>
      <c r="CA456" s="99"/>
      <c r="CB456" s="99"/>
      <c r="CC456" s="99"/>
      <c r="CD456" s="99"/>
      <c r="CE456" s="99"/>
      <c r="CF456" s="99"/>
      <c r="CG456" s="99"/>
      <c r="CH456" s="99"/>
      <c r="CI456" s="99"/>
      <c r="CJ456" s="99"/>
      <c r="CK456" s="99"/>
      <c r="CL456" s="100">
        <f t="shared" si="358"/>
        <v>0</v>
      </c>
      <c r="CM456" s="101" t="e">
        <f t="shared" si="352"/>
        <v>#DIV/0!</v>
      </c>
      <c r="CN456" s="100">
        <f t="shared" si="359"/>
        <v>0</v>
      </c>
      <c r="CO456" s="101" t="e">
        <f t="shared" si="353"/>
        <v>#DIV/0!</v>
      </c>
      <c r="CP456" s="100">
        <f t="shared" si="360"/>
        <v>0</v>
      </c>
      <c r="CQ456" s="101" t="e">
        <f t="shared" si="354"/>
        <v>#DIV/0!</v>
      </c>
      <c r="CR456" s="100">
        <f t="shared" si="361"/>
        <v>0</v>
      </c>
      <c r="CS456" s="101" t="e">
        <f t="shared" si="355"/>
        <v>#DIV/0!</v>
      </c>
      <c r="CT456" s="116" t="e">
        <f t="shared" si="356"/>
        <v>#DIV/0!</v>
      </c>
      <c r="CU456" s="103" t="e">
        <f t="shared" si="357"/>
        <v>#DIV/0!</v>
      </c>
      <c r="CV456" s="2"/>
    </row>
    <row r="457" spans="1:100" ht="124.5" hidden="1" customHeight="1">
      <c r="A457" s="80" t="s">
        <v>187</v>
      </c>
      <c r="B457" s="60">
        <v>528</v>
      </c>
      <c r="C457" s="83" t="s">
        <v>1120</v>
      </c>
      <c r="D457" s="104" t="s">
        <v>190</v>
      </c>
      <c r="E457" s="81" t="s">
        <v>1121</v>
      </c>
      <c r="F457" s="84" t="s">
        <v>190</v>
      </c>
      <c r="G457" s="142" t="s">
        <v>1123</v>
      </c>
      <c r="H457" s="143"/>
      <c r="I457" s="105"/>
      <c r="J457" s="692"/>
      <c r="K457" s="694"/>
      <c r="L457" s="696"/>
      <c r="M457" s="106"/>
      <c r="N457" s="92"/>
      <c r="O457" s="108"/>
      <c r="P457" s="107"/>
      <c r="Q457" s="108"/>
      <c r="R457" s="108"/>
      <c r="S457" s="108"/>
      <c r="T457" s="108"/>
      <c r="U457" s="107"/>
      <c r="V457" s="108"/>
      <c r="W457" s="108" t="s">
        <v>177</v>
      </c>
      <c r="X457" s="108"/>
      <c r="Y457" s="38">
        <f t="shared" si="351"/>
        <v>1</v>
      </c>
      <c r="Z457" s="129"/>
      <c r="AA457" s="109"/>
      <c r="AB457" s="109"/>
      <c r="AC457" s="109"/>
      <c r="AD457" s="109"/>
      <c r="AE457" s="109"/>
      <c r="AF457" s="109"/>
      <c r="AG457" s="96"/>
      <c r="AH457" s="96"/>
      <c r="AI457" s="96"/>
      <c r="AJ457" s="97"/>
      <c r="AK457" s="97"/>
      <c r="AL457" s="97"/>
      <c r="AM457" s="97"/>
      <c r="AN457" s="97"/>
      <c r="AO457" s="97"/>
      <c r="AP457" s="97"/>
      <c r="AQ457" s="97"/>
      <c r="AR457" s="97"/>
      <c r="AS457" s="97"/>
      <c r="AT457" s="97"/>
      <c r="AU457" s="97"/>
      <c r="AV457" s="97"/>
      <c r="AW457" s="97"/>
      <c r="AX457" s="97"/>
      <c r="AY457" s="97"/>
      <c r="AZ457" s="97"/>
      <c r="BA457" s="97"/>
      <c r="BB457" s="97"/>
      <c r="BC457" s="97"/>
      <c r="BD457" s="97" t="s">
        <v>227</v>
      </c>
      <c r="BE457" s="97"/>
      <c r="BF457" s="97" t="s">
        <v>447</v>
      </c>
      <c r="BG457" s="97"/>
      <c r="BH457" s="97"/>
      <c r="BI457" s="97"/>
      <c r="BJ457" s="98"/>
      <c r="BK457" s="99"/>
      <c r="BL457" s="99"/>
      <c r="BM457" s="99"/>
      <c r="BN457" s="99"/>
      <c r="BO457" s="99"/>
      <c r="BP457" s="99"/>
      <c r="BQ457" s="99"/>
      <c r="BR457" s="99"/>
      <c r="BS457" s="99"/>
      <c r="BT457" s="99"/>
      <c r="BU457" s="99"/>
      <c r="BV457" s="99"/>
      <c r="BW457" s="99"/>
      <c r="BX457" s="99"/>
      <c r="BY457" s="99"/>
      <c r="BZ457" s="99"/>
      <c r="CA457" s="99"/>
      <c r="CB457" s="99"/>
      <c r="CC457" s="99"/>
      <c r="CD457" s="99"/>
      <c r="CE457" s="99"/>
      <c r="CF457" s="99"/>
      <c r="CG457" s="99"/>
      <c r="CH457" s="99"/>
      <c r="CI457" s="99"/>
      <c r="CJ457" s="99"/>
      <c r="CK457" s="99"/>
      <c r="CL457" s="103">
        <f t="shared" si="358"/>
        <v>0</v>
      </c>
      <c r="CM457" s="112" t="e">
        <f t="shared" si="352"/>
        <v>#DIV/0!</v>
      </c>
      <c r="CN457" s="100">
        <f t="shared" si="359"/>
        <v>0</v>
      </c>
      <c r="CO457" s="112" t="e">
        <f t="shared" si="353"/>
        <v>#DIV/0!</v>
      </c>
      <c r="CP457" s="100">
        <f t="shared" si="360"/>
        <v>0</v>
      </c>
      <c r="CQ457" s="112" t="e">
        <f>CP457/(CL457+CN457+CP497+CR457)</f>
        <v>#DIV/0!</v>
      </c>
      <c r="CR457" s="100">
        <f t="shared" si="361"/>
        <v>0</v>
      </c>
      <c r="CS457" s="112" t="e">
        <f t="shared" si="355"/>
        <v>#DIV/0!</v>
      </c>
      <c r="CT457" s="113" t="e">
        <f>(((CL457*2)+(CN457*1)+(CP457*0)))/(CL457+CN457+CP457)</f>
        <v>#DIV/0!</v>
      </c>
      <c r="CU457" s="103" t="e">
        <f>IF(CS457&gt;=50%,"KĐG",IF(CT457&gt;=1.6,"Đạt mục tiêu",IF(CT457&gt;=1,"Cần cố gắng","Chưa đạt")))</f>
        <v>#DIV/0!</v>
      </c>
      <c r="CV457" s="2"/>
    </row>
    <row r="458" spans="1:100" ht="114" hidden="1" customHeight="1">
      <c r="A458" s="80" t="s">
        <v>188</v>
      </c>
      <c r="B458" s="60">
        <v>528</v>
      </c>
      <c r="C458" s="81" t="s">
        <v>1120</v>
      </c>
      <c r="D458" s="104" t="s">
        <v>190</v>
      </c>
      <c r="E458" s="81" t="s">
        <v>1124</v>
      </c>
      <c r="F458" s="84" t="s">
        <v>190</v>
      </c>
      <c r="G458" s="195" t="s">
        <v>1125</v>
      </c>
      <c r="H458" s="196"/>
      <c r="I458" s="105" t="s">
        <v>612</v>
      </c>
      <c r="J458" s="693"/>
      <c r="K458" s="695"/>
      <c r="L458" s="697"/>
      <c r="M458" s="106"/>
      <c r="N458" s="92"/>
      <c r="O458" s="108"/>
      <c r="P458" s="107"/>
      <c r="Q458" s="108"/>
      <c r="R458" s="108"/>
      <c r="S458" s="108"/>
      <c r="T458" s="108"/>
      <c r="U458" s="107"/>
      <c r="V458" s="108"/>
      <c r="W458" s="108"/>
      <c r="X458" s="108" t="s">
        <v>177</v>
      </c>
      <c r="Y458" s="38">
        <f t="shared" si="351"/>
        <v>1</v>
      </c>
      <c r="Z458" s="129"/>
      <c r="AA458" s="109"/>
      <c r="AB458" s="109"/>
      <c r="AC458" s="109"/>
      <c r="AD458" s="109"/>
      <c r="AE458" s="109"/>
      <c r="AF458" s="109"/>
      <c r="AG458" s="96"/>
      <c r="AH458" s="96"/>
      <c r="AI458" s="96"/>
      <c r="AJ458" s="97"/>
      <c r="AK458" s="97"/>
      <c r="AL458" s="97"/>
      <c r="AM458" s="97"/>
      <c r="AN458" s="97"/>
      <c r="AO458" s="97"/>
      <c r="AP458" s="97"/>
      <c r="AQ458" s="97"/>
      <c r="AR458" s="97"/>
      <c r="AS458" s="97"/>
      <c r="AT458" s="97"/>
      <c r="AU458" s="97"/>
      <c r="AV458" s="97"/>
      <c r="AW458" s="97"/>
      <c r="AX458" s="97"/>
      <c r="AY458" s="97"/>
      <c r="AZ458" s="97"/>
      <c r="BA458" s="97"/>
      <c r="BB458" s="97"/>
      <c r="BC458" s="97"/>
      <c r="BD458" s="97"/>
      <c r="BE458" s="97"/>
      <c r="BF458" s="97"/>
      <c r="BG458" s="97" t="s">
        <v>833</v>
      </c>
      <c r="BH458" s="97"/>
      <c r="BI458" s="97"/>
      <c r="BJ458" s="98"/>
      <c r="BK458" s="99"/>
      <c r="BL458" s="99"/>
      <c r="BM458" s="99"/>
      <c r="BN458" s="99"/>
      <c r="BO458" s="99"/>
      <c r="BP458" s="99"/>
      <c r="BQ458" s="99"/>
      <c r="BR458" s="99"/>
      <c r="BS458" s="99"/>
      <c r="BT458" s="99"/>
      <c r="BU458" s="99"/>
      <c r="BV458" s="99"/>
      <c r="BW458" s="99"/>
      <c r="BX458" s="99"/>
      <c r="BY458" s="99"/>
      <c r="BZ458" s="99"/>
      <c r="CA458" s="99"/>
      <c r="CB458" s="99"/>
      <c r="CC458" s="99"/>
      <c r="CD458" s="99"/>
      <c r="CE458" s="99"/>
      <c r="CF458" s="99"/>
      <c r="CG458" s="99"/>
      <c r="CH458" s="99"/>
      <c r="CI458" s="99"/>
      <c r="CJ458" s="99"/>
      <c r="CK458" s="99"/>
      <c r="CL458" s="100">
        <f t="shared" si="358"/>
        <v>0</v>
      </c>
      <c r="CM458" s="101" t="e">
        <f t="shared" si="352"/>
        <v>#DIV/0!</v>
      </c>
      <c r="CN458" s="100">
        <f t="shared" si="359"/>
        <v>0</v>
      </c>
      <c r="CO458" s="101" t="e">
        <f t="shared" si="353"/>
        <v>#DIV/0!</v>
      </c>
      <c r="CP458" s="100">
        <f t="shared" si="360"/>
        <v>0</v>
      </c>
      <c r="CQ458" s="101" t="e">
        <f t="shared" ref="CQ458:CQ461" si="362">CP458/(CL458+CN458+CP458+CR458)</f>
        <v>#DIV/0!</v>
      </c>
      <c r="CR458" s="100">
        <f t="shared" si="361"/>
        <v>0</v>
      </c>
      <c r="CS458" s="101" t="e">
        <f t="shared" si="355"/>
        <v>#DIV/0!</v>
      </c>
      <c r="CT458" s="117" t="e">
        <f t="shared" ref="CT458:CT461" si="363">(((CL458*2)+(CN458*1)+(CP458*0)))/(CL458+CN458+CP458)</f>
        <v>#DIV/0!</v>
      </c>
      <c r="CU458" s="103" t="e">
        <f t="shared" ref="CU458:CU461" si="364">IF(CS458&gt;=50%,"KĐG",IF(CT458&gt;=1.6,"Đạt mục tiêu",IF(CT458&gt;=1,"Cần cố gắng","Chưa đạt")))</f>
        <v>#DIV/0!</v>
      </c>
      <c r="CV458" s="2"/>
    </row>
    <row r="459" spans="1:100" ht="76.5" hidden="1" customHeight="1">
      <c r="A459" s="80" t="s">
        <v>183</v>
      </c>
      <c r="B459" s="60">
        <v>529</v>
      </c>
      <c r="C459" s="169" t="s">
        <v>1126</v>
      </c>
      <c r="D459" s="197" t="s">
        <v>190</v>
      </c>
      <c r="E459" s="169" t="s">
        <v>1127</v>
      </c>
      <c r="F459" s="84" t="s">
        <v>248</v>
      </c>
      <c r="G459" s="195" t="s">
        <v>1128</v>
      </c>
      <c r="H459" s="196"/>
      <c r="I459" s="105" t="s">
        <v>212</v>
      </c>
      <c r="J459" s="689" t="s">
        <v>1035</v>
      </c>
      <c r="K459" s="649" t="s">
        <v>165</v>
      </c>
      <c r="L459" s="650" t="s">
        <v>177</v>
      </c>
      <c r="M459" s="106"/>
      <c r="N459" s="135"/>
      <c r="O459" s="108"/>
      <c r="P459" s="107"/>
      <c r="Q459" s="108"/>
      <c r="R459" s="108"/>
      <c r="S459" s="108" t="s">
        <v>177</v>
      </c>
      <c r="T459" s="108"/>
      <c r="U459" s="107"/>
      <c r="V459" s="108"/>
      <c r="W459" s="108"/>
      <c r="X459" s="108"/>
      <c r="Y459" s="38">
        <f t="shared" si="351"/>
        <v>1</v>
      </c>
      <c r="Z459" s="129"/>
      <c r="AA459" s="109"/>
      <c r="AB459" s="109"/>
      <c r="AC459" s="109"/>
      <c r="AD459" s="109"/>
      <c r="AE459" s="109"/>
      <c r="AF459" s="109"/>
      <c r="AG459" s="96"/>
      <c r="AH459" s="96"/>
      <c r="AI459" s="96"/>
      <c r="AJ459" s="97"/>
      <c r="AK459" s="97"/>
      <c r="AL459" s="97"/>
      <c r="AM459" s="97"/>
      <c r="AN459" s="97"/>
      <c r="AO459" s="97"/>
      <c r="AP459" s="97"/>
      <c r="AQ459" s="97" t="s">
        <v>844</v>
      </c>
      <c r="AR459" s="97"/>
      <c r="AS459" s="97"/>
      <c r="AT459" s="97"/>
      <c r="AU459" s="97"/>
      <c r="AV459" s="97"/>
      <c r="AW459" s="97"/>
      <c r="AX459" s="97"/>
      <c r="AY459" s="97"/>
      <c r="AZ459" s="97"/>
      <c r="BA459" s="97"/>
      <c r="BB459" s="97"/>
      <c r="BC459" s="97"/>
      <c r="BD459" s="97"/>
      <c r="BE459" s="97"/>
      <c r="BF459" s="97"/>
      <c r="BG459" s="97"/>
      <c r="BH459" s="97"/>
      <c r="BI459" s="97"/>
      <c r="BJ459" s="98"/>
      <c r="BK459" s="99"/>
      <c r="BL459" s="99"/>
      <c r="BM459" s="99"/>
      <c r="BN459" s="99"/>
      <c r="BO459" s="99"/>
      <c r="BP459" s="99"/>
      <c r="BQ459" s="99"/>
      <c r="BR459" s="99"/>
      <c r="BS459" s="99"/>
      <c r="BT459" s="99"/>
      <c r="BU459" s="99"/>
      <c r="BV459" s="99"/>
      <c r="BW459" s="99"/>
      <c r="BX459" s="99"/>
      <c r="BY459" s="99"/>
      <c r="BZ459" s="99"/>
      <c r="CA459" s="99"/>
      <c r="CB459" s="99"/>
      <c r="CC459" s="99"/>
      <c r="CD459" s="99"/>
      <c r="CE459" s="99"/>
      <c r="CF459" s="99"/>
      <c r="CG459" s="99"/>
      <c r="CH459" s="99"/>
      <c r="CI459" s="99"/>
      <c r="CJ459" s="99"/>
      <c r="CK459" s="99"/>
      <c r="CL459" s="100">
        <f t="shared" si="358"/>
        <v>0</v>
      </c>
      <c r="CM459" s="112" t="e">
        <f t="shared" si="352"/>
        <v>#DIV/0!</v>
      </c>
      <c r="CN459" s="100">
        <f t="shared" si="359"/>
        <v>0</v>
      </c>
      <c r="CO459" s="112" t="e">
        <f t="shared" si="353"/>
        <v>#DIV/0!</v>
      </c>
      <c r="CP459" s="100">
        <f t="shared" si="360"/>
        <v>0</v>
      </c>
      <c r="CQ459" s="112" t="e">
        <f t="shared" si="362"/>
        <v>#DIV/0!</v>
      </c>
      <c r="CR459" s="100">
        <f t="shared" si="361"/>
        <v>0</v>
      </c>
      <c r="CS459" s="112" t="e">
        <f t="shared" si="355"/>
        <v>#DIV/0!</v>
      </c>
      <c r="CT459" s="113" t="e">
        <f t="shared" si="363"/>
        <v>#DIV/0!</v>
      </c>
      <c r="CU459" s="103" t="e">
        <f t="shared" si="364"/>
        <v>#DIV/0!</v>
      </c>
      <c r="CV459" s="2"/>
    </row>
    <row r="460" spans="1:100" ht="76.5" hidden="1" customHeight="1">
      <c r="A460" s="80" t="s">
        <v>184</v>
      </c>
      <c r="B460" s="60">
        <v>529</v>
      </c>
      <c r="C460" s="169" t="s">
        <v>1126</v>
      </c>
      <c r="D460" s="197" t="s">
        <v>190</v>
      </c>
      <c r="E460" s="169" t="s">
        <v>1127</v>
      </c>
      <c r="F460" s="84" t="s">
        <v>248</v>
      </c>
      <c r="G460" s="195" t="s">
        <v>1129</v>
      </c>
      <c r="H460" s="196"/>
      <c r="I460" s="105" t="s">
        <v>212</v>
      </c>
      <c r="J460" s="638"/>
      <c r="K460" s="623"/>
      <c r="L460" s="638"/>
      <c r="M460" s="106"/>
      <c r="N460" s="373"/>
      <c r="O460" s="108"/>
      <c r="P460" s="107"/>
      <c r="Q460" s="108"/>
      <c r="R460" s="108"/>
      <c r="S460" s="108"/>
      <c r="T460" s="108" t="s">
        <v>177</v>
      </c>
      <c r="U460" s="107"/>
      <c r="V460" s="108"/>
      <c r="W460" s="108"/>
      <c r="X460" s="108"/>
      <c r="Y460" s="38">
        <f t="shared" si="351"/>
        <v>1</v>
      </c>
      <c r="Z460" s="129"/>
      <c r="AA460" s="109"/>
      <c r="AB460" s="109"/>
      <c r="AC460" s="109"/>
      <c r="AD460" s="109"/>
      <c r="AE460" s="109"/>
      <c r="AF460" s="109"/>
      <c r="AG460" s="96"/>
      <c r="AH460" s="96"/>
      <c r="AI460" s="96"/>
      <c r="AJ460" s="97"/>
      <c r="AK460" s="97"/>
      <c r="AL460" s="97"/>
      <c r="AM460" s="97"/>
      <c r="AN460" s="97"/>
      <c r="AO460" s="97"/>
      <c r="AP460" s="97"/>
      <c r="AQ460" s="97"/>
      <c r="AR460" s="97"/>
      <c r="AS460" s="97"/>
      <c r="AT460" s="97"/>
      <c r="AU460" s="97"/>
      <c r="AV460" s="97" t="s">
        <v>447</v>
      </c>
      <c r="AW460" s="97" t="s">
        <v>844</v>
      </c>
      <c r="AX460" s="97"/>
      <c r="AY460" s="97"/>
      <c r="AZ460" s="97"/>
      <c r="BA460" s="97"/>
      <c r="BB460" s="97"/>
      <c r="BC460" s="97"/>
      <c r="BD460" s="97"/>
      <c r="BE460" s="97"/>
      <c r="BF460" s="97"/>
      <c r="BG460" s="97"/>
      <c r="BH460" s="97"/>
      <c r="BI460" s="97"/>
      <c r="BJ460" s="98"/>
      <c r="BK460" s="99"/>
      <c r="BL460" s="99"/>
      <c r="BM460" s="99"/>
      <c r="BN460" s="99"/>
      <c r="BO460" s="99"/>
      <c r="BP460" s="99"/>
      <c r="BQ460" s="99"/>
      <c r="BR460" s="99"/>
      <c r="BS460" s="99"/>
      <c r="BT460" s="99"/>
      <c r="BU460" s="99"/>
      <c r="BV460" s="99"/>
      <c r="BW460" s="99"/>
      <c r="BX460" s="99"/>
      <c r="BY460" s="99"/>
      <c r="BZ460" s="99"/>
      <c r="CA460" s="99"/>
      <c r="CB460" s="99"/>
      <c r="CC460" s="99"/>
      <c r="CD460" s="99"/>
      <c r="CE460" s="99"/>
      <c r="CF460" s="99"/>
      <c r="CG460" s="99"/>
      <c r="CH460" s="99"/>
      <c r="CI460" s="99"/>
      <c r="CJ460" s="99"/>
      <c r="CK460" s="99"/>
      <c r="CL460" s="100">
        <f t="shared" si="358"/>
        <v>0</v>
      </c>
      <c r="CM460" s="101" t="e">
        <f t="shared" si="352"/>
        <v>#DIV/0!</v>
      </c>
      <c r="CN460" s="100">
        <f t="shared" si="359"/>
        <v>0</v>
      </c>
      <c r="CO460" s="101" t="e">
        <f t="shared" si="353"/>
        <v>#DIV/0!</v>
      </c>
      <c r="CP460" s="100">
        <f t="shared" si="360"/>
        <v>0</v>
      </c>
      <c r="CQ460" s="101" t="e">
        <f t="shared" si="362"/>
        <v>#DIV/0!</v>
      </c>
      <c r="CR460" s="100">
        <f t="shared" si="361"/>
        <v>0</v>
      </c>
      <c r="CS460" s="101" t="e">
        <f t="shared" si="355"/>
        <v>#DIV/0!</v>
      </c>
      <c r="CT460" s="116" t="e">
        <f t="shared" si="363"/>
        <v>#DIV/0!</v>
      </c>
      <c r="CU460" s="103" t="e">
        <f t="shared" si="364"/>
        <v>#DIV/0!</v>
      </c>
      <c r="CV460" s="2"/>
    </row>
    <row r="461" spans="1:100" ht="76.5" hidden="1" customHeight="1">
      <c r="A461" s="80" t="s">
        <v>187</v>
      </c>
      <c r="B461" s="60">
        <v>529</v>
      </c>
      <c r="C461" s="169" t="s">
        <v>1126</v>
      </c>
      <c r="D461" s="197" t="s">
        <v>190</v>
      </c>
      <c r="E461" s="169" t="s">
        <v>1127</v>
      </c>
      <c r="F461" s="84" t="s">
        <v>248</v>
      </c>
      <c r="G461" s="195" t="s">
        <v>1130</v>
      </c>
      <c r="H461" s="196"/>
      <c r="I461" s="105" t="s">
        <v>212</v>
      </c>
      <c r="J461" s="638"/>
      <c r="K461" s="623"/>
      <c r="L461" s="638"/>
      <c r="M461" s="106"/>
      <c r="N461" s="373"/>
      <c r="O461" s="108"/>
      <c r="P461" s="107"/>
      <c r="Q461" s="108"/>
      <c r="R461" s="108"/>
      <c r="S461" s="108"/>
      <c r="T461" s="108"/>
      <c r="U461" s="107"/>
      <c r="V461" s="108"/>
      <c r="W461" s="108" t="s">
        <v>177</v>
      </c>
      <c r="X461" s="108"/>
      <c r="Y461" s="38">
        <f t="shared" si="351"/>
        <v>1</v>
      </c>
      <c r="Z461" s="129"/>
      <c r="AA461" s="109"/>
      <c r="AB461" s="109"/>
      <c r="AC461" s="109"/>
      <c r="AD461" s="109"/>
      <c r="AE461" s="109"/>
      <c r="AF461" s="109"/>
      <c r="AG461" s="96"/>
      <c r="AH461" s="96"/>
      <c r="AI461" s="96"/>
      <c r="AJ461" s="97"/>
      <c r="AK461" s="97"/>
      <c r="AL461" s="97"/>
      <c r="AM461" s="97"/>
      <c r="AN461" s="97"/>
      <c r="AO461" s="97"/>
      <c r="AP461" s="97"/>
      <c r="AQ461" s="97"/>
      <c r="AR461" s="97"/>
      <c r="AS461" s="97"/>
      <c r="AT461" s="97"/>
      <c r="AU461" s="97"/>
      <c r="AV461" s="97"/>
      <c r="AW461" s="97"/>
      <c r="AX461" s="97"/>
      <c r="AY461" s="97"/>
      <c r="AZ461" s="97"/>
      <c r="BA461" s="97"/>
      <c r="BB461" s="97"/>
      <c r="BC461" s="97"/>
      <c r="BD461" s="97"/>
      <c r="BE461" s="97"/>
      <c r="BF461" s="97" t="s">
        <v>844</v>
      </c>
      <c r="BG461" s="97"/>
      <c r="BH461" s="97"/>
      <c r="BI461" s="97"/>
      <c r="BJ461" s="98"/>
      <c r="BK461" s="99"/>
      <c r="BL461" s="99"/>
      <c r="BM461" s="99"/>
      <c r="BN461" s="99"/>
      <c r="BO461" s="99"/>
      <c r="BP461" s="99"/>
      <c r="BQ461" s="99"/>
      <c r="BR461" s="99"/>
      <c r="BS461" s="99"/>
      <c r="BT461" s="99"/>
      <c r="BU461" s="99"/>
      <c r="BV461" s="99"/>
      <c r="BW461" s="99"/>
      <c r="BX461" s="99"/>
      <c r="BY461" s="99"/>
      <c r="BZ461" s="99"/>
      <c r="CA461" s="99"/>
      <c r="CB461" s="99"/>
      <c r="CC461" s="99"/>
      <c r="CD461" s="99"/>
      <c r="CE461" s="99"/>
      <c r="CF461" s="99"/>
      <c r="CG461" s="99"/>
      <c r="CH461" s="99"/>
      <c r="CI461" s="99"/>
      <c r="CJ461" s="99"/>
      <c r="CK461" s="99"/>
      <c r="CL461" s="100">
        <f t="shared" si="358"/>
        <v>0</v>
      </c>
      <c r="CM461" s="101" t="e">
        <f t="shared" si="352"/>
        <v>#DIV/0!</v>
      </c>
      <c r="CN461" s="100">
        <f t="shared" si="359"/>
        <v>0</v>
      </c>
      <c r="CO461" s="101" t="e">
        <f t="shared" si="353"/>
        <v>#DIV/0!</v>
      </c>
      <c r="CP461" s="100">
        <f t="shared" si="360"/>
        <v>0</v>
      </c>
      <c r="CQ461" s="101" t="e">
        <f t="shared" si="362"/>
        <v>#DIV/0!</v>
      </c>
      <c r="CR461" s="100">
        <f t="shared" si="361"/>
        <v>0</v>
      </c>
      <c r="CS461" s="101" t="e">
        <f t="shared" si="355"/>
        <v>#DIV/0!</v>
      </c>
      <c r="CT461" s="113" t="e">
        <f t="shared" si="363"/>
        <v>#DIV/0!</v>
      </c>
      <c r="CU461" s="103" t="e">
        <f t="shared" si="364"/>
        <v>#DIV/0!</v>
      </c>
      <c r="CV461" s="2"/>
    </row>
    <row r="462" spans="1:100" ht="29.25" customHeight="1">
      <c r="A462" s="521" t="s">
        <v>117</v>
      </c>
      <c r="B462" s="569">
        <v>530</v>
      </c>
      <c r="C462" s="677" t="s">
        <v>1131</v>
      </c>
      <c r="D462" s="677"/>
      <c r="E462" s="677"/>
      <c r="F462" s="677"/>
      <c r="G462" s="677"/>
      <c r="H462" s="735"/>
      <c r="I462" s="677"/>
      <c r="J462" s="735"/>
      <c r="K462" s="735"/>
      <c r="L462" s="735"/>
      <c r="M462" s="735"/>
      <c r="N462" s="677"/>
      <c r="O462" s="735"/>
      <c r="P462" s="735"/>
      <c r="Q462" s="735"/>
      <c r="R462" s="735"/>
      <c r="S462" s="735"/>
      <c r="T462" s="735"/>
      <c r="U462" s="735"/>
      <c r="V462" s="735"/>
      <c r="W462" s="735"/>
      <c r="X462" s="735"/>
      <c r="Y462" s="735"/>
      <c r="Z462" s="735"/>
      <c r="AA462" s="677"/>
      <c r="AB462" s="677"/>
      <c r="AC462" s="607"/>
      <c r="AD462" s="66"/>
      <c r="AE462" s="66"/>
      <c r="AF462" s="66"/>
      <c r="AG462" s="66"/>
      <c r="AH462" s="66"/>
      <c r="AI462" s="66"/>
      <c r="AJ462" s="138"/>
      <c r="AK462" s="138"/>
      <c r="AL462" s="138"/>
      <c r="AM462" s="138"/>
      <c r="AN462" s="138"/>
      <c r="AO462" s="138"/>
      <c r="AP462" s="138"/>
      <c r="AQ462" s="138"/>
      <c r="AR462" s="138"/>
      <c r="AS462" s="138"/>
      <c r="AT462" s="138"/>
      <c r="AU462" s="138"/>
      <c r="AV462" s="138"/>
      <c r="AW462" s="138"/>
      <c r="AX462" s="138"/>
      <c r="AY462" s="138"/>
      <c r="AZ462" s="138"/>
      <c r="BA462" s="138"/>
      <c r="BB462" s="138"/>
      <c r="BC462" s="138"/>
      <c r="BD462" s="138"/>
      <c r="BE462" s="138"/>
      <c r="BF462" s="138"/>
      <c r="BG462" s="138"/>
      <c r="BH462" s="138"/>
      <c r="BI462" s="138"/>
      <c r="BJ462" s="215"/>
      <c r="BK462" s="216"/>
      <c r="BL462" s="216"/>
      <c r="BM462" s="216"/>
      <c r="BN462" s="216"/>
      <c r="BO462" s="216"/>
      <c r="BP462" s="216"/>
      <c r="BQ462" s="216"/>
      <c r="BR462" s="216"/>
      <c r="BS462" s="216"/>
      <c r="BT462" s="216"/>
      <c r="BU462" s="216"/>
      <c r="BV462" s="216"/>
      <c r="BW462" s="216"/>
      <c r="BX462" s="216"/>
      <c r="BY462" s="216"/>
      <c r="BZ462" s="216"/>
      <c r="CA462" s="216"/>
      <c r="CB462" s="216"/>
      <c r="CC462" s="216"/>
      <c r="CD462" s="216"/>
      <c r="CE462" s="216"/>
      <c r="CF462" s="216"/>
      <c r="CG462" s="216"/>
      <c r="CH462" s="216"/>
      <c r="CI462" s="216"/>
      <c r="CJ462" s="216"/>
      <c r="CK462" s="216"/>
      <c r="CL462" s="216"/>
      <c r="CM462" s="216"/>
      <c r="CN462" s="216"/>
      <c r="CO462" s="216"/>
      <c r="CP462" s="216"/>
      <c r="CQ462" s="216"/>
      <c r="CR462" s="216"/>
      <c r="CS462" s="216"/>
      <c r="CT462" s="217"/>
      <c r="CU462" s="603"/>
      <c r="CV462" s="150"/>
    </row>
    <row r="463" spans="1:100" ht="27" hidden="1" customHeight="1">
      <c r="A463" s="59"/>
      <c r="B463" s="319">
        <v>531</v>
      </c>
      <c r="C463" s="316" t="s">
        <v>1132</v>
      </c>
      <c r="D463" s="186"/>
      <c r="E463" s="316"/>
      <c r="F463" s="317" t="s">
        <v>117</v>
      </c>
      <c r="G463" s="532"/>
      <c r="H463" s="66"/>
      <c r="I463" s="532"/>
      <c r="J463" s="66"/>
      <c r="K463" s="66"/>
      <c r="L463" s="66"/>
      <c r="M463" s="187"/>
      <c r="N463" s="532"/>
      <c r="O463" s="66"/>
      <c r="P463" s="66"/>
      <c r="Q463" s="66"/>
      <c r="R463" s="66"/>
      <c r="S463" s="66"/>
      <c r="T463" s="66"/>
      <c r="U463" s="66"/>
      <c r="V463" s="66"/>
      <c r="W463" s="66"/>
      <c r="X463" s="66"/>
      <c r="Y463" s="67">
        <f>SUM(Y464:Y485)</f>
        <v>22</v>
      </c>
      <c r="Z463" s="137"/>
      <c r="AA463" s="532"/>
      <c r="AB463" s="532"/>
      <c r="AC463" s="66"/>
      <c r="AD463" s="66"/>
      <c r="AE463" s="66"/>
      <c r="AF463" s="66"/>
      <c r="AG463" s="66"/>
      <c r="AH463" s="66"/>
      <c r="AI463" s="66"/>
      <c r="AJ463" s="138"/>
      <c r="AK463" s="138"/>
      <c r="AL463" s="138"/>
      <c r="AM463" s="138"/>
      <c r="AN463" s="138"/>
      <c r="AO463" s="138"/>
      <c r="AP463" s="138"/>
      <c r="AQ463" s="138"/>
      <c r="AR463" s="138"/>
      <c r="AS463" s="138"/>
      <c r="AT463" s="138"/>
      <c r="AU463" s="138"/>
      <c r="AV463" s="138"/>
      <c r="AW463" s="138"/>
      <c r="AX463" s="138"/>
      <c r="AY463" s="138"/>
      <c r="AZ463" s="138"/>
      <c r="BA463" s="138"/>
      <c r="BB463" s="138"/>
      <c r="BC463" s="138"/>
      <c r="BD463" s="138"/>
      <c r="BE463" s="138"/>
      <c r="BF463" s="138"/>
      <c r="BG463" s="138"/>
      <c r="BH463" s="138"/>
      <c r="BI463" s="138"/>
      <c r="BJ463" s="215"/>
      <c r="BK463" s="216"/>
      <c r="BL463" s="216"/>
      <c r="BM463" s="216"/>
      <c r="BN463" s="216"/>
      <c r="BO463" s="216"/>
      <c r="BP463" s="216"/>
      <c r="BQ463" s="216"/>
      <c r="BR463" s="216"/>
      <c r="BS463" s="216"/>
      <c r="BT463" s="216"/>
      <c r="BU463" s="216"/>
      <c r="BV463" s="216"/>
      <c r="BW463" s="216"/>
      <c r="BX463" s="216"/>
      <c r="BY463" s="216"/>
      <c r="BZ463" s="216"/>
      <c r="CA463" s="216"/>
      <c r="CB463" s="216"/>
      <c r="CC463" s="216"/>
      <c r="CD463" s="216"/>
      <c r="CE463" s="216"/>
      <c r="CF463" s="216"/>
      <c r="CG463" s="216"/>
      <c r="CH463" s="216"/>
      <c r="CI463" s="216"/>
      <c r="CJ463" s="216"/>
      <c r="CK463" s="216"/>
      <c r="CL463" s="216"/>
      <c r="CM463" s="216"/>
      <c r="CN463" s="216"/>
      <c r="CO463" s="216"/>
      <c r="CP463" s="216"/>
      <c r="CQ463" s="216"/>
      <c r="CR463" s="216"/>
      <c r="CS463" s="216"/>
      <c r="CT463" s="217"/>
      <c r="CU463" s="216"/>
      <c r="CV463" s="2"/>
    </row>
    <row r="464" spans="1:100" ht="123" customHeight="1">
      <c r="A464" s="399" t="s">
        <v>169</v>
      </c>
      <c r="B464" s="569">
        <v>534</v>
      </c>
      <c r="C464" s="85" t="s">
        <v>1133</v>
      </c>
      <c r="D464" s="579" t="s">
        <v>171</v>
      </c>
      <c r="E464" s="323" t="s">
        <v>1134</v>
      </c>
      <c r="F464" s="336" t="s">
        <v>224</v>
      </c>
      <c r="G464" s="142" t="s">
        <v>1135</v>
      </c>
      <c r="H464" s="125" t="s">
        <v>1136</v>
      </c>
      <c r="I464" s="126" t="s">
        <v>212</v>
      </c>
      <c r="J464" s="341" t="s">
        <v>1035</v>
      </c>
      <c r="K464" s="140" t="s">
        <v>165</v>
      </c>
      <c r="L464" s="141" t="s">
        <v>177</v>
      </c>
      <c r="M464" s="371">
        <v>1</v>
      </c>
      <c r="N464" s="571" t="s">
        <v>177</v>
      </c>
      <c r="O464" s="210"/>
      <c r="P464" s="107"/>
      <c r="Q464" s="108"/>
      <c r="R464" s="108"/>
      <c r="S464" s="108"/>
      <c r="T464" s="108"/>
      <c r="U464" s="107"/>
      <c r="V464" s="108"/>
      <c r="W464" s="108"/>
      <c r="X464" s="108"/>
      <c r="Y464" s="38">
        <f t="shared" ref="Y464:Y468" si="365">COUNTIF($N464:$X464,"x")</f>
        <v>1</v>
      </c>
      <c r="Z464" s="129"/>
      <c r="AA464" s="96" t="s">
        <v>227</v>
      </c>
      <c r="AB464" s="96"/>
      <c r="AC464" s="609"/>
      <c r="AD464" s="96"/>
      <c r="AE464" s="96"/>
      <c r="AF464" s="96"/>
      <c r="AG464" s="96"/>
      <c r="AH464" s="96"/>
      <c r="AI464" s="96"/>
      <c r="AJ464" s="97"/>
      <c r="AK464" s="97"/>
      <c r="AL464" s="97"/>
      <c r="AM464" s="97"/>
      <c r="AN464" s="97"/>
      <c r="AO464" s="97"/>
      <c r="AP464" s="97"/>
      <c r="AQ464" s="97"/>
      <c r="AR464" s="97"/>
      <c r="AS464" s="97"/>
      <c r="AT464" s="97"/>
      <c r="AU464" s="97"/>
      <c r="AV464" s="97"/>
      <c r="AW464" s="97"/>
      <c r="AX464" s="97"/>
      <c r="AY464" s="97"/>
      <c r="AZ464" s="97"/>
      <c r="BA464" s="97"/>
      <c r="BB464" s="97"/>
      <c r="BC464" s="97"/>
      <c r="BD464" s="97"/>
      <c r="BE464" s="97"/>
      <c r="BF464" s="97"/>
      <c r="BG464" s="97"/>
      <c r="BH464" s="97"/>
      <c r="BI464" s="97"/>
      <c r="BJ464" s="98"/>
      <c r="BK464" s="99"/>
      <c r="BL464" s="99"/>
      <c r="BM464" s="99"/>
      <c r="BN464" s="99"/>
      <c r="BO464" s="99"/>
      <c r="BP464" s="99"/>
      <c r="BQ464" s="99"/>
      <c r="BR464" s="99"/>
      <c r="BS464" s="99"/>
      <c r="BT464" s="99"/>
      <c r="BU464" s="99"/>
      <c r="BV464" s="99"/>
      <c r="BW464" s="99"/>
      <c r="BX464" s="99"/>
      <c r="BY464" s="99"/>
      <c r="BZ464" s="99"/>
      <c r="CA464" s="99"/>
      <c r="CB464" s="99"/>
      <c r="CC464" s="99"/>
      <c r="CD464" s="99"/>
      <c r="CE464" s="99"/>
      <c r="CF464" s="99"/>
      <c r="CG464" s="99"/>
      <c r="CH464" s="99"/>
      <c r="CI464" s="99"/>
      <c r="CJ464" s="99"/>
      <c r="CK464" s="99"/>
      <c r="CL464" s="100">
        <f t="shared" ref="CL464:CL485" si="366">COUNTIF(BJ464:CK464,"2")</f>
        <v>0</v>
      </c>
      <c r="CM464" s="101" t="e">
        <f t="shared" ref="CM464:CM485" si="367">CL464/(CL464+CN464+CP464+CR464)</f>
        <v>#DIV/0!</v>
      </c>
      <c r="CN464" s="100">
        <f t="shared" ref="CN464:CN485" si="368">COUNTIF(BJ464:CK464,"1")</f>
        <v>0</v>
      </c>
      <c r="CO464" s="101" t="e">
        <f t="shared" ref="CO464:CO485" si="369">CN464/(CL464+CN464+CP464+CR464)</f>
        <v>#DIV/0!</v>
      </c>
      <c r="CP464" s="100">
        <f t="shared" ref="CP464:CP485" si="370">COUNTIF(BJ464:CK464,"0")</f>
        <v>0</v>
      </c>
      <c r="CQ464" s="101" t="e">
        <f t="shared" ref="CQ464:CQ469" si="371">CP464/(CL464+CN464+CP464+CR464)</f>
        <v>#DIV/0!</v>
      </c>
      <c r="CR464" s="100">
        <f t="shared" ref="CR464:CR485" si="372">COUNTIF(BJ464:CK464,"KĐG")</f>
        <v>0</v>
      </c>
      <c r="CS464" s="101" t="e">
        <f t="shared" ref="CS464:CS485" si="373">CR464/(CL464+CN464+CP464+CR464)</f>
        <v>#DIV/0!</v>
      </c>
      <c r="CT464" s="102" t="e">
        <f t="shared" ref="CT464:CT469" si="374">(((CL464*2)+(CN464*1)+(CP464*0)))/(CL464+CN464+CP464)</f>
        <v>#DIV/0!</v>
      </c>
      <c r="CU464" s="601" t="e">
        <f t="shared" ref="CU464:CU469" si="375">IF(CS464&gt;=50%,"KĐG",IF(CT464&gt;=1.6,"Đạt mục tiêu",IF(CT464&gt;=1,"Cần cố gắng","Chưa đạt")))</f>
        <v>#DIV/0!</v>
      </c>
      <c r="CV464" s="150"/>
    </row>
    <row r="465" spans="1:100" ht="93.75" hidden="1" customHeight="1">
      <c r="A465" s="80" t="s">
        <v>181</v>
      </c>
      <c r="B465" s="319">
        <v>535</v>
      </c>
      <c r="C465" s="561" t="s">
        <v>1137</v>
      </c>
      <c r="D465" s="168" t="s">
        <v>171</v>
      </c>
      <c r="E465" s="562" t="s">
        <v>1138</v>
      </c>
      <c r="F465" s="394" t="s">
        <v>171</v>
      </c>
      <c r="G465" s="563" t="s">
        <v>1139</v>
      </c>
      <c r="H465" s="375"/>
      <c r="I465" s="87" t="s">
        <v>212</v>
      </c>
      <c r="J465" s="342" t="s">
        <v>1035</v>
      </c>
      <c r="K465" s="140" t="s">
        <v>165</v>
      </c>
      <c r="L465" s="141" t="s">
        <v>177</v>
      </c>
      <c r="M465" s="106"/>
      <c r="N465" s="92"/>
      <c r="O465" s="108"/>
      <c r="P465" s="107"/>
      <c r="Q465" s="108" t="s">
        <v>177</v>
      </c>
      <c r="R465" s="108"/>
      <c r="S465" s="108"/>
      <c r="T465" s="108"/>
      <c r="U465" s="107"/>
      <c r="V465" s="108"/>
      <c r="W465" s="108"/>
      <c r="X465" s="108"/>
      <c r="Y465" s="38">
        <f t="shared" si="365"/>
        <v>1</v>
      </c>
      <c r="Z465" s="129"/>
      <c r="AA465" s="536"/>
      <c r="AB465" s="536"/>
      <c r="AC465" s="109"/>
      <c r="AD465" s="109"/>
      <c r="AE465" s="109"/>
      <c r="AF465" s="109"/>
      <c r="AG465" s="96"/>
      <c r="AH465" s="96"/>
      <c r="AI465" s="96"/>
      <c r="AJ465" s="97" t="s">
        <v>365</v>
      </c>
      <c r="AK465" s="97" t="s">
        <v>365</v>
      </c>
      <c r="AL465" s="97" t="s">
        <v>365</v>
      </c>
      <c r="AM465" s="97"/>
      <c r="AN465" s="97"/>
      <c r="AO465" s="97"/>
      <c r="AP465" s="97"/>
      <c r="AQ465" s="97"/>
      <c r="AR465" s="97"/>
      <c r="AS465" s="97"/>
      <c r="AT465" s="97"/>
      <c r="AU465" s="97"/>
      <c r="AV465" s="97"/>
      <c r="AW465" s="97"/>
      <c r="AX465" s="97"/>
      <c r="AY465" s="97"/>
      <c r="AZ465" s="97"/>
      <c r="BA465" s="97"/>
      <c r="BB465" s="97"/>
      <c r="BC465" s="97"/>
      <c r="BD465" s="97"/>
      <c r="BE465" s="97"/>
      <c r="BF465" s="97"/>
      <c r="BG465" s="97"/>
      <c r="BH465" s="97"/>
      <c r="BI465" s="97"/>
      <c r="BJ465" s="98"/>
      <c r="BK465" s="99"/>
      <c r="BL465" s="99"/>
      <c r="BM465" s="99"/>
      <c r="BN465" s="99"/>
      <c r="BO465" s="99"/>
      <c r="BP465" s="99"/>
      <c r="BQ465" s="99"/>
      <c r="BR465" s="99"/>
      <c r="BS465" s="99"/>
      <c r="BT465" s="99"/>
      <c r="BU465" s="99"/>
      <c r="BV465" s="99"/>
      <c r="BW465" s="99"/>
      <c r="BX465" s="99"/>
      <c r="BY465" s="99"/>
      <c r="BZ465" s="99"/>
      <c r="CA465" s="99"/>
      <c r="CB465" s="99"/>
      <c r="CC465" s="99"/>
      <c r="CD465" s="99"/>
      <c r="CE465" s="99"/>
      <c r="CF465" s="99"/>
      <c r="CG465" s="99"/>
      <c r="CH465" s="99"/>
      <c r="CI465" s="99"/>
      <c r="CJ465" s="99"/>
      <c r="CK465" s="99"/>
      <c r="CL465" s="100">
        <f t="shared" si="366"/>
        <v>0</v>
      </c>
      <c r="CM465" s="112" t="e">
        <f t="shared" si="367"/>
        <v>#DIV/0!</v>
      </c>
      <c r="CN465" s="100">
        <f t="shared" si="368"/>
        <v>0</v>
      </c>
      <c r="CO465" s="112" t="e">
        <f t="shared" si="369"/>
        <v>#DIV/0!</v>
      </c>
      <c r="CP465" s="100">
        <f t="shared" si="370"/>
        <v>0</v>
      </c>
      <c r="CQ465" s="112" t="e">
        <f t="shared" si="371"/>
        <v>#DIV/0!</v>
      </c>
      <c r="CR465" s="100">
        <f t="shared" si="372"/>
        <v>0</v>
      </c>
      <c r="CS465" s="112" t="e">
        <f t="shared" si="373"/>
        <v>#DIV/0!</v>
      </c>
      <c r="CT465" s="113" t="e">
        <f t="shared" si="374"/>
        <v>#DIV/0!</v>
      </c>
      <c r="CU465" s="103" t="e">
        <f t="shared" si="375"/>
        <v>#DIV/0!</v>
      </c>
      <c r="CV465" s="2"/>
    </row>
    <row r="466" spans="1:100" ht="94.5" hidden="1" customHeight="1">
      <c r="A466" s="80" t="s">
        <v>188</v>
      </c>
      <c r="B466" s="60">
        <v>538</v>
      </c>
      <c r="C466" s="340" t="s">
        <v>1140</v>
      </c>
      <c r="D466" s="326" t="s">
        <v>171</v>
      </c>
      <c r="E466" s="376" t="s">
        <v>1141</v>
      </c>
      <c r="F466" s="84" t="s">
        <v>224</v>
      </c>
      <c r="G466" s="171" t="s">
        <v>1142</v>
      </c>
      <c r="H466" s="196"/>
      <c r="I466" s="105" t="s">
        <v>212</v>
      </c>
      <c r="J466" s="342" t="s">
        <v>1035</v>
      </c>
      <c r="K466" s="140" t="s">
        <v>165</v>
      </c>
      <c r="L466" s="141" t="s">
        <v>177</v>
      </c>
      <c r="M466" s="106"/>
      <c r="N466" s="107"/>
      <c r="O466" s="108"/>
      <c r="P466" s="107"/>
      <c r="Q466" s="108"/>
      <c r="R466" s="108"/>
      <c r="S466" s="108"/>
      <c r="T466" s="108"/>
      <c r="U466" s="107"/>
      <c r="V466" s="108"/>
      <c r="W466" s="108"/>
      <c r="X466" s="108" t="s">
        <v>177</v>
      </c>
      <c r="Y466" s="38">
        <f t="shared" si="365"/>
        <v>1</v>
      </c>
      <c r="Z466" s="370" t="s">
        <v>1094</v>
      </c>
      <c r="AA466" s="109"/>
      <c r="AB466" s="109"/>
      <c r="AC466" s="109"/>
      <c r="AD466" s="109"/>
      <c r="AE466" s="109"/>
      <c r="AF466" s="109"/>
      <c r="AG466" s="96"/>
      <c r="AH466" s="96"/>
      <c r="AI466" s="96"/>
      <c r="AJ466" s="97"/>
      <c r="AK466" s="97"/>
      <c r="AL466" s="97"/>
      <c r="AM466" s="97"/>
      <c r="AN466" s="97"/>
      <c r="AO466" s="97"/>
      <c r="AP466" s="97"/>
      <c r="AQ466" s="97"/>
      <c r="AR466" s="97"/>
      <c r="AS466" s="97"/>
      <c r="AT466" s="97"/>
      <c r="AU466" s="97"/>
      <c r="AV466" s="97"/>
      <c r="AW466" s="97"/>
      <c r="AX466" s="97"/>
      <c r="AY466" s="97"/>
      <c r="AZ466" s="97"/>
      <c r="BA466" s="97"/>
      <c r="BB466" s="97"/>
      <c r="BC466" s="97"/>
      <c r="BD466" s="97"/>
      <c r="BE466" s="97"/>
      <c r="BF466" s="97"/>
      <c r="BG466" s="97"/>
      <c r="BH466" s="97" t="s">
        <v>393</v>
      </c>
      <c r="BI466" s="97"/>
      <c r="BJ466" s="98"/>
      <c r="BK466" s="99"/>
      <c r="BL466" s="99"/>
      <c r="BM466" s="99"/>
      <c r="BN466" s="99"/>
      <c r="BO466" s="99"/>
      <c r="BP466" s="99"/>
      <c r="BQ466" s="99"/>
      <c r="BR466" s="99"/>
      <c r="BS466" s="99"/>
      <c r="BT466" s="99"/>
      <c r="BU466" s="99"/>
      <c r="BV466" s="99"/>
      <c r="BW466" s="99"/>
      <c r="BX466" s="99"/>
      <c r="BY466" s="99"/>
      <c r="BZ466" s="99"/>
      <c r="CA466" s="99"/>
      <c r="CB466" s="99"/>
      <c r="CC466" s="99"/>
      <c r="CD466" s="99"/>
      <c r="CE466" s="99"/>
      <c r="CF466" s="99"/>
      <c r="CG466" s="99"/>
      <c r="CH466" s="99"/>
      <c r="CI466" s="99"/>
      <c r="CJ466" s="99"/>
      <c r="CK466" s="99"/>
      <c r="CL466" s="100">
        <f t="shared" si="366"/>
        <v>0</v>
      </c>
      <c r="CM466" s="101" t="e">
        <f t="shared" si="367"/>
        <v>#DIV/0!</v>
      </c>
      <c r="CN466" s="100">
        <f t="shared" si="368"/>
        <v>0</v>
      </c>
      <c r="CO466" s="101" t="e">
        <f t="shared" si="369"/>
        <v>#DIV/0!</v>
      </c>
      <c r="CP466" s="100">
        <f t="shared" si="370"/>
        <v>0</v>
      </c>
      <c r="CQ466" s="101" t="e">
        <f t="shared" si="371"/>
        <v>#DIV/0!</v>
      </c>
      <c r="CR466" s="100">
        <f t="shared" si="372"/>
        <v>0</v>
      </c>
      <c r="CS466" s="101" t="e">
        <f t="shared" si="373"/>
        <v>#DIV/0!</v>
      </c>
      <c r="CT466" s="116" t="e">
        <f t="shared" si="374"/>
        <v>#DIV/0!</v>
      </c>
      <c r="CU466" s="103" t="e">
        <f t="shared" si="375"/>
        <v>#DIV/0!</v>
      </c>
      <c r="CV466" s="2"/>
    </row>
    <row r="467" spans="1:100" ht="56.25" hidden="1" customHeight="1">
      <c r="A467" s="80" t="s">
        <v>182</v>
      </c>
      <c r="B467" s="60">
        <v>540</v>
      </c>
      <c r="C467" s="83" t="s">
        <v>1143</v>
      </c>
      <c r="D467" s="104" t="s">
        <v>171</v>
      </c>
      <c r="E467" s="81" t="s">
        <v>1144</v>
      </c>
      <c r="F467" s="84" t="s">
        <v>248</v>
      </c>
      <c r="G467" s="195" t="s">
        <v>1145</v>
      </c>
      <c r="H467" s="196"/>
      <c r="I467" s="105" t="s">
        <v>212</v>
      </c>
      <c r="J467" s="342" t="s">
        <v>1035</v>
      </c>
      <c r="K467" s="140" t="s">
        <v>165</v>
      </c>
      <c r="L467" s="141" t="s">
        <v>177</v>
      </c>
      <c r="M467" s="106"/>
      <c r="N467" s="107"/>
      <c r="O467" s="108"/>
      <c r="P467" s="107"/>
      <c r="Q467" s="108"/>
      <c r="R467" s="108" t="s">
        <v>177</v>
      </c>
      <c r="S467" s="108"/>
      <c r="T467" s="108"/>
      <c r="U467" s="107"/>
      <c r="V467" s="108"/>
      <c r="W467" s="108"/>
      <c r="X467" s="108"/>
      <c r="Y467" s="38">
        <f t="shared" si="365"/>
        <v>1</v>
      </c>
      <c r="Z467" s="129"/>
      <c r="AA467" s="109"/>
      <c r="AB467" s="109"/>
      <c r="AC467" s="109"/>
      <c r="AD467" s="109"/>
      <c r="AE467" s="109"/>
      <c r="AF467" s="109"/>
      <c r="AG467" s="96"/>
      <c r="AH467" s="96"/>
      <c r="AI467" s="96"/>
      <c r="AJ467" s="97"/>
      <c r="AK467" s="97"/>
      <c r="AL467" s="97"/>
      <c r="AM467" s="97" t="s">
        <v>365</v>
      </c>
      <c r="AN467" s="97" t="s">
        <v>365</v>
      </c>
      <c r="AO467" s="97"/>
      <c r="AP467" s="97" t="s">
        <v>365</v>
      </c>
      <c r="AQ467" s="97"/>
      <c r="AR467" s="97"/>
      <c r="AS467" s="97"/>
      <c r="AT467" s="97"/>
      <c r="AU467" s="97"/>
      <c r="AV467" s="97"/>
      <c r="AW467" s="97"/>
      <c r="AX467" s="97"/>
      <c r="AY467" s="97"/>
      <c r="AZ467" s="97"/>
      <c r="BA467" s="97"/>
      <c r="BB467" s="97"/>
      <c r="BC467" s="97"/>
      <c r="BD467" s="97"/>
      <c r="BE467" s="97"/>
      <c r="BF467" s="97"/>
      <c r="BG467" s="97"/>
      <c r="BH467" s="97"/>
      <c r="BI467" s="97"/>
      <c r="BJ467" s="98"/>
      <c r="BK467" s="99"/>
      <c r="BL467" s="99"/>
      <c r="BM467" s="99"/>
      <c r="BN467" s="99"/>
      <c r="BO467" s="99"/>
      <c r="BP467" s="99"/>
      <c r="BQ467" s="99"/>
      <c r="BR467" s="99"/>
      <c r="BS467" s="99"/>
      <c r="BT467" s="99"/>
      <c r="BU467" s="99"/>
      <c r="BV467" s="99"/>
      <c r="BW467" s="99"/>
      <c r="BX467" s="99"/>
      <c r="BY467" s="99"/>
      <c r="BZ467" s="99"/>
      <c r="CA467" s="99"/>
      <c r="CB467" s="99"/>
      <c r="CC467" s="99"/>
      <c r="CD467" s="99"/>
      <c r="CE467" s="99"/>
      <c r="CF467" s="99"/>
      <c r="CG467" s="99"/>
      <c r="CH467" s="99"/>
      <c r="CI467" s="99"/>
      <c r="CJ467" s="99"/>
      <c r="CK467" s="99"/>
      <c r="CL467" s="100">
        <f t="shared" si="366"/>
        <v>0</v>
      </c>
      <c r="CM467" s="101" t="e">
        <f t="shared" si="367"/>
        <v>#DIV/0!</v>
      </c>
      <c r="CN467" s="100">
        <f t="shared" si="368"/>
        <v>0</v>
      </c>
      <c r="CO467" s="101" t="e">
        <f t="shared" si="369"/>
        <v>#DIV/0!</v>
      </c>
      <c r="CP467" s="100">
        <f t="shared" si="370"/>
        <v>0</v>
      </c>
      <c r="CQ467" s="101" t="e">
        <f t="shared" si="371"/>
        <v>#DIV/0!</v>
      </c>
      <c r="CR467" s="100">
        <f t="shared" si="372"/>
        <v>0</v>
      </c>
      <c r="CS467" s="101" t="e">
        <f t="shared" si="373"/>
        <v>#DIV/0!</v>
      </c>
      <c r="CT467" s="113" t="e">
        <f t="shared" si="374"/>
        <v>#DIV/0!</v>
      </c>
      <c r="CU467" s="103" t="e">
        <f t="shared" si="375"/>
        <v>#DIV/0!</v>
      </c>
      <c r="CV467" s="2"/>
    </row>
    <row r="468" spans="1:100" ht="57" hidden="1" customHeight="1">
      <c r="A468" s="80" t="s">
        <v>185</v>
      </c>
      <c r="B468" s="60">
        <v>544</v>
      </c>
      <c r="C468" s="83" t="s">
        <v>1146</v>
      </c>
      <c r="D468" s="104" t="s">
        <v>171</v>
      </c>
      <c r="E468" s="81" t="s">
        <v>1147</v>
      </c>
      <c r="F468" s="84" t="s">
        <v>224</v>
      </c>
      <c r="G468" s="195" t="s">
        <v>1148</v>
      </c>
      <c r="H468" s="196"/>
      <c r="I468" s="105" t="s">
        <v>212</v>
      </c>
      <c r="J468" s="342" t="s">
        <v>1035</v>
      </c>
      <c r="K468" s="140" t="s">
        <v>165</v>
      </c>
      <c r="L468" s="141" t="s">
        <v>177</v>
      </c>
      <c r="M468" s="106"/>
      <c r="N468" s="107"/>
      <c r="O468" s="108"/>
      <c r="P468" s="107"/>
      <c r="Q468" s="108"/>
      <c r="R468" s="108"/>
      <c r="S468" s="108"/>
      <c r="T468" s="108"/>
      <c r="U468" s="107" t="s">
        <v>177</v>
      </c>
      <c r="V468" s="108"/>
      <c r="W468" s="108"/>
      <c r="X468" s="108"/>
      <c r="Y468" s="38">
        <f t="shared" si="365"/>
        <v>1</v>
      </c>
      <c r="Z468" s="129"/>
      <c r="AA468" s="109"/>
      <c r="AB468" s="109"/>
      <c r="AC468" s="109"/>
      <c r="AD468" s="109"/>
      <c r="AE468" s="109"/>
      <c r="AF468" s="109"/>
      <c r="AG468" s="96"/>
      <c r="AH468" s="96"/>
      <c r="AI468" s="96"/>
      <c r="AJ468" s="97"/>
      <c r="AK468" s="97"/>
      <c r="AL468" s="97"/>
      <c r="AM468" s="97"/>
      <c r="AN468" s="97"/>
      <c r="AO468" s="97"/>
      <c r="AP468" s="97"/>
      <c r="AQ468" s="97"/>
      <c r="AR468" s="97"/>
      <c r="AS468" s="97"/>
      <c r="AT468" s="97"/>
      <c r="AU468" s="97"/>
      <c r="AV468" s="97"/>
      <c r="AW468" s="97"/>
      <c r="AX468" s="97"/>
      <c r="AY468" s="97" t="s">
        <v>365</v>
      </c>
      <c r="AZ468" s="97"/>
      <c r="BA468" s="97"/>
      <c r="BB468" s="97"/>
      <c r="BC468" s="97"/>
      <c r="BD468" s="97"/>
      <c r="BE468" s="97"/>
      <c r="BF468" s="97"/>
      <c r="BG468" s="97"/>
      <c r="BH468" s="97"/>
      <c r="BI468" s="97"/>
      <c r="BJ468" s="98"/>
      <c r="BK468" s="99"/>
      <c r="BL468" s="99"/>
      <c r="BM468" s="99"/>
      <c r="BN468" s="99"/>
      <c r="BO468" s="99"/>
      <c r="BP468" s="99"/>
      <c r="BQ468" s="99"/>
      <c r="BR468" s="99"/>
      <c r="BS468" s="99"/>
      <c r="BT468" s="99"/>
      <c r="BU468" s="99"/>
      <c r="BV468" s="99"/>
      <c r="BW468" s="99"/>
      <c r="BX468" s="99"/>
      <c r="BY468" s="99"/>
      <c r="BZ468" s="99"/>
      <c r="CA468" s="99"/>
      <c r="CB468" s="99"/>
      <c r="CC468" s="99"/>
      <c r="CD468" s="99"/>
      <c r="CE468" s="99"/>
      <c r="CF468" s="99"/>
      <c r="CG468" s="99"/>
      <c r="CH468" s="99"/>
      <c r="CI468" s="99"/>
      <c r="CJ468" s="99"/>
      <c r="CK468" s="99"/>
      <c r="CL468" s="100">
        <f t="shared" si="366"/>
        <v>0</v>
      </c>
      <c r="CM468" s="101" t="e">
        <f t="shared" si="367"/>
        <v>#DIV/0!</v>
      </c>
      <c r="CN468" s="100">
        <f t="shared" si="368"/>
        <v>0</v>
      </c>
      <c r="CO468" s="101" t="e">
        <f t="shared" si="369"/>
        <v>#DIV/0!</v>
      </c>
      <c r="CP468" s="100">
        <f t="shared" si="370"/>
        <v>0</v>
      </c>
      <c r="CQ468" s="101" t="e">
        <f t="shared" si="371"/>
        <v>#DIV/0!</v>
      </c>
      <c r="CR468" s="100">
        <f t="shared" si="372"/>
        <v>0</v>
      </c>
      <c r="CS468" s="101" t="e">
        <f t="shared" si="373"/>
        <v>#DIV/0!</v>
      </c>
      <c r="CT468" s="117" t="e">
        <f t="shared" si="374"/>
        <v>#DIV/0!</v>
      </c>
      <c r="CU468" s="103" t="e">
        <f t="shared" si="375"/>
        <v>#DIV/0!</v>
      </c>
      <c r="CV468" s="2"/>
    </row>
    <row r="469" spans="1:100" ht="96" hidden="1" customHeight="1">
      <c r="A469" s="38" t="s">
        <v>183</v>
      </c>
      <c r="B469" s="297">
        <v>545</v>
      </c>
      <c r="C469" s="83" t="s">
        <v>1149</v>
      </c>
      <c r="D469" s="104" t="s">
        <v>190</v>
      </c>
      <c r="E469" s="81" t="s">
        <v>1150</v>
      </c>
      <c r="F469" s="84" t="s">
        <v>190</v>
      </c>
      <c r="G469" s="195" t="s">
        <v>1151</v>
      </c>
      <c r="H469" s="196"/>
      <c r="I469" s="105" t="s">
        <v>212</v>
      </c>
      <c r="J469" s="342" t="s">
        <v>1035</v>
      </c>
      <c r="K469" s="140" t="s">
        <v>165</v>
      </c>
      <c r="L469" s="141" t="s">
        <v>177</v>
      </c>
      <c r="M469" s="106"/>
      <c r="N469" s="107"/>
      <c r="O469" s="108"/>
      <c r="P469" s="107"/>
      <c r="Q469" s="108"/>
      <c r="R469" s="108"/>
      <c r="S469" s="108" t="s">
        <v>177</v>
      </c>
      <c r="T469" s="108"/>
      <c r="U469" s="107"/>
      <c r="V469" s="108"/>
      <c r="W469" s="108"/>
      <c r="X469" s="108"/>
      <c r="Y469" s="38">
        <v>1</v>
      </c>
      <c r="Z469" s="129" t="s">
        <v>1152</v>
      </c>
      <c r="AA469" s="109"/>
      <c r="AB469" s="109"/>
      <c r="AC469" s="109"/>
      <c r="AD469" s="109"/>
      <c r="AE469" s="109"/>
      <c r="AF469" s="109"/>
      <c r="AG469" s="96"/>
      <c r="AH469" s="96"/>
      <c r="AI469" s="96"/>
      <c r="AJ469" s="97"/>
      <c r="AK469" s="97"/>
      <c r="AL469" s="97"/>
      <c r="AM469" s="97"/>
      <c r="AN469" s="97"/>
      <c r="AO469" s="97"/>
      <c r="AP469" s="97"/>
      <c r="AQ469" s="97" t="s">
        <v>365</v>
      </c>
      <c r="AR469" s="97" t="s">
        <v>365</v>
      </c>
      <c r="AS469" s="97" t="s">
        <v>365</v>
      </c>
      <c r="AT469" s="97"/>
      <c r="AU469" s="97"/>
      <c r="AV469" s="97"/>
      <c r="AW469" s="97"/>
      <c r="AX469" s="97"/>
      <c r="AY469" s="97"/>
      <c r="AZ469" s="97"/>
      <c r="BA469" s="97"/>
      <c r="BB469" s="97"/>
      <c r="BC469" s="97"/>
      <c r="BD469" s="97"/>
      <c r="BE469" s="97"/>
      <c r="BF469" s="97"/>
      <c r="BG469" s="97"/>
      <c r="BH469" s="97"/>
      <c r="BI469" s="97"/>
      <c r="BJ469" s="98"/>
      <c r="BK469" s="99"/>
      <c r="BL469" s="99"/>
      <c r="BM469" s="99"/>
      <c r="BN469" s="99"/>
      <c r="BO469" s="99"/>
      <c r="BP469" s="99"/>
      <c r="BQ469" s="99"/>
      <c r="BR469" s="99"/>
      <c r="BS469" s="99"/>
      <c r="BT469" s="99"/>
      <c r="BU469" s="99"/>
      <c r="BV469" s="99"/>
      <c r="BW469" s="99"/>
      <c r="BX469" s="99"/>
      <c r="BY469" s="99"/>
      <c r="BZ469" s="99"/>
      <c r="CA469" s="99"/>
      <c r="CB469" s="99"/>
      <c r="CC469" s="99"/>
      <c r="CD469" s="99"/>
      <c r="CE469" s="99"/>
      <c r="CF469" s="99"/>
      <c r="CG469" s="99"/>
      <c r="CH469" s="99"/>
      <c r="CI469" s="99"/>
      <c r="CJ469" s="99"/>
      <c r="CK469" s="99"/>
      <c r="CL469" s="100">
        <f t="shared" si="366"/>
        <v>0</v>
      </c>
      <c r="CM469" s="112" t="e">
        <f t="shared" si="367"/>
        <v>#DIV/0!</v>
      </c>
      <c r="CN469" s="100">
        <f t="shared" si="368"/>
        <v>0</v>
      </c>
      <c r="CO469" s="112" t="e">
        <f t="shared" si="369"/>
        <v>#DIV/0!</v>
      </c>
      <c r="CP469" s="100">
        <f t="shared" si="370"/>
        <v>0</v>
      </c>
      <c r="CQ469" s="112" t="e">
        <f t="shared" si="371"/>
        <v>#DIV/0!</v>
      </c>
      <c r="CR469" s="100">
        <f t="shared" si="372"/>
        <v>0</v>
      </c>
      <c r="CS469" s="112" t="e">
        <f t="shared" si="373"/>
        <v>#DIV/0!</v>
      </c>
      <c r="CT469" s="113" t="e">
        <f t="shared" si="374"/>
        <v>#DIV/0!</v>
      </c>
      <c r="CU469" s="103" t="e">
        <f t="shared" si="375"/>
        <v>#DIV/0!</v>
      </c>
      <c r="CV469" s="2"/>
    </row>
    <row r="470" spans="1:100" ht="96" hidden="1" customHeight="1">
      <c r="A470" s="38" t="s">
        <v>187</v>
      </c>
      <c r="B470" s="60">
        <v>553</v>
      </c>
      <c r="C470" s="119" t="s">
        <v>1153</v>
      </c>
      <c r="D470" s="175" t="s">
        <v>190</v>
      </c>
      <c r="E470" s="119" t="s">
        <v>1154</v>
      </c>
      <c r="F470" s="176" t="s">
        <v>190</v>
      </c>
      <c r="G470" s="195" t="s">
        <v>1155</v>
      </c>
      <c r="H470" s="196"/>
      <c r="I470" s="105" t="s">
        <v>212</v>
      </c>
      <c r="J470" s="342" t="s">
        <v>1035</v>
      </c>
      <c r="K470" s="140" t="s">
        <v>206</v>
      </c>
      <c r="L470" s="141" t="s">
        <v>177</v>
      </c>
      <c r="M470" s="106"/>
      <c r="N470" s="107"/>
      <c r="O470" s="108"/>
      <c r="P470" s="107"/>
      <c r="Q470" s="108"/>
      <c r="R470" s="108"/>
      <c r="S470" s="108"/>
      <c r="T470" s="108"/>
      <c r="U470" s="107"/>
      <c r="V470" s="108"/>
      <c r="W470" s="108" t="s">
        <v>177</v>
      </c>
      <c r="X470" s="108"/>
      <c r="Y470" s="38">
        <v>1</v>
      </c>
      <c r="Z470" s="129"/>
      <c r="AA470" s="109"/>
      <c r="AB470" s="109"/>
      <c r="AC470" s="109"/>
      <c r="AD470" s="109"/>
      <c r="AE470" s="109"/>
      <c r="AF470" s="109"/>
      <c r="AG470" s="96"/>
      <c r="AH470" s="96"/>
      <c r="AI470" s="96"/>
      <c r="AJ470" s="97"/>
      <c r="AK470" s="97"/>
      <c r="AL470" s="97"/>
      <c r="AM470" s="97"/>
      <c r="AN470" s="97"/>
      <c r="AO470" s="97"/>
      <c r="AP470" s="97"/>
      <c r="AQ470" s="97"/>
      <c r="AR470" s="97"/>
      <c r="AS470" s="97"/>
      <c r="AT470" s="97"/>
      <c r="AU470" s="97"/>
      <c r="AV470" s="97"/>
      <c r="AW470" s="97"/>
      <c r="AX470" s="97"/>
      <c r="AY470" s="97"/>
      <c r="AZ470" s="97"/>
      <c r="BA470" s="97"/>
      <c r="BB470" s="97"/>
      <c r="BC470" s="97"/>
      <c r="BD470" s="97"/>
      <c r="BE470" s="97"/>
      <c r="BF470" s="97" t="s">
        <v>222</v>
      </c>
      <c r="BG470" s="97"/>
      <c r="BH470" s="97"/>
      <c r="BI470" s="97"/>
      <c r="BJ470" s="98"/>
      <c r="BK470" s="99"/>
      <c r="BL470" s="99"/>
      <c r="BM470" s="99"/>
      <c r="BN470" s="99"/>
      <c r="BO470" s="99"/>
      <c r="BP470" s="99"/>
      <c r="BQ470" s="99"/>
      <c r="BR470" s="99"/>
      <c r="BS470" s="99"/>
      <c r="BT470" s="99"/>
      <c r="BU470" s="99"/>
      <c r="BV470" s="99"/>
      <c r="BW470" s="99"/>
      <c r="BX470" s="99"/>
      <c r="BY470" s="99"/>
      <c r="BZ470" s="99"/>
      <c r="CA470" s="99"/>
      <c r="CB470" s="99"/>
      <c r="CC470" s="99"/>
      <c r="CD470" s="99"/>
      <c r="CE470" s="99"/>
      <c r="CF470" s="99"/>
      <c r="CG470" s="99"/>
      <c r="CH470" s="99"/>
      <c r="CI470" s="99"/>
      <c r="CJ470" s="99"/>
      <c r="CK470" s="99"/>
      <c r="CL470" s="103">
        <f t="shared" si="366"/>
        <v>0</v>
      </c>
      <c r="CM470" s="112" t="e">
        <f t="shared" si="367"/>
        <v>#DIV/0!</v>
      </c>
      <c r="CN470" s="100">
        <f t="shared" si="368"/>
        <v>0</v>
      </c>
      <c r="CO470" s="112" t="e">
        <f t="shared" si="369"/>
        <v>#DIV/0!</v>
      </c>
      <c r="CP470" s="100">
        <f t="shared" si="370"/>
        <v>0</v>
      </c>
      <c r="CQ470" s="112" t="e">
        <f>CP470/(CL470+CN470+CP511+CR470)</f>
        <v>#DIV/0!</v>
      </c>
      <c r="CR470" s="100">
        <f t="shared" si="372"/>
        <v>0</v>
      </c>
      <c r="CS470" s="112" t="e">
        <f t="shared" si="373"/>
        <v>#DIV/0!</v>
      </c>
      <c r="CT470" s="113" t="e">
        <f>(((CL470*2)+(CN470*1)+(CP470*0)))/(CL470+CN470+CP470)</f>
        <v>#DIV/0!</v>
      </c>
      <c r="CU470" s="103" t="e">
        <f>IF(CS470&gt;=50%,"KĐG",IF(CT470&gt;=1.6,"Đạt mục tiêu",IF(CT470&gt;=1,"Cần cố gắng","Chưa đạt")))</f>
        <v>#DIV/0!</v>
      </c>
      <c r="CV470" s="2"/>
    </row>
    <row r="471" spans="1:100" ht="96" hidden="1" customHeight="1">
      <c r="A471" s="38" t="s">
        <v>188</v>
      </c>
      <c r="B471" s="60">
        <v>554</v>
      </c>
      <c r="C471" s="119" t="s">
        <v>1156</v>
      </c>
      <c r="D471" s="175" t="s">
        <v>190</v>
      </c>
      <c r="E471" s="119" t="s">
        <v>1157</v>
      </c>
      <c r="F471" s="176" t="s">
        <v>190</v>
      </c>
      <c r="G471" s="195" t="s">
        <v>1158</v>
      </c>
      <c r="H471" s="196"/>
      <c r="I471" s="105" t="s">
        <v>212</v>
      </c>
      <c r="J471" s="342" t="s">
        <v>1035</v>
      </c>
      <c r="K471" s="140" t="s">
        <v>206</v>
      </c>
      <c r="L471" s="141" t="s">
        <v>177</v>
      </c>
      <c r="M471" s="106"/>
      <c r="N471" s="107"/>
      <c r="O471" s="108"/>
      <c r="P471" s="107"/>
      <c r="Q471" s="108"/>
      <c r="R471" s="108"/>
      <c r="S471" s="108"/>
      <c r="T471" s="108"/>
      <c r="U471" s="107"/>
      <c r="V471" s="108"/>
      <c r="W471" s="108"/>
      <c r="X471" s="108" t="s">
        <v>177</v>
      </c>
      <c r="Y471" s="38">
        <v>1</v>
      </c>
      <c r="Z471" s="129"/>
      <c r="AA471" s="109"/>
      <c r="AB471" s="109"/>
      <c r="AC471" s="109"/>
      <c r="AD471" s="109"/>
      <c r="AE471" s="109"/>
      <c r="AF471" s="109"/>
      <c r="AG471" s="96"/>
      <c r="AH471" s="96"/>
      <c r="AI471" s="96"/>
      <c r="AJ471" s="97"/>
      <c r="AK471" s="97"/>
      <c r="AL471" s="97"/>
      <c r="AM471" s="97"/>
      <c r="AN471" s="97"/>
      <c r="AO471" s="97"/>
      <c r="AP471" s="97"/>
      <c r="AQ471" s="97"/>
      <c r="AR471" s="97"/>
      <c r="AS471" s="97"/>
      <c r="AT471" s="97"/>
      <c r="AU471" s="97"/>
      <c r="AV471" s="97"/>
      <c r="AW471" s="97"/>
      <c r="AX471" s="97"/>
      <c r="AY471" s="97"/>
      <c r="AZ471" s="97"/>
      <c r="BA471" s="97"/>
      <c r="BB471" s="97"/>
      <c r="BC471" s="97"/>
      <c r="BD471" s="97"/>
      <c r="BE471" s="97"/>
      <c r="BF471" s="97"/>
      <c r="BG471" s="97" t="s">
        <v>393</v>
      </c>
      <c r="BH471" s="97"/>
      <c r="BI471" s="97"/>
      <c r="BJ471" s="98"/>
      <c r="BK471" s="99"/>
      <c r="BL471" s="99"/>
      <c r="BM471" s="99"/>
      <c r="BN471" s="99"/>
      <c r="BO471" s="99"/>
      <c r="BP471" s="99"/>
      <c r="BQ471" s="99"/>
      <c r="BR471" s="99"/>
      <c r="BS471" s="99"/>
      <c r="BT471" s="99"/>
      <c r="BU471" s="99"/>
      <c r="BV471" s="99"/>
      <c r="BW471" s="99"/>
      <c r="BX471" s="99"/>
      <c r="BY471" s="99"/>
      <c r="BZ471" s="99"/>
      <c r="CA471" s="99"/>
      <c r="CB471" s="99"/>
      <c r="CC471" s="99"/>
      <c r="CD471" s="99"/>
      <c r="CE471" s="99"/>
      <c r="CF471" s="99"/>
      <c r="CG471" s="99"/>
      <c r="CH471" s="99"/>
      <c r="CI471" s="99"/>
      <c r="CJ471" s="99"/>
      <c r="CK471" s="99"/>
      <c r="CL471" s="100">
        <f t="shared" si="366"/>
        <v>0</v>
      </c>
      <c r="CM471" s="101" t="e">
        <f t="shared" si="367"/>
        <v>#DIV/0!</v>
      </c>
      <c r="CN471" s="100">
        <f t="shared" si="368"/>
        <v>0</v>
      </c>
      <c r="CO471" s="101" t="e">
        <f t="shared" si="369"/>
        <v>#DIV/0!</v>
      </c>
      <c r="CP471" s="100">
        <f t="shared" si="370"/>
        <v>0</v>
      </c>
      <c r="CQ471" s="101" t="e">
        <f t="shared" ref="CQ471:CQ480" si="376">CP471/(CL471+CN471+CP471+CR471)</f>
        <v>#DIV/0!</v>
      </c>
      <c r="CR471" s="100">
        <f t="shared" si="372"/>
        <v>0</v>
      </c>
      <c r="CS471" s="101" t="e">
        <f t="shared" si="373"/>
        <v>#DIV/0!</v>
      </c>
      <c r="CT471" s="117" t="e">
        <f t="shared" ref="CT471:CT480" si="377">(((CL471*2)+(CN471*1)+(CP471*0)))/(CL471+CN471+CP471)</f>
        <v>#DIV/0!</v>
      </c>
      <c r="CU471" s="103" t="e">
        <f t="shared" ref="CU471:CU480" si="378">IF(CS471&gt;=50%,"KĐG",IF(CT471&gt;=1.6,"Đạt mục tiêu",IF(CT471&gt;=1,"Cần cố gắng","Chưa đạt")))</f>
        <v>#DIV/0!</v>
      </c>
      <c r="CV471" s="2"/>
    </row>
    <row r="472" spans="1:100" ht="96" hidden="1" customHeight="1">
      <c r="A472" s="38" t="s">
        <v>186</v>
      </c>
      <c r="B472" s="60">
        <v>555</v>
      </c>
      <c r="C472" s="119" t="s">
        <v>1159</v>
      </c>
      <c r="D472" s="337" t="s">
        <v>190</v>
      </c>
      <c r="E472" s="119" t="s">
        <v>1160</v>
      </c>
      <c r="F472" s="176" t="s">
        <v>190</v>
      </c>
      <c r="G472" s="195" t="s">
        <v>1161</v>
      </c>
      <c r="H472" s="196"/>
      <c r="I472" s="105" t="s">
        <v>212</v>
      </c>
      <c r="J472" s="342" t="s">
        <v>1035</v>
      </c>
      <c r="K472" s="140" t="s">
        <v>206</v>
      </c>
      <c r="L472" s="141" t="s">
        <v>177</v>
      </c>
      <c r="M472" s="106"/>
      <c r="N472" s="107"/>
      <c r="O472" s="108"/>
      <c r="P472" s="107"/>
      <c r="Q472" s="108"/>
      <c r="R472" s="108"/>
      <c r="S472" s="108"/>
      <c r="T472" s="108"/>
      <c r="U472" s="107"/>
      <c r="V472" s="108" t="s">
        <v>177</v>
      </c>
      <c r="W472" s="108"/>
      <c r="X472" s="108"/>
      <c r="Y472" s="38">
        <v>1</v>
      </c>
      <c r="Z472" s="129"/>
      <c r="AA472" s="109"/>
      <c r="AB472" s="109"/>
      <c r="AC472" s="109"/>
      <c r="AD472" s="109"/>
      <c r="AE472" s="109"/>
      <c r="AF472" s="109"/>
      <c r="AG472" s="96"/>
      <c r="AH472" s="96"/>
      <c r="AI472" s="96"/>
      <c r="AJ472" s="97"/>
      <c r="AK472" s="97"/>
      <c r="AL472" s="97"/>
      <c r="AM472" s="97"/>
      <c r="AN472" s="97"/>
      <c r="AO472" s="97"/>
      <c r="AP472" s="97"/>
      <c r="AQ472" s="97"/>
      <c r="AR472" s="97"/>
      <c r="AS472" s="97"/>
      <c r="AT472" s="97"/>
      <c r="AU472" s="97"/>
      <c r="AV472" s="97"/>
      <c r="AW472" s="97"/>
      <c r="AX472" s="97"/>
      <c r="AY472" s="97"/>
      <c r="AZ472" s="97"/>
      <c r="BA472" s="97"/>
      <c r="BB472" s="97"/>
      <c r="BC472" s="97" t="s">
        <v>393</v>
      </c>
      <c r="BD472" s="97"/>
      <c r="BE472" s="97"/>
      <c r="BF472" s="97"/>
      <c r="BG472" s="97"/>
      <c r="BH472" s="97"/>
      <c r="BI472" s="97"/>
      <c r="BJ472" s="98"/>
      <c r="BK472" s="99"/>
      <c r="BL472" s="99"/>
      <c r="BM472" s="99"/>
      <c r="BN472" s="99"/>
      <c r="BO472" s="99"/>
      <c r="BP472" s="99"/>
      <c r="BQ472" s="99"/>
      <c r="BR472" s="99"/>
      <c r="BS472" s="99"/>
      <c r="BT472" s="99"/>
      <c r="BU472" s="99"/>
      <c r="BV472" s="99"/>
      <c r="BW472" s="99"/>
      <c r="BX472" s="99"/>
      <c r="BY472" s="99"/>
      <c r="BZ472" s="99"/>
      <c r="CA472" s="99"/>
      <c r="CB472" s="99"/>
      <c r="CC472" s="99"/>
      <c r="CD472" s="99"/>
      <c r="CE472" s="99"/>
      <c r="CF472" s="99"/>
      <c r="CG472" s="99"/>
      <c r="CH472" s="99"/>
      <c r="CI472" s="99"/>
      <c r="CJ472" s="99"/>
      <c r="CK472" s="99"/>
      <c r="CL472" s="100">
        <f t="shared" si="366"/>
        <v>0</v>
      </c>
      <c r="CM472" s="101" t="e">
        <f t="shared" si="367"/>
        <v>#DIV/0!</v>
      </c>
      <c r="CN472" s="100">
        <f t="shared" si="368"/>
        <v>0</v>
      </c>
      <c r="CO472" s="101" t="e">
        <f t="shared" si="369"/>
        <v>#DIV/0!</v>
      </c>
      <c r="CP472" s="100">
        <f t="shared" si="370"/>
        <v>0</v>
      </c>
      <c r="CQ472" s="101" t="e">
        <f t="shared" si="376"/>
        <v>#DIV/0!</v>
      </c>
      <c r="CR472" s="100">
        <f t="shared" si="372"/>
        <v>0</v>
      </c>
      <c r="CS472" s="101" t="e">
        <f t="shared" si="373"/>
        <v>#DIV/0!</v>
      </c>
      <c r="CT472" s="113" t="e">
        <f t="shared" si="377"/>
        <v>#DIV/0!</v>
      </c>
      <c r="CU472" s="103" t="e">
        <f t="shared" si="378"/>
        <v>#DIV/0!</v>
      </c>
      <c r="CV472" s="2"/>
    </row>
    <row r="473" spans="1:100" ht="96" hidden="1" customHeight="1">
      <c r="A473" s="38" t="s">
        <v>182</v>
      </c>
      <c r="B473" s="60">
        <v>556</v>
      </c>
      <c r="C473" s="119" t="s">
        <v>1162</v>
      </c>
      <c r="D473" s="175" t="s">
        <v>190</v>
      </c>
      <c r="E473" s="119" t="s">
        <v>1163</v>
      </c>
      <c r="F473" s="176" t="s">
        <v>190</v>
      </c>
      <c r="G473" s="195" t="s">
        <v>1164</v>
      </c>
      <c r="H473" s="196"/>
      <c r="I473" s="105" t="s">
        <v>212</v>
      </c>
      <c r="J473" s="342" t="s">
        <v>1035</v>
      </c>
      <c r="K473" s="140" t="s">
        <v>206</v>
      </c>
      <c r="L473" s="141" t="s">
        <v>177</v>
      </c>
      <c r="M473" s="106"/>
      <c r="N473" s="107"/>
      <c r="O473" s="108"/>
      <c r="P473" s="107"/>
      <c r="Q473" s="108"/>
      <c r="R473" s="108" t="s">
        <v>177</v>
      </c>
      <c r="S473" s="108"/>
      <c r="T473" s="108"/>
      <c r="U473" s="107"/>
      <c r="V473" s="108"/>
      <c r="W473" s="108"/>
      <c r="X473" s="108"/>
      <c r="Y473" s="38">
        <v>1</v>
      </c>
      <c r="Z473" s="129"/>
      <c r="AA473" s="109"/>
      <c r="AB473" s="109"/>
      <c r="AC473" s="109"/>
      <c r="AD473" s="109"/>
      <c r="AE473" s="109"/>
      <c r="AF473" s="109"/>
      <c r="AG473" s="96"/>
      <c r="AH473" s="96"/>
      <c r="AI473" s="96"/>
      <c r="AJ473" s="97"/>
      <c r="AK473" s="97"/>
      <c r="AL473" s="97"/>
      <c r="AM473" s="97"/>
      <c r="AN473" s="97"/>
      <c r="AO473" s="97"/>
      <c r="AP473" s="97" t="s">
        <v>393</v>
      </c>
      <c r="AQ473" s="97"/>
      <c r="AR473" s="97"/>
      <c r="AS473" s="97"/>
      <c r="AT473" s="97"/>
      <c r="AU473" s="97"/>
      <c r="AV473" s="97"/>
      <c r="AW473" s="97"/>
      <c r="AX473" s="97"/>
      <c r="AY473" s="97"/>
      <c r="AZ473" s="97"/>
      <c r="BA473" s="97"/>
      <c r="BB473" s="97"/>
      <c r="BC473" s="97"/>
      <c r="BD473" s="97"/>
      <c r="BE473" s="97"/>
      <c r="BF473" s="97"/>
      <c r="BG473" s="97"/>
      <c r="BH473" s="97"/>
      <c r="BI473" s="97"/>
      <c r="BJ473" s="98"/>
      <c r="BK473" s="99"/>
      <c r="BL473" s="99"/>
      <c r="BM473" s="99"/>
      <c r="BN473" s="99"/>
      <c r="BO473" s="99"/>
      <c r="BP473" s="99"/>
      <c r="BQ473" s="99"/>
      <c r="BR473" s="99"/>
      <c r="BS473" s="99"/>
      <c r="BT473" s="99"/>
      <c r="BU473" s="99"/>
      <c r="BV473" s="99"/>
      <c r="BW473" s="99"/>
      <c r="BX473" s="99"/>
      <c r="BY473" s="99"/>
      <c r="BZ473" s="99"/>
      <c r="CA473" s="99"/>
      <c r="CB473" s="99"/>
      <c r="CC473" s="99"/>
      <c r="CD473" s="99"/>
      <c r="CE473" s="99"/>
      <c r="CF473" s="99"/>
      <c r="CG473" s="99"/>
      <c r="CH473" s="99"/>
      <c r="CI473" s="99"/>
      <c r="CJ473" s="99"/>
      <c r="CK473" s="99"/>
      <c r="CL473" s="100">
        <f t="shared" si="366"/>
        <v>0</v>
      </c>
      <c r="CM473" s="101" t="e">
        <f t="shared" si="367"/>
        <v>#DIV/0!</v>
      </c>
      <c r="CN473" s="100">
        <f t="shared" si="368"/>
        <v>0</v>
      </c>
      <c r="CO473" s="101" t="e">
        <f t="shared" si="369"/>
        <v>#DIV/0!</v>
      </c>
      <c r="CP473" s="100">
        <f t="shared" si="370"/>
        <v>0</v>
      </c>
      <c r="CQ473" s="101" t="e">
        <f t="shared" si="376"/>
        <v>#DIV/0!</v>
      </c>
      <c r="CR473" s="100">
        <f t="shared" si="372"/>
        <v>0</v>
      </c>
      <c r="CS473" s="101" t="e">
        <f t="shared" si="373"/>
        <v>#DIV/0!</v>
      </c>
      <c r="CT473" s="113" t="e">
        <f t="shared" si="377"/>
        <v>#DIV/0!</v>
      </c>
      <c r="CU473" s="103" t="e">
        <f t="shared" si="378"/>
        <v>#DIV/0!</v>
      </c>
      <c r="CV473" s="2"/>
    </row>
    <row r="474" spans="1:100" ht="133.5" customHeight="1">
      <c r="A474" s="129" t="s">
        <v>169</v>
      </c>
      <c r="B474" s="569">
        <v>557</v>
      </c>
      <c r="C474" s="572" t="s">
        <v>1165</v>
      </c>
      <c r="D474" s="574" t="s">
        <v>190</v>
      </c>
      <c r="E474" s="572" t="s">
        <v>1166</v>
      </c>
      <c r="F474" s="574" t="s">
        <v>190</v>
      </c>
      <c r="G474" s="195" t="s">
        <v>1167</v>
      </c>
      <c r="H474" s="202"/>
      <c r="I474" s="126" t="s">
        <v>212</v>
      </c>
      <c r="J474" s="341" t="s">
        <v>1035</v>
      </c>
      <c r="K474" s="140" t="s">
        <v>206</v>
      </c>
      <c r="L474" s="141" t="s">
        <v>177</v>
      </c>
      <c r="M474" s="371">
        <v>1</v>
      </c>
      <c r="N474" s="571" t="s">
        <v>177</v>
      </c>
      <c r="O474" s="210"/>
      <c r="P474" s="107"/>
      <c r="Q474" s="108"/>
      <c r="R474" s="108"/>
      <c r="S474" s="108"/>
      <c r="T474" s="108"/>
      <c r="U474" s="107"/>
      <c r="V474" s="108"/>
      <c r="W474" s="108"/>
      <c r="X474" s="108"/>
      <c r="Y474" s="38">
        <v>1</v>
      </c>
      <c r="Z474" s="129"/>
      <c r="AA474" s="96"/>
      <c r="AB474" s="96" t="s">
        <v>393</v>
      </c>
      <c r="AC474" s="609"/>
      <c r="AD474" s="96"/>
      <c r="AE474" s="96"/>
      <c r="AF474" s="96"/>
      <c r="AG474" s="96"/>
      <c r="AH474" s="96"/>
      <c r="AI474" s="96"/>
      <c r="AJ474" s="97"/>
      <c r="AK474" s="97"/>
      <c r="AL474" s="97"/>
      <c r="AM474" s="97"/>
      <c r="AN474" s="97"/>
      <c r="AO474" s="97"/>
      <c r="AP474" s="97"/>
      <c r="AQ474" s="97"/>
      <c r="AR474" s="97"/>
      <c r="AS474" s="97"/>
      <c r="AT474" s="97"/>
      <c r="AU474" s="97"/>
      <c r="AV474" s="97"/>
      <c r="AW474" s="97"/>
      <c r="AX474" s="97"/>
      <c r="AY474" s="97"/>
      <c r="AZ474" s="97"/>
      <c r="BA474" s="97"/>
      <c r="BB474" s="97"/>
      <c r="BC474" s="97"/>
      <c r="BD474" s="97"/>
      <c r="BE474" s="97"/>
      <c r="BF474" s="97"/>
      <c r="BG474" s="97"/>
      <c r="BH474" s="97"/>
      <c r="BI474" s="97"/>
      <c r="BJ474" s="98"/>
      <c r="BK474" s="99"/>
      <c r="BL474" s="99"/>
      <c r="BM474" s="99"/>
      <c r="BN474" s="99"/>
      <c r="BO474" s="99"/>
      <c r="BP474" s="99"/>
      <c r="BQ474" s="99"/>
      <c r="BR474" s="99"/>
      <c r="BS474" s="99"/>
      <c r="BT474" s="99"/>
      <c r="BU474" s="99"/>
      <c r="BV474" s="99"/>
      <c r="BW474" s="99"/>
      <c r="BX474" s="99"/>
      <c r="BY474" s="99"/>
      <c r="BZ474" s="99"/>
      <c r="CA474" s="99"/>
      <c r="CB474" s="99"/>
      <c r="CC474" s="99"/>
      <c r="CD474" s="99"/>
      <c r="CE474" s="99"/>
      <c r="CF474" s="99"/>
      <c r="CG474" s="99"/>
      <c r="CH474" s="99"/>
      <c r="CI474" s="99"/>
      <c r="CJ474" s="99"/>
      <c r="CK474" s="99"/>
      <c r="CL474" s="100">
        <f t="shared" si="366"/>
        <v>0</v>
      </c>
      <c r="CM474" s="101" t="e">
        <f t="shared" si="367"/>
        <v>#DIV/0!</v>
      </c>
      <c r="CN474" s="100">
        <f t="shared" si="368"/>
        <v>0</v>
      </c>
      <c r="CO474" s="101" t="e">
        <f t="shared" si="369"/>
        <v>#DIV/0!</v>
      </c>
      <c r="CP474" s="100">
        <f t="shared" si="370"/>
        <v>0</v>
      </c>
      <c r="CQ474" s="101" t="e">
        <f t="shared" si="376"/>
        <v>#DIV/0!</v>
      </c>
      <c r="CR474" s="100">
        <f t="shared" si="372"/>
        <v>0</v>
      </c>
      <c r="CS474" s="101" t="e">
        <f t="shared" si="373"/>
        <v>#DIV/0!</v>
      </c>
      <c r="CT474" s="102" t="e">
        <f t="shared" si="377"/>
        <v>#DIV/0!</v>
      </c>
      <c r="CU474" s="601" t="e">
        <f t="shared" si="378"/>
        <v>#DIV/0!</v>
      </c>
      <c r="CV474" s="150"/>
    </row>
    <row r="475" spans="1:100" ht="96" hidden="1" customHeight="1">
      <c r="A475" s="38" t="s">
        <v>180</v>
      </c>
      <c r="B475" s="319">
        <v>558</v>
      </c>
      <c r="C475" s="537" t="s">
        <v>1168</v>
      </c>
      <c r="D475" s="337" t="s">
        <v>190</v>
      </c>
      <c r="E475" s="537" t="s">
        <v>1169</v>
      </c>
      <c r="F475" s="542" t="s">
        <v>190</v>
      </c>
      <c r="G475" s="547" t="s">
        <v>1170</v>
      </c>
      <c r="H475" s="196"/>
      <c r="I475" s="87" t="s">
        <v>212</v>
      </c>
      <c r="J475" s="342" t="s">
        <v>1035</v>
      </c>
      <c r="K475" s="140" t="s">
        <v>206</v>
      </c>
      <c r="L475" s="141" t="s">
        <v>177</v>
      </c>
      <c r="M475" s="106"/>
      <c r="N475" s="92"/>
      <c r="O475" s="108"/>
      <c r="P475" s="107" t="s">
        <v>177</v>
      </c>
      <c r="Q475" s="108"/>
      <c r="R475" s="108"/>
      <c r="S475" s="108"/>
      <c r="T475" s="108"/>
      <c r="U475" s="107"/>
      <c r="V475" s="108"/>
      <c r="W475" s="108"/>
      <c r="X475" s="108"/>
      <c r="Y475" s="38">
        <v>1</v>
      </c>
      <c r="Z475" s="129"/>
      <c r="AA475" s="536"/>
      <c r="AB475" s="536"/>
      <c r="AC475" s="109"/>
      <c r="AD475" s="109"/>
      <c r="AE475" s="109"/>
      <c r="AF475" s="109"/>
      <c r="AG475" s="96"/>
      <c r="AH475" s="96" t="s">
        <v>222</v>
      </c>
      <c r="AI475" s="96"/>
      <c r="AJ475" s="97"/>
      <c r="AK475" s="97"/>
      <c r="AL475" s="97"/>
      <c r="AM475" s="97"/>
      <c r="AN475" s="97"/>
      <c r="AO475" s="97"/>
      <c r="AP475" s="97"/>
      <c r="AQ475" s="97"/>
      <c r="AR475" s="97"/>
      <c r="AS475" s="97"/>
      <c r="AT475" s="97"/>
      <c r="AU475" s="97"/>
      <c r="AV475" s="97"/>
      <c r="AW475" s="97"/>
      <c r="AX475" s="97"/>
      <c r="AY475" s="97"/>
      <c r="AZ475" s="97"/>
      <c r="BA475" s="97"/>
      <c r="BB475" s="97"/>
      <c r="BC475" s="97"/>
      <c r="BD475" s="97"/>
      <c r="BE475" s="97"/>
      <c r="BF475" s="97"/>
      <c r="BG475" s="97"/>
      <c r="BH475" s="97"/>
      <c r="BI475" s="97"/>
      <c r="BJ475" s="98"/>
      <c r="BK475" s="99"/>
      <c r="BL475" s="99"/>
      <c r="BM475" s="99"/>
      <c r="BN475" s="99"/>
      <c r="BO475" s="99"/>
      <c r="BP475" s="99"/>
      <c r="BQ475" s="99"/>
      <c r="BR475" s="99"/>
      <c r="BS475" s="99"/>
      <c r="BT475" s="99"/>
      <c r="BU475" s="99"/>
      <c r="BV475" s="99"/>
      <c r="BW475" s="99"/>
      <c r="BX475" s="99"/>
      <c r="BY475" s="99"/>
      <c r="BZ475" s="99"/>
      <c r="CA475" s="99"/>
      <c r="CB475" s="99"/>
      <c r="CC475" s="99"/>
      <c r="CD475" s="99"/>
      <c r="CE475" s="99"/>
      <c r="CF475" s="99"/>
      <c r="CG475" s="99"/>
      <c r="CH475" s="99"/>
      <c r="CI475" s="99"/>
      <c r="CJ475" s="99"/>
      <c r="CK475" s="99"/>
      <c r="CL475" s="100">
        <f t="shared" si="366"/>
        <v>0</v>
      </c>
      <c r="CM475" s="112" t="e">
        <f t="shared" si="367"/>
        <v>#DIV/0!</v>
      </c>
      <c r="CN475" s="100">
        <f t="shared" si="368"/>
        <v>0</v>
      </c>
      <c r="CO475" s="112" t="e">
        <f t="shared" si="369"/>
        <v>#DIV/0!</v>
      </c>
      <c r="CP475" s="48">
        <f t="shared" si="370"/>
        <v>0</v>
      </c>
      <c r="CQ475" s="112" t="e">
        <f t="shared" si="376"/>
        <v>#DIV/0!</v>
      </c>
      <c r="CR475" s="100">
        <f t="shared" si="372"/>
        <v>0</v>
      </c>
      <c r="CS475" s="112" t="e">
        <f t="shared" si="373"/>
        <v>#DIV/0!</v>
      </c>
      <c r="CT475" s="113" t="e">
        <f t="shared" si="377"/>
        <v>#DIV/0!</v>
      </c>
      <c r="CU475" s="103" t="e">
        <f t="shared" si="378"/>
        <v>#DIV/0!</v>
      </c>
      <c r="CV475" s="2"/>
    </row>
    <row r="476" spans="1:100" ht="96" hidden="1" customHeight="1">
      <c r="A476" s="38" t="s">
        <v>181</v>
      </c>
      <c r="B476" s="60">
        <v>560</v>
      </c>
      <c r="C476" s="119" t="s">
        <v>1171</v>
      </c>
      <c r="D476" s="175" t="s">
        <v>190</v>
      </c>
      <c r="E476" s="119" t="s">
        <v>1172</v>
      </c>
      <c r="F476" s="176" t="s">
        <v>190</v>
      </c>
      <c r="G476" s="195" t="s">
        <v>1173</v>
      </c>
      <c r="H476" s="377" t="s">
        <v>1174</v>
      </c>
      <c r="I476" s="105" t="s">
        <v>212</v>
      </c>
      <c r="J476" s="342" t="s">
        <v>1035</v>
      </c>
      <c r="K476" s="140" t="s">
        <v>206</v>
      </c>
      <c r="L476" s="141" t="s">
        <v>177</v>
      </c>
      <c r="M476" s="106">
        <v>1</v>
      </c>
      <c r="N476" s="107"/>
      <c r="O476" s="108"/>
      <c r="P476" s="107"/>
      <c r="Q476" s="108" t="s">
        <v>177</v>
      </c>
      <c r="R476" s="108"/>
      <c r="S476" s="108"/>
      <c r="T476" s="108"/>
      <c r="U476" s="107"/>
      <c r="V476" s="108"/>
      <c r="W476" s="108"/>
      <c r="X476" s="108"/>
      <c r="Y476" s="38">
        <v>1</v>
      </c>
      <c r="Z476" s="129"/>
      <c r="AA476" s="109"/>
      <c r="AB476" s="109"/>
      <c r="AC476" s="109"/>
      <c r="AD476" s="109"/>
      <c r="AE476" s="109"/>
      <c r="AF476" s="109"/>
      <c r="AG476" s="96"/>
      <c r="AH476" s="96"/>
      <c r="AI476" s="96"/>
      <c r="AJ476" s="97" t="s">
        <v>393</v>
      </c>
      <c r="AK476" s="97"/>
      <c r="AL476" s="97"/>
      <c r="AM476" s="97"/>
      <c r="AN476" s="97"/>
      <c r="AO476" s="97"/>
      <c r="AP476" s="97"/>
      <c r="AQ476" s="97"/>
      <c r="AR476" s="97"/>
      <c r="AS476" s="97"/>
      <c r="AT476" s="97"/>
      <c r="AU476" s="97"/>
      <c r="AV476" s="97"/>
      <c r="AW476" s="97"/>
      <c r="AX476" s="97"/>
      <c r="AY476" s="97"/>
      <c r="AZ476" s="97"/>
      <c r="BA476" s="97"/>
      <c r="BB476" s="97"/>
      <c r="BC476" s="97"/>
      <c r="BD476" s="97"/>
      <c r="BE476" s="97"/>
      <c r="BF476" s="97"/>
      <c r="BG476" s="97"/>
      <c r="BH476" s="97"/>
      <c r="BI476" s="97"/>
      <c r="BJ476" s="98"/>
      <c r="BK476" s="99"/>
      <c r="BL476" s="99"/>
      <c r="BM476" s="99"/>
      <c r="BN476" s="99"/>
      <c r="BO476" s="99"/>
      <c r="BP476" s="99"/>
      <c r="BQ476" s="99"/>
      <c r="BR476" s="99"/>
      <c r="BS476" s="99"/>
      <c r="BT476" s="99"/>
      <c r="BU476" s="99"/>
      <c r="BV476" s="99"/>
      <c r="BW476" s="99"/>
      <c r="BX476" s="99"/>
      <c r="BY476" s="99"/>
      <c r="BZ476" s="99"/>
      <c r="CA476" s="99"/>
      <c r="CB476" s="99"/>
      <c r="CC476" s="99"/>
      <c r="CD476" s="99"/>
      <c r="CE476" s="99"/>
      <c r="CF476" s="99"/>
      <c r="CG476" s="99"/>
      <c r="CH476" s="99"/>
      <c r="CI476" s="99"/>
      <c r="CJ476" s="99"/>
      <c r="CK476" s="99"/>
      <c r="CL476" s="100">
        <f t="shared" si="366"/>
        <v>0</v>
      </c>
      <c r="CM476" s="112" t="e">
        <f t="shared" si="367"/>
        <v>#DIV/0!</v>
      </c>
      <c r="CN476" s="100">
        <f t="shared" si="368"/>
        <v>0</v>
      </c>
      <c r="CO476" s="112" t="e">
        <f t="shared" si="369"/>
        <v>#DIV/0!</v>
      </c>
      <c r="CP476" s="100">
        <f t="shared" si="370"/>
        <v>0</v>
      </c>
      <c r="CQ476" s="112" t="e">
        <f t="shared" si="376"/>
        <v>#DIV/0!</v>
      </c>
      <c r="CR476" s="100">
        <f t="shared" si="372"/>
        <v>0</v>
      </c>
      <c r="CS476" s="112" t="e">
        <f t="shared" si="373"/>
        <v>#DIV/0!</v>
      </c>
      <c r="CT476" s="113" t="e">
        <f t="shared" si="377"/>
        <v>#DIV/0!</v>
      </c>
      <c r="CU476" s="103" t="e">
        <f t="shared" si="378"/>
        <v>#DIV/0!</v>
      </c>
      <c r="CV476" s="2"/>
    </row>
    <row r="477" spans="1:100" ht="96" hidden="1" customHeight="1">
      <c r="A477" s="38" t="s">
        <v>185</v>
      </c>
      <c r="B477" s="60">
        <v>565</v>
      </c>
      <c r="C477" s="119" t="s">
        <v>1175</v>
      </c>
      <c r="D477" s="337" t="s">
        <v>585</v>
      </c>
      <c r="E477" s="119" t="s">
        <v>1176</v>
      </c>
      <c r="F477" s="176" t="s">
        <v>585</v>
      </c>
      <c r="G477" s="195" t="s">
        <v>1177</v>
      </c>
      <c r="H477" s="377" t="s">
        <v>1178</v>
      </c>
      <c r="I477" s="105" t="s">
        <v>212</v>
      </c>
      <c r="J477" s="342" t="s">
        <v>1035</v>
      </c>
      <c r="K477" s="140" t="s">
        <v>206</v>
      </c>
      <c r="L477" s="141" t="s">
        <v>177</v>
      </c>
      <c r="M477" s="106"/>
      <c r="N477" s="107"/>
      <c r="O477" s="108"/>
      <c r="P477" s="107"/>
      <c r="Q477" s="108"/>
      <c r="R477" s="108"/>
      <c r="S477" s="108"/>
      <c r="T477" s="108"/>
      <c r="U477" s="107" t="s">
        <v>177</v>
      </c>
      <c r="V477" s="108"/>
      <c r="W477" s="108"/>
      <c r="X477" s="108"/>
      <c r="Y477" s="38">
        <v>1</v>
      </c>
      <c r="Z477" s="129"/>
      <c r="AA477" s="109"/>
      <c r="AB477" s="109"/>
      <c r="AC477" s="109"/>
      <c r="AD477" s="109"/>
      <c r="AE477" s="109"/>
      <c r="AF477" s="109"/>
      <c r="AG477" s="96"/>
      <c r="AH477" s="96"/>
      <c r="AI477" s="96"/>
      <c r="AJ477" s="97"/>
      <c r="AK477" s="97"/>
      <c r="AL477" s="97"/>
      <c r="AM477" s="97"/>
      <c r="AN477" s="97"/>
      <c r="AO477" s="97"/>
      <c r="AP477" s="97"/>
      <c r="AQ477" s="97"/>
      <c r="AR477" s="97"/>
      <c r="AS477" s="97"/>
      <c r="AT477" s="97"/>
      <c r="AU477" s="97"/>
      <c r="AV477" s="97"/>
      <c r="AW477" s="97"/>
      <c r="AX477" s="97"/>
      <c r="AY477" s="97"/>
      <c r="AZ477" s="97" t="s">
        <v>393</v>
      </c>
      <c r="BA477" s="97"/>
      <c r="BB477" s="97"/>
      <c r="BC477" s="97"/>
      <c r="BD477" s="97"/>
      <c r="BE477" s="97"/>
      <c r="BF477" s="97"/>
      <c r="BG477" s="97"/>
      <c r="BH477" s="97"/>
      <c r="BI477" s="97"/>
      <c r="BJ477" s="98"/>
      <c r="BK477" s="99"/>
      <c r="BL477" s="99"/>
      <c r="BM477" s="99"/>
      <c r="BN477" s="99"/>
      <c r="BO477" s="99"/>
      <c r="BP477" s="99"/>
      <c r="BQ477" s="99"/>
      <c r="BR477" s="99"/>
      <c r="BS477" s="99"/>
      <c r="BT477" s="99"/>
      <c r="BU477" s="99"/>
      <c r="BV477" s="99"/>
      <c r="BW477" s="99"/>
      <c r="BX477" s="99"/>
      <c r="BY477" s="99"/>
      <c r="BZ477" s="99"/>
      <c r="CA477" s="99"/>
      <c r="CB477" s="99"/>
      <c r="CC477" s="99"/>
      <c r="CD477" s="99"/>
      <c r="CE477" s="99"/>
      <c r="CF477" s="99"/>
      <c r="CG477" s="99"/>
      <c r="CH477" s="99"/>
      <c r="CI477" s="99"/>
      <c r="CJ477" s="99"/>
      <c r="CK477" s="99"/>
      <c r="CL477" s="100">
        <f t="shared" si="366"/>
        <v>0</v>
      </c>
      <c r="CM477" s="101" t="e">
        <f t="shared" si="367"/>
        <v>#DIV/0!</v>
      </c>
      <c r="CN477" s="100">
        <f t="shared" si="368"/>
        <v>0</v>
      </c>
      <c r="CO477" s="101" t="e">
        <f t="shared" si="369"/>
        <v>#DIV/0!</v>
      </c>
      <c r="CP477" s="100">
        <f t="shared" si="370"/>
        <v>0</v>
      </c>
      <c r="CQ477" s="101" t="e">
        <f t="shared" si="376"/>
        <v>#DIV/0!</v>
      </c>
      <c r="CR477" s="100">
        <f t="shared" si="372"/>
        <v>0</v>
      </c>
      <c r="CS477" s="101" t="e">
        <f t="shared" si="373"/>
        <v>#DIV/0!</v>
      </c>
      <c r="CT477" s="117" t="e">
        <f t="shared" si="377"/>
        <v>#DIV/0!</v>
      </c>
      <c r="CU477" s="103" t="e">
        <f t="shared" si="378"/>
        <v>#DIV/0!</v>
      </c>
      <c r="CV477" s="2"/>
    </row>
    <row r="478" spans="1:100" ht="96" hidden="1" customHeight="1">
      <c r="A478" s="38" t="s">
        <v>185</v>
      </c>
      <c r="B478" s="60">
        <v>566</v>
      </c>
      <c r="C478" s="119" t="s">
        <v>1179</v>
      </c>
      <c r="D478" s="337" t="s">
        <v>585</v>
      </c>
      <c r="E478" s="119" t="s">
        <v>1180</v>
      </c>
      <c r="F478" s="176" t="s">
        <v>585</v>
      </c>
      <c r="G478" s="171" t="s">
        <v>1181</v>
      </c>
      <c r="H478" s="377" t="s">
        <v>1182</v>
      </c>
      <c r="I478" s="105" t="s">
        <v>212</v>
      </c>
      <c r="J478" s="342" t="s">
        <v>1035</v>
      </c>
      <c r="K478" s="140" t="s">
        <v>206</v>
      </c>
      <c r="L478" s="141" t="s">
        <v>177</v>
      </c>
      <c r="M478" s="106"/>
      <c r="N478" s="107"/>
      <c r="O478" s="108"/>
      <c r="P478" s="107"/>
      <c r="Q478" s="108"/>
      <c r="R478" s="108"/>
      <c r="S478" s="108"/>
      <c r="T478" s="108"/>
      <c r="U478" s="107" t="s">
        <v>177</v>
      </c>
      <c r="V478" s="108"/>
      <c r="W478" s="108"/>
      <c r="X478" s="108"/>
      <c r="Y478" s="38">
        <v>1</v>
      </c>
      <c r="Z478" s="129"/>
      <c r="AA478" s="109"/>
      <c r="AB478" s="109"/>
      <c r="AC478" s="109"/>
      <c r="AD478" s="109"/>
      <c r="AE478" s="109"/>
      <c r="AF478" s="109"/>
      <c r="AG478" s="96"/>
      <c r="AH478" s="96"/>
      <c r="AI478" s="96"/>
      <c r="AJ478" s="97"/>
      <c r="AK478" s="97"/>
      <c r="AL478" s="97"/>
      <c r="AM478" s="97"/>
      <c r="AN478" s="97"/>
      <c r="AO478" s="97"/>
      <c r="AP478" s="97"/>
      <c r="AQ478" s="97"/>
      <c r="AR478" s="97"/>
      <c r="AS478" s="97"/>
      <c r="AT478" s="97"/>
      <c r="AU478" s="97"/>
      <c r="AV478" s="97"/>
      <c r="AW478" s="97"/>
      <c r="AX478" s="97" t="s">
        <v>227</v>
      </c>
      <c r="AY478" s="97"/>
      <c r="AZ478" s="97"/>
      <c r="BA478" s="97"/>
      <c r="BB478" s="97"/>
      <c r="BC478" s="97"/>
      <c r="BD478" s="97"/>
      <c r="BE478" s="97"/>
      <c r="BF478" s="97"/>
      <c r="BG478" s="97"/>
      <c r="BH478" s="97"/>
      <c r="BI478" s="97"/>
      <c r="BJ478" s="98"/>
      <c r="BK478" s="99"/>
      <c r="BL478" s="99"/>
      <c r="BM478" s="99"/>
      <c r="BN478" s="99"/>
      <c r="BO478" s="99"/>
      <c r="BP478" s="99"/>
      <c r="BQ478" s="99"/>
      <c r="BR478" s="99"/>
      <c r="BS478" s="99"/>
      <c r="BT478" s="99"/>
      <c r="BU478" s="99"/>
      <c r="BV478" s="99"/>
      <c r="BW478" s="99"/>
      <c r="BX478" s="99"/>
      <c r="BY478" s="99"/>
      <c r="BZ478" s="99"/>
      <c r="CA478" s="99"/>
      <c r="CB478" s="99"/>
      <c r="CC478" s="99"/>
      <c r="CD478" s="99"/>
      <c r="CE478" s="99"/>
      <c r="CF478" s="99"/>
      <c r="CG478" s="99"/>
      <c r="CH478" s="99"/>
      <c r="CI478" s="99"/>
      <c r="CJ478" s="99"/>
      <c r="CK478" s="99"/>
      <c r="CL478" s="100">
        <f t="shared" si="366"/>
        <v>0</v>
      </c>
      <c r="CM478" s="101" t="e">
        <f t="shared" si="367"/>
        <v>#DIV/0!</v>
      </c>
      <c r="CN478" s="100">
        <f t="shared" si="368"/>
        <v>0</v>
      </c>
      <c r="CO478" s="101" t="e">
        <f t="shared" si="369"/>
        <v>#DIV/0!</v>
      </c>
      <c r="CP478" s="100">
        <f t="shared" si="370"/>
        <v>0</v>
      </c>
      <c r="CQ478" s="101" t="e">
        <f t="shared" si="376"/>
        <v>#DIV/0!</v>
      </c>
      <c r="CR478" s="100">
        <f t="shared" si="372"/>
        <v>0</v>
      </c>
      <c r="CS478" s="101" t="e">
        <f t="shared" si="373"/>
        <v>#DIV/0!</v>
      </c>
      <c r="CT478" s="117" t="e">
        <f t="shared" si="377"/>
        <v>#DIV/0!</v>
      </c>
      <c r="CU478" s="103" t="e">
        <f t="shared" si="378"/>
        <v>#DIV/0!</v>
      </c>
      <c r="CV478" s="2"/>
    </row>
    <row r="479" spans="1:100" ht="128.25" hidden="1" customHeight="1">
      <c r="A479" s="38" t="s">
        <v>185</v>
      </c>
      <c r="B479" s="60">
        <v>567</v>
      </c>
      <c r="C479" s="119" t="s">
        <v>1183</v>
      </c>
      <c r="D479" s="337" t="s">
        <v>585</v>
      </c>
      <c r="E479" s="119" t="s">
        <v>1184</v>
      </c>
      <c r="F479" s="176" t="s">
        <v>585</v>
      </c>
      <c r="G479" s="195" t="s">
        <v>1185</v>
      </c>
      <c r="H479" s="196"/>
      <c r="I479" s="105" t="s">
        <v>212</v>
      </c>
      <c r="J479" s="342" t="s">
        <v>1035</v>
      </c>
      <c r="K479" s="140" t="s">
        <v>206</v>
      </c>
      <c r="L479" s="141" t="s">
        <v>177</v>
      </c>
      <c r="M479" s="106"/>
      <c r="N479" s="107"/>
      <c r="O479" s="108"/>
      <c r="P479" s="107"/>
      <c r="Q479" s="108"/>
      <c r="R479" s="108"/>
      <c r="S479" s="108"/>
      <c r="T479" s="108"/>
      <c r="U479" s="107" t="s">
        <v>177</v>
      </c>
      <c r="V479" s="108"/>
      <c r="W479" s="108"/>
      <c r="X479" s="108"/>
      <c r="Y479" s="38">
        <v>1</v>
      </c>
      <c r="Z479" s="129"/>
      <c r="AA479" s="109"/>
      <c r="AB479" s="109"/>
      <c r="AC479" s="109"/>
      <c r="AD479" s="109"/>
      <c r="AE479" s="109"/>
      <c r="AF479" s="109"/>
      <c r="AG479" s="96"/>
      <c r="AH479" s="96"/>
      <c r="AI479" s="96"/>
      <c r="AJ479" s="97"/>
      <c r="AK479" s="97"/>
      <c r="AL479" s="97"/>
      <c r="AM479" s="97"/>
      <c r="AN479" s="97"/>
      <c r="AO479" s="97"/>
      <c r="AP479" s="97"/>
      <c r="AQ479" s="97"/>
      <c r="AR479" s="97"/>
      <c r="AS479" s="97"/>
      <c r="AT479" s="97"/>
      <c r="AU479" s="97"/>
      <c r="AV479" s="97"/>
      <c r="AW479" s="97"/>
      <c r="AX479" s="97" t="s">
        <v>393</v>
      </c>
      <c r="AY479" s="97"/>
      <c r="AZ479" s="97" t="s">
        <v>227</v>
      </c>
      <c r="BA479" s="97"/>
      <c r="BB479" s="97"/>
      <c r="BC479" s="97"/>
      <c r="BD479" s="97"/>
      <c r="BE479" s="97"/>
      <c r="BF479" s="97"/>
      <c r="BG479" s="97"/>
      <c r="BH479" s="97"/>
      <c r="BI479" s="97"/>
      <c r="BJ479" s="98"/>
      <c r="BK479" s="99"/>
      <c r="BL479" s="99"/>
      <c r="BM479" s="99"/>
      <c r="BN479" s="99"/>
      <c r="BO479" s="99"/>
      <c r="BP479" s="99"/>
      <c r="BQ479" s="99"/>
      <c r="BR479" s="99"/>
      <c r="BS479" s="99"/>
      <c r="BT479" s="99"/>
      <c r="BU479" s="99"/>
      <c r="BV479" s="99"/>
      <c r="BW479" s="99"/>
      <c r="BX479" s="99"/>
      <c r="BY479" s="99"/>
      <c r="BZ479" s="99"/>
      <c r="CA479" s="99"/>
      <c r="CB479" s="99"/>
      <c r="CC479" s="99"/>
      <c r="CD479" s="99"/>
      <c r="CE479" s="99"/>
      <c r="CF479" s="99"/>
      <c r="CG479" s="99"/>
      <c r="CH479" s="99"/>
      <c r="CI479" s="99"/>
      <c r="CJ479" s="99"/>
      <c r="CK479" s="99"/>
      <c r="CL479" s="100">
        <f t="shared" si="366"/>
        <v>0</v>
      </c>
      <c r="CM479" s="101" t="e">
        <f t="shared" si="367"/>
        <v>#DIV/0!</v>
      </c>
      <c r="CN479" s="100">
        <f t="shared" si="368"/>
        <v>0</v>
      </c>
      <c r="CO479" s="101" t="e">
        <f t="shared" si="369"/>
        <v>#DIV/0!</v>
      </c>
      <c r="CP479" s="100">
        <f t="shared" si="370"/>
        <v>0</v>
      </c>
      <c r="CQ479" s="101" t="e">
        <f t="shared" si="376"/>
        <v>#DIV/0!</v>
      </c>
      <c r="CR479" s="100">
        <f t="shared" si="372"/>
        <v>0</v>
      </c>
      <c r="CS479" s="101" t="e">
        <f t="shared" si="373"/>
        <v>#DIV/0!</v>
      </c>
      <c r="CT479" s="117" t="e">
        <f t="shared" si="377"/>
        <v>#DIV/0!</v>
      </c>
      <c r="CU479" s="103" t="e">
        <f t="shared" si="378"/>
        <v>#DIV/0!</v>
      </c>
      <c r="CV479" s="2"/>
    </row>
    <row r="480" spans="1:100" ht="96" hidden="1" customHeight="1">
      <c r="A480" s="38" t="s">
        <v>185</v>
      </c>
      <c r="B480" s="60">
        <v>568</v>
      </c>
      <c r="C480" s="119" t="s">
        <v>1186</v>
      </c>
      <c r="D480" s="337" t="s">
        <v>585</v>
      </c>
      <c r="E480" s="119" t="s">
        <v>1187</v>
      </c>
      <c r="F480" s="176" t="s">
        <v>585</v>
      </c>
      <c r="G480" s="195" t="s">
        <v>1188</v>
      </c>
      <c r="H480" s="196"/>
      <c r="I480" s="105" t="s">
        <v>212</v>
      </c>
      <c r="J480" s="342" t="s">
        <v>1035</v>
      </c>
      <c r="K480" s="140" t="s">
        <v>165</v>
      </c>
      <c r="L480" s="141" t="s">
        <v>177</v>
      </c>
      <c r="M480" s="106"/>
      <c r="N480" s="107"/>
      <c r="O480" s="108"/>
      <c r="P480" s="107"/>
      <c r="Q480" s="108"/>
      <c r="R480" s="108"/>
      <c r="S480" s="108"/>
      <c r="T480" s="108"/>
      <c r="U480" s="107" t="s">
        <v>177</v>
      </c>
      <c r="V480" s="108"/>
      <c r="W480" s="108"/>
      <c r="X480" s="108"/>
      <c r="Y480" s="38">
        <v>1</v>
      </c>
      <c r="Z480" s="129"/>
      <c r="AA480" s="109"/>
      <c r="AB480" s="109"/>
      <c r="AC480" s="109"/>
      <c r="AD480" s="109"/>
      <c r="AE480" s="109"/>
      <c r="AF480" s="109"/>
      <c r="AG480" s="96"/>
      <c r="AH480" s="96"/>
      <c r="AI480" s="96"/>
      <c r="AJ480" s="97"/>
      <c r="AK480" s="97"/>
      <c r="AL480" s="97"/>
      <c r="AM480" s="97"/>
      <c r="AN480" s="97"/>
      <c r="AO480" s="97"/>
      <c r="AP480" s="97"/>
      <c r="AQ480" s="97"/>
      <c r="AR480" s="97"/>
      <c r="AS480" s="97"/>
      <c r="AT480" s="97"/>
      <c r="AU480" s="97"/>
      <c r="AV480" s="97"/>
      <c r="AW480" s="97"/>
      <c r="AX480" s="97"/>
      <c r="AY480" s="97" t="s">
        <v>393</v>
      </c>
      <c r="AZ480" s="97"/>
      <c r="BA480" s="97"/>
      <c r="BB480" s="97"/>
      <c r="BC480" s="97"/>
      <c r="BD480" s="97"/>
      <c r="BE480" s="97"/>
      <c r="BF480" s="97"/>
      <c r="BG480" s="97"/>
      <c r="BH480" s="97"/>
      <c r="BI480" s="97"/>
      <c r="BJ480" s="98"/>
      <c r="BK480" s="99"/>
      <c r="BL480" s="99"/>
      <c r="BM480" s="99"/>
      <c r="BN480" s="99"/>
      <c r="BO480" s="99"/>
      <c r="BP480" s="99"/>
      <c r="BQ480" s="99"/>
      <c r="BR480" s="99"/>
      <c r="BS480" s="99"/>
      <c r="BT480" s="99"/>
      <c r="BU480" s="99"/>
      <c r="BV480" s="99"/>
      <c r="BW480" s="99"/>
      <c r="BX480" s="99"/>
      <c r="BY480" s="99"/>
      <c r="BZ480" s="99"/>
      <c r="CA480" s="99"/>
      <c r="CB480" s="99"/>
      <c r="CC480" s="99"/>
      <c r="CD480" s="99"/>
      <c r="CE480" s="99"/>
      <c r="CF480" s="99"/>
      <c r="CG480" s="99"/>
      <c r="CH480" s="99"/>
      <c r="CI480" s="99"/>
      <c r="CJ480" s="99"/>
      <c r="CK480" s="99"/>
      <c r="CL480" s="100">
        <f t="shared" si="366"/>
        <v>0</v>
      </c>
      <c r="CM480" s="101" t="e">
        <f t="shared" si="367"/>
        <v>#DIV/0!</v>
      </c>
      <c r="CN480" s="100">
        <f t="shared" si="368"/>
        <v>0</v>
      </c>
      <c r="CO480" s="101" t="e">
        <f t="shared" si="369"/>
        <v>#DIV/0!</v>
      </c>
      <c r="CP480" s="100">
        <f t="shared" si="370"/>
        <v>0</v>
      </c>
      <c r="CQ480" s="101" t="e">
        <f t="shared" si="376"/>
        <v>#DIV/0!</v>
      </c>
      <c r="CR480" s="100">
        <f t="shared" si="372"/>
        <v>0</v>
      </c>
      <c r="CS480" s="101" t="e">
        <f t="shared" si="373"/>
        <v>#DIV/0!</v>
      </c>
      <c r="CT480" s="117" t="e">
        <f t="shared" si="377"/>
        <v>#DIV/0!</v>
      </c>
      <c r="CU480" s="103" t="e">
        <f t="shared" si="378"/>
        <v>#DIV/0!</v>
      </c>
      <c r="CV480" s="2"/>
    </row>
    <row r="481" spans="1:100" ht="96" hidden="1" customHeight="1">
      <c r="A481" s="38" t="s">
        <v>187</v>
      </c>
      <c r="B481" s="60">
        <v>569</v>
      </c>
      <c r="C481" s="119" t="s">
        <v>1189</v>
      </c>
      <c r="D481" s="337" t="s">
        <v>585</v>
      </c>
      <c r="E481" s="119" t="s">
        <v>1190</v>
      </c>
      <c r="F481" s="176" t="s">
        <v>585</v>
      </c>
      <c r="G481" s="195" t="s">
        <v>1191</v>
      </c>
      <c r="H481" s="196"/>
      <c r="I481" s="105" t="s">
        <v>212</v>
      </c>
      <c r="J481" s="342" t="s">
        <v>1035</v>
      </c>
      <c r="K481" s="140" t="s">
        <v>165</v>
      </c>
      <c r="L481" s="141" t="s">
        <v>177</v>
      </c>
      <c r="M481" s="106"/>
      <c r="N481" s="107"/>
      <c r="O481" s="108"/>
      <c r="P481" s="107"/>
      <c r="Q481" s="108"/>
      <c r="R481" s="108"/>
      <c r="S481" s="108"/>
      <c r="T481" s="108"/>
      <c r="U481" s="107"/>
      <c r="V481" s="108"/>
      <c r="W481" s="108" t="s">
        <v>177</v>
      </c>
      <c r="X481" s="108"/>
      <c r="Y481" s="38">
        <v>1</v>
      </c>
      <c r="Z481" s="129"/>
      <c r="AA481" s="109"/>
      <c r="AB481" s="109"/>
      <c r="AC481" s="109"/>
      <c r="AD481" s="109"/>
      <c r="AE481" s="109"/>
      <c r="AF481" s="109"/>
      <c r="AG481" s="96"/>
      <c r="AH481" s="96"/>
      <c r="AI481" s="96"/>
      <c r="AJ481" s="97"/>
      <c r="AK481" s="97"/>
      <c r="AL481" s="97"/>
      <c r="AM481" s="97"/>
      <c r="AN481" s="97"/>
      <c r="AO481" s="97"/>
      <c r="AP481" s="97"/>
      <c r="AQ481" s="97"/>
      <c r="AR481" s="97"/>
      <c r="AS481" s="97"/>
      <c r="AT481" s="97"/>
      <c r="AU481" s="97"/>
      <c r="AV481" s="97"/>
      <c r="AW481" s="97"/>
      <c r="AX481" s="97"/>
      <c r="AY481" s="97"/>
      <c r="AZ481" s="97"/>
      <c r="BA481" s="97"/>
      <c r="BB481" s="97"/>
      <c r="BC481" s="97"/>
      <c r="BD481" s="97" t="s">
        <v>393</v>
      </c>
      <c r="BE481" s="97"/>
      <c r="BF481" s="97"/>
      <c r="BG481" s="97"/>
      <c r="BH481" s="97"/>
      <c r="BI481" s="97"/>
      <c r="BJ481" s="98"/>
      <c r="BK481" s="99"/>
      <c r="BL481" s="99"/>
      <c r="BM481" s="99"/>
      <c r="BN481" s="99"/>
      <c r="BO481" s="99"/>
      <c r="BP481" s="99"/>
      <c r="BQ481" s="99"/>
      <c r="BR481" s="99"/>
      <c r="BS481" s="99"/>
      <c r="BT481" s="99"/>
      <c r="BU481" s="99"/>
      <c r="BV481" s="99"/>
      <c r="BW481" s="99"/>
      <c r="BX481" s="99"/>
      <c r="BY481" s="99"/>
      <c r="BZ481" s="99"/>
      <c r="CA481" s="99"/>
      <c r="CB481" s="99"/>
      <c r="CC481" s="99"/>
      <c r="CD481" s="99"/>
      <c r="CE481" s="99"/>
      <c r="CF481" s="99"/>
      <c r="CG481" s="99"/>
      <c r="CH481" s="99"/>
      <c r="CI481" s="99"/>
      <c r="CJ481" s="99"/>
      <c r="CK481" s="99"/>
      <c r="CL481" s="103">
        <f t="shared" si="366"/>
        <v>0</v>
      </c>
      <c r="CM481" s="112" t="e">
        <f t="shared" si="367"/>
        <v>#DIV/0!</v>
      </c>
      <c r="CN481" s="100">
        <f t="shared" si="368"/>
        <v>0</v>
      </c>
      <c r="CO481" s="112" t="e">
        <f t="shared" si="369"/>
        <v>#DIV/0!</v>
      </c>
      <c r="CP481" s="100">
        <f t="shared" si="370"/>
        <v>0</v>
      </c>
      <c r="CQ481" s="112" t="e">
        <f>CP481/(CL481+CN481+CP522+CR481)</f>
        <v>#DIV/0!</v>
      </c>
      <c r="CR481" s="100">
        <f t="shared" si="372"/>
        <v>0</v>
      </c>
      <c r="CS481" s="112" t="e">
        <f t="shared" si="373"/>
        <v>#DIV/0!</v>
      </c>
      <c r="CT481" s="113" t="e">
        <f>(((CL481*2)+(CN481*1)+(CP481*0)))/(CL481+CN481+CP481)</f>
        <v>#DIV/0!</v>
      </c>
      <c r="CU481" s="103" t="e">
        <f>IF(CS481&gt;=50%,"KĐG",IF(CT481&gt;=1.6,"Đạt mục tiêu",IF(CT481&gt;=1,"Cần cố gắng","Chưa đạt")))</f>
        <v>#DIV/0!</v>
      </c>
      <c r="CV481" s="2"/>
    </row>
    <row r="482" spans="1:100" ht="96" hidden="1" customHeight="1">
      <c r="A482" s="38" t="s">
        <v>181</v>
      </c>
      <c r="B482" s="60">
        <v>572</v>
      </c>
      <c r="C482" s="159" t="s">
        <v>1192</v>
      </c>
      <c r="D482" s="160" t="s">
        <v>248</v>
      </c>
      <c r="E482" s="161" t="s">
        <v>1193</v>
      </c>
      <c r="F482" s="162" t="s">
        <v>248</v>
      </c>
      <c r="G482" s="195" t="s">
        <v>1194</v>
      </c>
      <c r="H482" s="377" t="s">
        <v>1195</v>
      </c>
      <c r="I482" s="105" t="s">
        <v>212</v>
      </c>
      <c r="J482" s="345" t="s">
        <v>1035</v>
      </c>
      <c r="K482" s="89" t="s">
        <v>165</v>
      </c>
      <c r="L482" s="90" t="s">
        <v>177</v>
      </c>
      <c r="M482" s="106"/>
      <c r="N482" s="107"/>
      <c r="O482" s="108"/>
      <c r="P482" s="107"/>
      <c r="Q482" s="108" t="s">
        <v>177</v>
      </c>
      <c r="R482" s="108"/>
      <c r="S482" s="108"/>
      <c r="T482" s="108"/>
      <c r="U482" s="107"/>
      <c r="V482" s="108"/>
      <c r="W482" s="108"/>
      <c r="X482" s="108"/>
      <c r="Y482" s="38">
        <v>1</v>
      </c>
      <c r="Z482" s="155" t="s">
        <v>253</v>
      </c>
      <c r="AA482" s="109"/>
      <c r="AB482" s="109"/>
      <c r="AC482" s="109"/>
      <c r="AD482" s="109"/>
      <c r="AE482" s="109"/>
      <c r="AF482" s="109"/>
      <c r="AG482" s="96"/>
      <c r="AH482" s="96"/>
      <c r="AI482" s="96"/>
      <c r="AJ482" s="97"/>
      <c r="AK482" s="97"/>
      <c r="AL482" s="97" t="s">
        <v>393</v>
      </c>
      <c r="AM482" s="97"/>
      <c r="AN482" s="97"/>
      <c r="AO482" s="97"/>
      <c r="AP482" s="97"/>
      <c r="AQ482" s="97"/>
      <c r="AR482" s="97"/>
      <c r="AS482" s="97"/>
      <c r="AT482" s="97"/>
      <c r="AU482" s="97"/>
      <c r="AV482" s="97"/>
      <c r="AW482" s="97"/>
      <c r="AX482" s="97"/>
      <c r="AY482" s="97"/>
      <c r="AZ482" s="97"/>
      <c r="BA482" s="97"/>
      <c r="BB482" s="97"/>
      <c r="BC482" s="97"/>
      <c r="BD482" s="97"/>
      <c r="BE482" s="97"/>
      <c r="BF482" s="97"/>
      <c r="BG482" s="97"/>
      <c r="BH482" s="97"/>
      <c r="BI482" s="97"/>
      <c r="BJ482" s="98"/>
      <c r="BK482" s="99"/>
      <c r="BL482" s="99"/>
      <c r="BM482" s="99"/>
      <c r="BN482" s="99"/>
      <c r="BO482" s="99"/>
      <c r="BP482" s="99"/>
      <c r="BQ482" s="99"/>
      <c r="BR482" s="99"/>
      <c r="BS482" s="99"/>
      <c r="BT482" s="99"/>
      <c r="BU482" s="99"/>
      <c r="BV482" s="99"/>
      <c r="BW482" s="99"/>
      <c r="BX482" s="99"/>
      <c r="BY482" s="99"/>
      <c r="BZ482" s="99"/>
      <c r="CA482" s="99"/>
      <c r="CB482" s="99"/>
      <c r="CC482" s="99"/>
      <c r="CD482" s="99"/>
      <c r="CE482" s="99"/>
      <c r="CF482" s="99"/>
      <c r="CG482" s="99"/>
      <c r="CH482" s="99"/>
      <c r="CI482" s="99"/>
      <c r="CJ482" s="99"/>
      <c r="CK482" s="99"/>
      <c r="CL482" s="100">
        <f t="shared" si="366"/>
        <v>0</v>
      </c>
      <c r="CM482" s="112" t="e">
        <f t="shared" si="367"/>
        <v>#DIV/0!</v>
      </c>
      <c r="CN482" s="100">
        <f t="shared" si="368"/>
        <v>0</v>
      </c>
      <c r="CO482" s="112" t="e">
        <f t="shared" si="369"/>
        <v>#DIV/0!</v>
      </c>
      <c r="CP482" s="100">
        <f t="shared" si="370"/>
        <v>0</v>
      </c>
      <c r="CQ482" s="112" t="e">
        <f t="shared" ref="CQ482:CQ485" si="379">CP482/(CL482+CN482+CP482+CR482)</f>
        <v>#DIV/0!</v>
      </c>
      <c r="CR482" s="100">
        <f t="shared" si="372"/>
        <v>0</v>
      </c>
      <c r="CS482" s="112" t="e">
        <f t="shared" si="373"/>
        <v>#DIV/0!</v>
      </c>
      <c r="CT482" s="113" t="e">
        <f t="shared" ref="CT482:CT485" si="380">(((CL482*2)+(CN482*1)+(CP482*0)))/(CL482+CN482+CP482)</f>
        <v>#DIV/0!</v>
      </c>
      <c r="CU482" s="103" t="e">
        <f t="shared" ref="CU482:CU485" si="381">IF(CS482&gt;=50%,"KĐG",IF(CT482&gt;=1.6,"Đạt mục tiêu",IF(CT482&gt;=1,"Cần cố gắng","Chưa đạt")))</f>
        <v>#DIV/0!</v>
      </c>
      <c r="CV482" s="2"/>
    </row>
    <row r="483" spans="1:100" ht="175.5" hidden="1" customHeight="1">
      <c r="A483" s="80" t="s">
        <v>181</v>
      </c>
      <c r="B483" s="60">
        <v>573</v>
      </c>
      <c r="C483" s="83" t="s">
        <v>1196</v>
      </c>
      <c r="D483" s="104" t="s">
        <v>224</v>
      </c>
      <c r="E483" s="81" t="s">
        <v>1197</v>
      </c>
      <c r="F483" s="84" t="s">
        <v>224</v>
      </c>
      <c r="G483" s="195" t="s">
        <v>1198</v>
      </c>
      <c r="H483" s="196"/>
      <c r="I483" s="105" t="s">
        <v>212</v>
      </c>
      <c r="J483" s="342" t="s">
        <v>1035</v>
      </c>
      <c r="K483" s="140" t="s">
        <v>194</v>
      </c>
      <c r="L483" s="141" t="s">
        <v>177</v>
      </c>
      <c r="M483" s="106"/>
      <c r="N483" s="107"/>
      <c r="O483" s="108"/>
      <c r="P483" s="107"/>
      <c r="Q483" s="108" t="s">
        <v>177</v>
      </c>
      <c r="R483" s="108"/>
      <c r="S483" s="108"/>
      <c r="T483" s="108"/>
      <c r="U483" s="107"/>
      <c r="V483" s="108"/>
      <c r="W483" s="108"/>
      <c r="X483" s="108"/>
      <c r="Y483" s="38">
        <f t="shared" ref="Y483:Y485" si="382">COUNTIF($N483:$X483,"x")</f>
        <v>1</v>
      </c>
      <c r="Z483" s="129"/>
      <c r="AA483" s="109"/>
      <c r="AB483" s="109"/>
      <c r="AC483" s="109"/>
      <c r="AD483" s="109"/>
      <c r="AE483" s="109"/>
      <c r="AF483" s="109"/>
      <c r="AG483" s="96"/>
      <c r="AH483" s="96"/>
      <c r="AI483" s="96"/>
      <c r="AJ483" s="97"/>
      <c r="AK483" s="97"/>
      <c r="AL483" s="97" t="s">
        <v>227</v>
      </c>
      <c r="AM483" s="97"/>
      <c r="AN483" s="97"/>
      <c r="AO483" s="97"/>
      <c r="AP483" s="97"/>
      <c r="AQ483" s="97"/>
      <c r="AR483" s="97"/>
      <c r="AS483" s="97"/>
      <c r="AT483" s="97"/>
      <c r="AU483" s="97"/>
      <c r="AV483" s="97"/>
      <c r="AW483" s="97"/>
      <c r="AX483" s="97"/>
      <c r="AY483" s="97"/>
      <c r="AZ483" s="97"/>
      <c r="BA483" s="97"/>
      <c r="BB483" s="97"/>
      <c r="BC483" s="97"/>
      <c r="BD483" s="97"/>
      <c r="BE483" s="97"/>
      <c r="BF483" s="97"/>
      <c r="BG483" s="97"/>
      <c r="BH483" s="97"/>
      <c r="BI483" s="97"/>
      <c r="BJ483" s="98"/>
      <c r="BK483" s="99"/>
      <c r="BL483" s="99"/>
      <c r="BM483" s="99"/>
      <c r="BN483" s="99"/>
      <c r="BO483" s="99"/>
      <c r="BP483" s="99"/>
      <c r="BQ483" s="99"/>
      <c r="BR483" s="99"/>
      <c r="BS483" s="99"/>
      <c r="BT483" s="99"/>
      <c r="BU483" s="99"/>
      <c r="BV483" s="99"/>
      <c r="BW483" s="99"/>
      <c r="BX483" s="99"/>
      <c r="BY483" s="99"/>
      <c r="BZ483" s="99"/>
      <c r="CA483" s="99"/>
      <c r="CB483" s="99"/>
      <c r="CC483" s="99"/>
      <c r="CD483" s="99"/>
      <c r="CE483" s="99"/>
      <c r="CF483" s="99"/>
      <c r="CG483" s="99"/>
      <c r="CH483" s="99"/>
      <c r="CI483" s="99"/>
      <c r="CJ483" s="99"/>
      <c r="CK483" s="99"/>
      <c r="CL483" s="100">
        <f t="shared" si="366"/>
        <v>0</v>
      </c>
      <c r="CM483" s="112" t="e">
        <f t="shared" si="367"/>
        <v>#DIV/0!</v>
      </c>
      <c r="CN483" s="100">
        <f t="shared" si="368"/>
        <v>0</v>
      </c>
      <c r="CO483" s="112" t="e">
        <f t="shared" si="369"/>
        <v>#DIV/0!</v>
      </c>
      <c r="CP483" s="100">
        <f t="shared" si="370"/>
        <v>0</v>
      </c>
      <c r="CQ483" s="112" t="e">
        <f t="shared" si="379"/>
        <v>#DIV/0!</v>
      </c>
      <c r="CR483" s="100">
        <f t="shared" si="372"/>
        <v>0</v>
      </c>
      <c r="CS483" s="112" t="e">
        <f t="shared" si="373"/>
        <v>#DIV/0!</v>
      </c>
      <c r="CT483" s="113" t="e">
        <f t="shared" si="380"/>
        <v>#DIV/0!</v>
      </c>
      <c r="CU483" s="103" t="e">
        <f t="shared" si="381"/>
        <v>#DIV/0!</v>
      </c>
      <c r="CV483" s="2"/>
    </row>
    <row r="484" spans="1:100" ht="52.5" hidden="1" customHeight="1">
      <c r="A484" s="80" t="s">
        <v>182</v>
      </c>
      <c r="B484" s="60">
        <v>576</v>
      </c>
      <c r="C484" s="83" t="s">
        <v>1199</v>
      </c>
      <c r="D484" s="104" t="s">
        <v>224</v>
      </c>
      <c r="E484" s="81" t="s">
        <v>1200</v>
      </c>
      <c r="F484" s="84" t="s">
        <v>224</v>
      </c>
      <c r="G484" s="195" t="s">
        <v>1201</v>
      </c>
      <c r="H484" s="196"/>
      <c r="I484" s="105" t="s">
        <v>212</v>
      </c>
      <c r="J484" s="342" t="s">
        <v>1035</v>
      </c>
      <c r="K484" s="140" t="s">
        <v>165</v>
      </c>
      <c r="L484" s="141" t="s">
        <v>177</v>
      </c>
      <c r="M484" s="106"/>
      <c r="N484" s="107"/>
      <c r="O484" s="108"/>
      <c r="P484" s="107"/>
      <c r="Q484" s="108"/>
      <c r="R484" s="108" t="s">
        <v>177</v>
      </c>
      <c r="S484" s="108"/>
      <c r="T484" s="108"/>
      <c r="U484" s="107"/>
      <c r="V484" s="108"/>
      <c r="W484" s="108"/>
      <c r="X484" s="108"/>
      <c r="Y484" s="38">
        <f t="shared" si="382"/>
        <v>1</v>
      </c>
      <c r="Z484" s="129"/>
      <c r="AA484" s="109"/>
      <c r="AB484" s="109"/>
      <c r="AC484" s="109"/>
      <c r="AD484" s="109"/>
      <c r="AE484" s="109"/>
      <c r="AF484" s="109"/>
      <c r="AG484" s="96"/>
      <c r="AH484" s="96"/>
      <c r="AI484" s="96"/>
      <c r="AJ484" s="97"/>
      <c r="AK484" s="97"/>
      <c r="AL484" s="97"/>
      <c r="AM484" s="97" t="s">
        <v>365</v>
      </c>
      <c r="AN484" s="97"/>
      <c r="AO484" s="97" t="s">
        <v>365</v>
      </c>
      <c r="AP484" s="97"/>
      <c r="AQ484" s="97"/>
      <c r="AR484" s="97"/>
      <c r="AS484" s="97"/>
      <c r="AT484" s="97"/>
      <c r="AU484" s="97"/>
      <c r="AV484" s="97"/>
      <c r="AW484" s="97"/>
      <c r="AX484" s="97"/>
      <c r="AY484" s="97"/>
      <c r="AZ484" s="97"/>
      <c r="BA484" s="97"/>
      <c r="BB484" s="97"/>
      <c r="BC484" s="97"/>
      <c r="BD484" s="97"/>
      <c r="BE484" s="97"/>
      <c r="BF484" s="97"/>
      <c r="BG484" s="97"/>
      <c r="BH484" s="97"/>
      <c r="BI484" s="97"/>
      <c r="BJ484" s="98"/>
      <c r="BK484" s="99"/>
      <c r="BL484" s="99"/>
      <c r="BM484" s="99"/>
      <c r="BN484" s="99"/>
      <c r="BO484" s="99"/>
      <c r="BP484" s="99"/>
      <c r="BQ484" s="99"/>
      <c r="BR484" s="99"/>
      <c r="BS484" s="99"/>
      <c r="BT484" s="99"/>
      <c r="BU484" s="99"/>
      <c r="BV484" s="99"/>
      <c r="BW484" s="99"/>
      <c r="BX484" s="99"/>
      <c r="BY484" s="99"/>
      <c r="BZ484" s="99"/>
      <c r="CA484" s="99"/>
      <c r="CB484" s="99"/>
      <c r="CC484" s="99"/>
      <c r="CD484" s="99"/>
      <c r="CE484" s="99"/>
      <c r="CF484" s="99"/>
      <c r="CG484" s="99"/>
      <c r="CH484" s="99"/>
      <c r="CI484" s="99"/>
      <c r="CJ484" s="99"/>
      <c r="CK484" s="99"/>
      <c r="CL484" s="100">
        <f t="shared" si="366"/>
        <v>0</v>
      </c>
      <c r="CM484" s="101" t="e">
        <f t="shared" si="367"/>
        <v>#DIV/0!</v>
      </c>
      <c r="CN484" s="100">
        <f t="shared" si="368"/>
        <v>0</v>
      </c>
      <c r="CO484" s="101" t="e">
        <f t="shared" si="369"/>
        <v>#DIV/0!</v>
      </c>
      <c r="CP484" s="100">
        <f t="shared" si="370"/>
        <v>0</v>
      </c>
      <c r="CQ484" s="101" t="e">
        <f t="shared" si="379"/>
        <v>#DIV/0!</v>
      </c>
      <c r="CR484" s="100">
        <f t="shared" si="372"/>
        <v>0</v>
      </c>
      <c r="CS484" s="101" t="e">
        <f t="shared" si="373"/>
        <v>#DIV/0!</v>
      </c>
      <c r="CT484" s="113" t="e">
        <f t="shared" si="380"/>
        <v>#DIV/0!</v>
      </c>
      <c r="CU484" s="103" t="e">
        <f t="shared" si="381"/>
        <v>#DIV/0!</v>
      </c>
      <c r="CV484" s="2"/>
    </row>
    <row r="485" spans="1:100" ht="93.75" hidden="1" customHeight="1">
      <c r="A485" s="38" t="s">
        <v>180</v>
      </c>
      <c r="B485" s="60">
        <v>577</v>
      </c>
      <c r="C485" s="159" t="s">
        <v>1202</v>
      </c>
      <c r="D485" s="160" t="s">
        <v>248</v>
      </c>
      <c r="E485" s="161" t="s">
        <v>1203</v>
      </c>
      <c r="F485" s="162" t="s">
        <v>248</v>
      </c>
      <c r="G485" s="85" t="s">
        <v>1204</v>
      </c>
      <c r="H485" s="86"/>
      <c r="I485" s="105" t="s">
        <v>212</v>
      </c>
      <c r="J485" s="342" t="s">
        <v>1035</v>
      </c>
      <c r="K485" s="140" t="s">
        <v>165</v>
      </c>
      <c r="L485" s="141" t="s">
        <v>177</v>
      </c>
      <c r="M485" s="106"/>
      <c r="N485" s="107"/>
      <c r="O485" s="108"/>
      <c r="P485" s="107" t="s">
        <v>177</v>
      </c>
      <c r="Q485" s="108"/>
      <c r="R485" s="108"/>
      <c r="S485" s="108"/>
      <c r="T485" s="108"/>
      <c r="U485" s="107"/>
      <c r="V485" s="108"/>
      <c r="W485" s="108"/>
      <c r="X485" s="108"/>
      <c r="Y485" s="38">
        <f t="shared" si="382"/>
        <v>1</v>
      </c>
      <c r="Z485" s="155" t="s">
        <v>253</v>
      </c>
      <c r="AA485" s="109"/>
      <c r="AB485" s="109"/>
      <c r="AC485" s="109"/>
      <c r="AD485" s="109"/>
      <c r="AE485" s="109"/>
      <c r="AF485" s="109"/>
      <c r="AG485" s="96" t="s">
        <v>222</v>
      </c>
      <c r="AH485" s="96"/>
      <c r="AI485" s="96"/>
      <c r="AJ485" s="97"/>
      <c r="AK485" s="97"/>
      <c r="AL485" s="97"/>
      <c r="AM485" s="97"/>
      <c r="AN485" s="97"/>
      <c r="AO485" s="97"/>
      <c r="AP485" s="97"/>
      <c r="AQ485" s="97"/>
      <c r="AR485" s="97"/>
      <c r="AS485" s="97"/>
      <c r="AT485" s="97"/>
      <c r="AU485" s="97"/>
      <c r="AV485" s="97"/>
      <c r="AW485" s="97"/>
      <c r="AX485" s="97"/>
      <c r="AY485" s="97"/>
      <c r="AZ485" s="97"/>
      <c r="BA485" s="97"/>
      <c r="BB485" s="97"/>
      <c r="BC485" s="97"/>
      <c r="BD485" s="97"/>
      <c r="BE485" s="97"/>
      <c r="BF485" s="97"/>
      <c r="BG485" s="97"/>
      <c r="BH485" s="97"/>
      <c r="BI485" s="97"/>
      <c r="BJ485" s="98"/>
      <c r="BK485" s="99"/>
      <c r="BL485" s="99"/>
      <c r="BM485" s="99"/>
      <c r="BN485" s="99"/>
      <c r="BO485" s="99"/>
      <c r="BP485" s="99"/>
      <c r="BQ485" s="99"/>
      <c r="BR485" s="99"/>
      <c r="BS485" s="99"/>
      <c r="BT485" s="99"/>
      <c r="BU485" s="99"/>
      <c r="BV485" s="99"/>
      <c r="BW485" s="99"/>
      <c r="BX485" s="99"/>
      <c r="BY485" s="99"/>
      <c r="BZ485" s="99"/>
      <c r="CA485" s="99"/>
      <c r="CB485" s="99"/>
      <c r="CC485" s="99"/>
      <c r="CD485" s="99"/>
      <c r="CE485" s="99"/>
      <c r="CF485" s="99"/>
      <c r="CG485" s="99"/>
      <c r="CH485" s="99"/>
      <c r="CI485" s="99"/>
      <c r="CJ485" s="99"/>
      <c r="CK485" s="99"/>
      <c r="CL485" s="100">
        <f t="shared" si="366"/>
        <v>0</v>
      </c>
      <c r="CM485" s="112" t="e">
        <f t="shared" si="367"/>
        <v>#DIV/0!</v>
      </c>
      <c r="CN485" s="100">
        <f t="shared" si="368"/>
        <v>0</v>
      </c>
      <c r="CO485" s="112" t="e">
        <f t="shared" si="369"/>
        <v>#DIV/0!</v>
      </c>
      <c r="CP485" s="48">
        <f t="shared" si="370"/>
        <v>0</v>
      </c>
      <c r="CQ485" s="112" t="e">
        <f t="shared" si="379"/>
        <v>#DIV/0!</v>
      </c>
      <c r="CR485" s="100">
        <f t="shared" si="372"/>
        <v>0</v>
      </c>
      <c r="CS485" s="112" t="e">
        <f t="shared" si="373"/>
        <v>#DIV/0!</v>
      </c>
      <c r="CT485" s="113" t="e">
        <f t="shared" si="380"/>
        <v>#DIV/0!</v>
      </c>
      <c r="CU485" s="103" t="e">
        <f t="shared" si="381"/>
        <v>#DIV/0!</v>
      </c>
      <c r="CV485" s="2"/>
    </row>
    <row r="486" spans="1:100" ht="28.5" hidden="1" customHeight="1">
      <c r="A486" s="59"/>
      <c r="B486" s="60">
        <v>578</v>
      </c>
      <c r="C486" s="156" t="s">
        <v>1205</v>
      </c>
      <c r="D486" s="157"/>
      <c r="E486" s="156"/>
      <c r="F486" s="65" t="s">
        <v>117</v>
      </c>
      <c r="G486" s="66"/>
      <c r="H486" s="66"/>
      <c r="I486" s="66"/>
      <c r="J486" s="66"/>
      <c r="K486" s="66"/>
      <c r="L486" s="66"/>
      <c r="M486" s="187"/>
      <c r="N486" s="66"/>
      <c r="O486" s="66"/>
      <c r="P486" s="66"/>
      <c r="Q486" s="66"/>
      <c r="R486" s="66"/>
      <c r="S486" s="66"/>
      <c r="T486" s="66"/>
      <c r="U486" s="66"/>
      <c r="V486" s="66"/>
      <c r="W486" s="66"/>
      <c r="X486" s="66"/>
      <c r="Y486" s="67">
        <f>SUM(Y487:Y491)</f>
        <v>5</v>
      </c>
      <c r="Z486" s="137"/>
      <c r="AA486" s="66"/>
      <c r="AB486" s="66"/>
      <c r="AC486" s="66"/>
      <c r="AD486" s="66"/>
      <c r="AE486" s="66"/>
      <c r="AF486" s="66"/>
      <c r="AG486" s="66"/>
      <c r="AH486" s="66"/>
      <c r="AI486" s="66"/>
      <c r="AJ486" s="138"/>
      <c r="AK486" s="138"/>
      <c r="AL486" s="138"/>
      <c r="AM486" s="138"/>
      <c r="AN486" s="138"/>
      <c r="AO486" s="138"/>
      <c r="AP486" s="138"/>
      <c r="AQ486" s="138"/>
      <c r="AR486" s="138"/>
      <c r="AS486" s="138"/>
      <c r="AT486" s="138"/>
      <c r="AU486" s="138"/>
      <c r="AV486" s="138"/>
      <c r="AW486" s="138"/>
      <c r="AX486" s="138"/>
      <c r="AY486" s="138"/>
      <c r="AZ486" s="138"/>
      <c r="BA486" s="138"/>
      <c r="BB486" s="138"/>
      <c r="BC486" s="138"/>
      <c r="BD486" s="138"/>
      <c r="BE486" s="138"/>
      <c r="BF486" s="138"/>
      <c r="BG486" s="138"/>
      <c r="BH486" s="138"/>
      <c r="BI486" s="138"/>
      <c r="BJ486" s="215"/>
      <c r="BK486" s="216"/>
      <c r="BL486" s="216"/>
      <c r="BM486" s="216"/>
      <c r="BN486" s="216"/>
      <c r="BO486" s="216"/>
      <c r="BP486" s="216"/>
      <c r="BQ486" s="216"/>
      <c r="BR486" s="216"/>
      <c r="BS486" s="216"/>
      <c r="BT486" s="216"/>
      <c r="BU486" s="216"/>
      <c r="BV486" s="216"/>
      <c r="BW486" s="216"/>
      <c r="BX486" s="216"/>
      <c r="BY486" s="216"/>
      <c r="BZ486" s="216"/>
      <c r="CA486" s="216"/>
      <c r="CB486" s="216"/>
      <c r="CC486" s="216"/>
      <c r="CD486" s="216"/>
      <c r="CE486" s="216"/>
      <c r="CF486" s="216"/>
      <c r="CG486" s="216"/>
      <c r="CH486" s="216"/>
      <c r="CI486" s="216"/>
      <c r="CJ486" s="216"/>
      <c r="CK486" s="216"/>
      <c r="CL486" s="216"/>
      <c r="CM486" s="216"/>
      <c r="CN486" s="216"/>
      <c r="CO486" s="216"/>
      <c r="CP486" s="216"/>
      <c r="CQ486" s="216"/>
      <c r="CR486" s="216"/>
      <c r="CS486" s="216"/>
      <c r="CT486" s="217"/>
      <c r="CU486" s="216"/>
      <c r="CV486" s="2"/>
    </row>
    <row r="487" spans="1:100" ht="33" hidden="1" customHeight="1">
      <c r="A487" s="38" t="s">
        <v>183</v>
      </c>
      <c r="B487" s="60">
        <v>579</v>
      </c>
      <c r="C487" s="83" t="s">
        <v>1206</v>
      </c>
      <c r="D487" s="104" t="s">
        <v>171</v>
      </c>
      <c r="E487" s="81" t="s">
        <v>1207</v>
      </c>
      <c r="F487" s="84" t="s">
        <v>224</v>
      </c>
      <c r="G487" s="171" t="s">
        <v>1208</v>
      </c>
      <c r="H487" s="172"/>
      <c r="I487" s="105" t="s">
        <v>212</v>
      </c>
      <c r="J487" s="342" t="s">
        <v>1035</v>
      </c>
      <c r="K487" s="140" t="s">
        <v>194</v>
      </c>
      <c r="L487" s="141" t="s">
        <v>177</v>
      </c>
      <c r="M487" s="106"/>
      <c r="N487" s="107"/>
      <c r="O487" s="108"/>
      <c r="P487" s="107"/>
      <c r="Q487" s="108"/>
      <c r="R487" s="108"/>
      <c r="S487" s="107" t="s">
        <v>177</v>
      </c>
      <c r="T487" s="108"/>
      <c r="U487" s="107"/>
      <c r="V487" s="108"/>
      <c r="W487" s="108"/>
      <c r="X487" s="108"/>
      <c r="Y487" s="38">
        <f t="shared" ref="Y487:Y491" si="383">COUNTIF($N487:$X487,"x")</f>
        <v>1</v>
      </c>
      <c r="Z487" s="129"/>
      <c r="AA487" s="109"/>
      <c r="AB487" s="109"/>
      <c r="AC487" s="109"/>
      <c r="AD487" s="109"/>
      <c r="AE487" s="109"/>
      <c r="AF487" s="109"/>
      <c r="AG487" s="96"/>
      <c r="AH487" s="96"/>
      <c r="AI487" s="96"/>
      <c r="AJ487" s="97"/>
      <c r="AK487" s="97"/>
      <c r="AL487" s="97"/>
      <c r="AM487" s="97"/>
      <c r="AN487" s="97"/>
      <c r="AO487" s="97"/>
      <c r="AP487" s="97"/>
      <c r="AQ487" s="97"/>
      <c r="AR487" s="97" t="s">
        <v>227</v>
      </c>
      <c r="AS487" s="97"/>
      <c r="AT487" s="97"/>
      <c r="AU487" s="97"/>
      <c r="AV487" s="97"/>
      <c r="AW487" s="97"/>
      <c r="AX487" s="97"/>
      <c r="AY487" s="97"/>
      <c r="AZ487" s="97"/>
      <c r="BA487" s="97"/>
      <c r="BB487" s="97"/>
      <c r="BC487" s="97"/>
      <c r="BD487" s="97"/>
      <c r="BE487" s="97"/>
      <c r="BF487" s="97"/>
      <c r="BG487" s="97"/>
      <c r="BH487" s="97"/>
      <c r="BI487" s="97"/>
      <c r="BJ487" s="98"/>
      <c r="BK487" s="99"/>
      <c r="BL487" s="99"/>
      <c r="BM487" s="99"/>
      <c r="BN487" s="99"/>
      <c r="BO487" s="99"/>
      <c r="BP487" s="99"/>
      <c r="BQ487" s="99"/>
      <c r="BR487" s="99"/>
      <c r="BS487" s="99"/>
      <c r="BT487" s="99"/>
      <c r="BU487" s="99"/>
      <c r="BV487" s="99"/>
      <c r="BW487" s="99"/>
      <c r="BX487" s="99"/>
      <c r="BY487" s="99"/>
      <c r="BZ487" s="99"/>
      <c r="CA487" s="99"/>
      <c r="CB487" s="99"/>
      <c r="CC487" s="99"/>
      <c r="CD487" s="99"/>
      <c r="CE487" s="99"/>
      <c r="CF487" s="99"/>
      <c r="CG487" s="99"/>
      <c r="CH487" s="99"/>
      <c r="CI487" s="99"/>
      <c r="CJ487" s="99"/>
      <c r="CK487" s="99"/>
      <c r="CL487" s="100">
        <f>COUNTIF(BJ487:CK487,"2")</f>
        <v>0</v>
      </c>
      <c r="CM487" s="112" t="e">
        <f t="shared" ref="CM487:CM491" si="384">CL487/(CL487+CN487+CP487+CR487)</f>
        <v>#DIV/0!</v>
      </c>
      <c r="CN487" s="100">
        <f>COUNTIF(BJ487:CK487,"1")</f>
        <v>0</v>
      </c>
      <c r="CO487" s="112" t="e">
        <f t="shared" ref="CO487:CO491" si="385">CN487/(CL487+CN487+CP487+CR487)</f>
        <v>#DIV/0!</v>
      </c>
      <c r="CP487" s="100">
        <f>COUNTIF(BJ487:CK487,"0")</f>
        <v>0</v>
      </c>
      <c r="CQ487" s="112" t="e">
        <f t="shared" ref="CQ487:CQ491" si="386">CP487/(CL487+CN487+CP487+CR487)</f>
        <v>#DIV/0!</v>
      </c>
      <c r="CR487" s="100">
        <f>COUNTIF(BJ487:CK487,"KĐG")</f>
        <v>0</v>
      </c>
      <c r="CS487" s="112" t="e">
        <f t="shared" ref="CS487:CS491" si="387">CR487/(CL487+CN487+CP487+CR487)</f>
        <v>#DIV/0!</v>
      </c>
      <c r="CT487" s="113" t="e">
        <f t="shared" ref="CT487:CT491" si="388">(((CL487*2)+(CN487*1)+(CP487*0)))/(CL487+CN487+CP487)</f>
        <v>#DIV/0!</v>
      </c>
      <c r="CU487" s="103" t="e">
        <f t="shared" ref="CU487:CU491" si="389">IF(CS487&gt;=50%,"KĐG",IF(CT487&gt;=1.6,"Đạt mục tiêu",IF(CT487&gt;=1,"Cần cố gắng","Chưa đạt")))</f>
        <v>#DIV/0!</v>
      </c>
      <c r="CV487" s="2"/>
    </row>
    <row r="488" spans="1:100" ht="59.25" hidden="1" customHeight="1">
      <c r="A488" s="80" t="s">
        <v>184</v>
      </c>
      <c r="B488" s="60">
        <v>580</v>
      </c>
      <c r="C488" s="83" t="s">
        <v>1209</v>
      </c>
      <c r="D488" s="115" t="s">
        <v>171</v>
      </c>
      <c r="E488" s="81" t="s">
        <v>1210</v>
      </c>
      <c r="F488" s="84" t="s">
        <v>224</v>
      </c>
      <c r="G488" s="195" t="s">
        <v>1211</v>
      </c>
      <c r="H488" s="196"/>
      <c r="I488" s="105" t="s">
        <v>212</v>
      </c>
      <c r="J488" s="342" t="s">
        <v>1035</v>
      </c>
      <c r="K488" s="140" t="s">
        <v>194</v>
      </c>
      <c r="L488" s="141" t="s">
        <v>177</v>
      </c>
      <c r="M488" s="106"/>
      <c r="N488" s="107"/>
      <c r="O488" s="108"/>
      <c r="P488" s="107"/>
      <c r="Q488" s="108"/>
      <c r="R488" s="108"/>
      <c r="S488" s="108"/>
      <c r="T488" s="107" t="s">
        <v>177</v>
      </c>
      <c r="U488" s="107"/>
      <c r="V488" s="108"/>
      <c r="W488" s="108"/>
      <c r="X488" s="108"/>
      <c r="Y488" s="38">
        <f t="shared" si="383"/>
        <v>1</v>
      </c>
      <c r="Z488" s="129"/>
      <c r="AA488" s="109"/>
      <c r="AB488" s="109"/>
      <c r="AC488" s="109"/>
      <c r="AD488" s="109"/>
      <c r="AE488" s="109"/>
      <c r="AF488" s="109"/>
      <c r="AG488" s="96"/>
      <c r="AH488" s="96"/>
      <c r="AI488" s="96"/>
      <c r="AJ488" s="97"/>
      <c r="AK488" s="97"/>
      <c r="AL488" s="97"/>
      <c r="AM488" s="97"/>
      <c r="AN488" s="97"/>
      <c r="AO488" s="97"/>
      <c r="AP488" s="97"/>
      <c r="AQ488" s="97"/>
      <c r="AR488" s="97"/>
      <c r="AS488" s="97"/>
      <c r="AT488" s="97" t="s">
        <v>222</v>
      </c>
      <c r="AU488" s="97" t="s">
        <v>222</v>
      </c>
      <c r="AV488" s="97" t="s">
        <v>222</v>
      </c>
      <c r="AW488" s="97" t="s">
        <v>222</v>
      </c>
      <c r="AX488" s="97"/>
      <c r="AY488" s="97"/>
      <c r="AZ488" s="97"/>
      <c r="BA488" s="97"/>
      <c r="BB488" s="97"/>
      <c r="BC488" s="97"/>
      <c r="BD488" s="97"/>
      <c r="BE488" s="97"/>
      <c r="BF488" s="97"/>
      <c r="BG488" s="97"/>
      <c r="BH488" s="97"/>
      <c r="BI488" s="97"/>
      <c r="BJ488" s="98"/>
      <c r="BK488" s="99"/>
      <c r="BL488" s="99"/>
      <c r="BM488" s="99"/>
      <c r="BN488" s="99"/>
      <c r="BO488" s="99"/>
      <c r="BP488" s="99"/>
      <c r="BQ488" s="99"/>
      <c r="BR488" s="99"/>
      <c r="BS488" s="99"/>
      <c r="BT488" s="99"/>
      <c r="BU488" s="99"/>
      <c r="BV488" s="99"/>
      <c r="BW488" s="99"/>
      <c r="BX488" s="99"/>
      <c r="BY488" s="99"/>
      <c r="BZ488" s="99"/>
      <c r="CA488" s="99"/>
      <c r="CB488" s="99"/>
      <c r="CC488" s="99"/>
      <c r="CD488" s="99"/>
      <c r="CE488" s="99"/>
      <c r="CF488" s="99"/>
      <c r="CG488" s="99"/>
      <c r="CH488" s="99"/>
      <c r="CI488" s="99"/>
      <c r="CJ488" s="99"/>
      <c r="CK488" s="99"/>
      <c r="CL488" s="100">
        <f>COUNTIF(BJ488:CK488,"2")</f>
        <v>0</v>
      </c>
      <c r="CM488" s="101" t="e">
        <f t="shared" si="384"/>
        <v>#DIV/0!</v>
      </c>
      <c r="CN488" s="100">
        <f>COUNTIF(BJ488:CK488,"1")</f>
        <v>0</v>
      </c>
      <c r="CO488" s="101" t="e">
        <f t="shared" si="385"/>
        <v>#DIV/0!</v>
      </c>
      <c r="CP488" s="100">
        <f>COUNTIF(BJ488:CK488,"0")</f>
        <v>0</v>
      </c>
      <c r="CQ488" s="101" t="e">
        <f t="shared" si="386"/>
        <v>#DIV/0!</v>
      </c>
      <c r="CR488" s="100">
        <f>COUNTIF(BJ488:CK488,"KĐG")</f>
        <v>0</v>
      </c>
      <c r="CS488" s="101" t="e">
        <f t="shared" si="387"/>
        <v>#DIV/0!</v>
      </c>
      <c r="CT488" s="116" t="e">
        <f t="shared" si="388"/>
        <v>#DIV/0!</v>
      </c>
      <c r="CU488" s="103" t="e">
        <f t="shared" si="389"/>
        <v>#DIV/0!</v>
      </c>
      <c r="CV488" s="2"/>
    </row>
    <row r="489" spans="1:100" ht="67.5" hidden="1" customHeight="1">
      <c r="A489" s="80" t="s">
        <v>186</v>
      </c>
      <c r="B489" s="60">
        <v>583</v>
      </c>
      <c r="C489" s="83" t="s">
        <v>1212</v>
      </c>
      <c r="D489" s="104" t="s">
        <v>171</v>
      </c>
      <c r="E489" s="81" t="s">
        <v>1213</v>
      </c>
      <c r="F489" s="84" t="s">
        <v>224</v>
      </c>
      <c r="G489" s="171" t="s">
        <v>1214</v>
      </c>
      <c r="H489" s="377" t="s">
        <v>1215</v>
      </c>
      <c r="I489" s="105" t="s">
        <v>212</v>
      </c>
      <c r="J489" s="342" t="s">
        <v>1035</v>
      </c>
      <c r="K489" s="140" t="s">
        <v>165</v>
      </c>
      <c r="L489" s="141" t="s">
        <v>177</v>
      </c>
      <c r="M489" s="106">
        <v>1</v>
      </c>
      <c r="N489" s="107"/>
      <c r="O489" s="108"/>
      <c r="P489" s="107"/>
      <c r="Q489" s="108"/>
      <c r="R489" s="108"/>
      <c r="S489" s="108"/>
      <c r="T489" s="108"/>
      <c r="U489" s="107"/>
      <c r="V489" s="107" t="s">
        <v>177</v>
      </c>
      <c r="W489" s="108"/>
      <c r="X489" s="108"/>
      <c r="Y489" s="38">
        <f t="shared" si="383"/>
        <v>1</v>
      </c>
      <c r="Z489" s="129"/>
      <c r="AA489" s="109"/>
      <c r="AB489" s="109"/>
      <c r="AC489" s="109"/>
      <c r="AD489" s="109"/>
      <c r="AE489" s="109"/>
      <c r="AF489" s="109"/>
      <c r="AG489" s="96"/>
      <c r="AH489" s="96"/>
      <c r="AI489" s="96"/>
      <c r="AJ489" s="97"/>
      <c r="AK489" s="97"/>
      <c r="AL489" s="97"/>
      <c r="AM489" s="97"/>
      <c r="AN489" s="97"/>
      <c r="AO489" s="97"/>
      <c r="AP489" s="97"/>
      <c r="AQ489" s="97"/>
      <c r="AR489" s="97"/>
      <c r="AS489" s="97"/>
      <c r="AT489" s="97"/>
      <c r="AU489" s="97"/>
      <c r="AV489" s="97"/>
      <c r="AW489" s="97"/>
      <c r="AX489" s="97"/>
      <c r="AY489" s="97"/>
      <c r="AZ489" s="97"/>
      <c r="BA489" s="97" t="s">
        <v>227</v>
      </c>
      <c r="BB489" s="97"/>
      <c r="BC489" s="97"/>
      <c r="BD489" s="97"/>
      <c r="BE489" s="97"/>
      <c r="BF489" s="97"/>
      <c r="BG489" s="97"/>
      <c r="BH489" s="97"/>
      <c r="BI489" s="97"/>
      <c r="BJ489" s="98"/>
      <c r="BK489" s="99"/>
      <c r="BL489" s="99"/>
      <c r="BM489" s="99"/>
      <c r="BN489" s="99"/>
      <c r="BO489" s="99"/>
      <c r="BP489" s="99"/>
      <c r="BQ489" s="99"/>
      <c r="BR489" s="99"/>
      <c r="BS489" s="99"/>
      <c r="BT489" s="99"/>
      <c r="BU489" s="99"/>
      <c r="BV489" s="99"/>
      <c r="BW489" s="99"/>
      <c r="BX489" s="99"/>
      <c r="BY489" s="99"/>
      <c r="BZ489" s="99"/>
      <c r="CA489" s="99"/>
      <c r="CB489" s="99"/>
      <c r="CC489" s="99"/>
      <c r="CD489" s="99"/>
      <c r="CE489" s="99"/>
      <c r="CF489" s="99"/>
      <c r="CG489" s="99"/>
      <c r="CH489" s="99"/>
      <c r="CI489" s="99"/>
      <c r="CJ489" s="99"/>
      <c r="CK489" s="99"/>
      <c r="CL489" s="100">
        <f>COUNTIF(BJ489:CK489,"2")</f>
        <v>0</v>
      </c>
      <c r="CM489" s="101" t="e">
        <f t="shared" si="384"/>
        <v>#DIV/0!</v>
      </c>
      <c r="CN489" s="100">
        <f>COUNTIF(BJ489:CK489,"1")</f>
        <v>0</v>
      </c>
      <c r="CO489" s="101" t="e">
        <f t="shared" si="385"/>
        <v>#DIV/0!</v>
      </c>
      <c r="CP489" s="100">
        <f>COUNTIF(BJ489:CK489,"0")</f>
        <v>0</v>
      </c>
      <c r="CQ489" s="101" t="e">
        <f t="shared" si="386"/>
        <v>#DIV/0!</v>
      </c>
      <c r="CR489" s="100">
        <f>COUNTIF(BJ489:CK489,"KĐG")</f>
        <v>0</v>
      </c>
      <c r="CS489" s="101" t="e">
        <f t="shared" si="387"/>
        <v>#DIV/0!</v>
      </c>
      <c r="CT489" s="113" t="e">
        <f t="shared" si="388"/>
        <v>#DIV/0!</v>
      </c>
      <c r="CU489" s="103" t="e">
        <f t="shared" si="389"/>
        <v>#DIV/0!</v>
      </c>
      <c r="CV489" s="2"/>
    </row>
    <row r="490" spans="1:100" ht="84" hidden="1" customHeight="1">
      <c r="A490" s="80" t="s">
        <v>186</v>
      </c>
      <c r="B490" s="60">
        <v>584</v>
      </c>
      <c r="C490" s="83" t="s">
        <v>1216</v>
      </c>
      <c r="D490" s="104" t="s">
        <v>171</v>
      </c>
      <c r="E490" s="81" t="s">
        <v>1217</v>
      </c>
      <c r="F490" s="84" t="s">
        <v>224</v>
      </c>
      <c r="G490" s="85" t="s">
        <v>1218</v>
      </c>
      <c r="H490" s="122" t="s">
        <v>1219</v>
      </c>
      <c r="I490" s="105" t="s">
        <v>212</v>
      </c>
      <c r="J490" s="342" t="s">
        <v>1035</v>
      </c>
      <c r="K490" s="140" t="s">
        <v>194</v>
      </c>
      <c r="L490" s="141" t="s">
        <v>177</v>
      </c>
      <c r="M490" s="106"/>
      <c r="N490" s="107"/>
      <c r="O490" s="108"/>
      <c r="P490" s="107"/>
      <c r="Q490" s="149"/>
      <c r="R490" s="149"/>
      <c r="S490" s="108"/>
      <c r="T490" s="108"/>
      <c r="U490" s="107"/>
      <c r="V490" s="108" t="s">
        <v>177</v>
      </c>
      <c r="W490" s="108"/>
      <c r="X490" s="108"/>
      <c r="Y490" s="38">
        <f t="shared" si="383"/>
        <v>1</v>
      </c>
      <c r="Z490" s="129"/>
      <c r="AA490" s="109"/>
      <c r="AB490" s="109"/>
      <c r="AC490" s="109"/>
      <c r="AD490" s="109"/>
      <c r="AE490" s="109"/>
      <c r="AF490" s="109"/>
      <c r="AG490" s="96"/>
      <c r="AH490" s="96"/>
      <c r="AI490" s="96"/>
      <c r="AJ490" s="97"/>
      <c r="AK490" s="97"/>
      <c r="AL490" s="97"/>
      <c r="AM490" s="97"/>
      <c r="AN490" s="97"/>
      <c r="AO490" s="97"/>
      <c r="AP490" s="97"/>
      <c r="AQ490" s="97"/>
      <c r="AR490" s="97"/>
      <c r="AS490" s="97"/>
      <c r="AT490" s="97"/>
      <c r="AU490" s="97"/>
      <c r="AV490" s="97"/>
      <c r="AW490" s="97"/>
      <c r="AX490" s="97"/>
      <c r="AY490" s="97"/>
      <c r="AZ490" s="97"/>
      <c r="BA490" s="97"/>
      <c r="BB490" s="97" t="s">
        <v>216</v>
      </c>
      <c r="BC490" s="97"/>
      <c r="BD490" s="97"/>
      <c r="BE490" s="97"/>
      <c r="BF490" s="97"/>
      <c r="BG490" s="97"/>
      <c r="BH490" s="97"/>
      <c r="BI490" s="97"/>
      <c r="BJ490" s="98"/>
      <c r="BK490" s="99"/>
      <c r="BL490" s="99"/>
      <c r="BM490" s="99"/>
      <c r="BN490" s="99"/>
      <c r="BO490" s="99"/>
      <c r="BP490" s="99"/>
      <c r="BQ490" s="99"/>
      <c r="BR490" s="99"/>
      <c r="BS490" s="99"/>
      <c r="BT490" s="99"/>
      <c r="BU490" s="99"/>
      <c r="BV490" s="99"/>
      <c r="BW490" s="99"/>
      <c r="BX490" s="99"/>
      <c r="BY490" s="99"/>
      <c r="BZ490" s="99"/>
      <c r="CA490" s="99"/>
      <c r="CB490" s="99"/>
      <c r="CC490" s="99"/>
      <c r="CD490" s="99"/>
      <c r="CE490" s="99"/>
      <c r="CF490" s="99"/>
      <c r="CG490" s="99"/>
      <c r="CH490" s="99"/>
      <c r="CI490" s="99"/>
      <c r="CJ490" s="99"/>
      <c r="CK490" s="99"/>
      <c r="CL490" s="100">
        <f>COUNTIF(BJ490:CK490,"2")</f>
        <v>0</v>
      </c>
      <c r="CM490" s="101" t="e">
        <f t="shared" si="384"/>
        <v>#DIV/0!</v>
      </c>
      <c r="CN490" s="100">
        <f>COUNTIF(BJ490:CK490,"1")</f>
        <v>0</v>
      </c>
      <c r="CO490" s="101" t="e">
        <f t="shared" si="385"/>
        <v>#DIV/0!</v>
      </c>
      <c r="CP490" s="100">
        <f>COUNTIF(BJ490:CK490,"0")</f>
        <v>0</v>
      </c>
      <c r="CQ490" s="101" t="e">
        <f t="shared" si="386"/>
        <v>#DIV/0!</v>
      </c>
      <c r="CR490" s="100">
        <f>COUNTIF(BJ490:CK490,"KĐG")</f>
        <v>0</v>
      </c>
      <c r="CS490" s="101" t="e">
        <f t="shared" si="387"/>
        <v>#DIV/0!</v>
      </c>
      <c r="CT490" s="113" t="e">
        <f t="shared" si="388"/>
        <v>#DIV/0!</v>
      </c>
      <c r="CU490" s="103" t="e">
        <f t="shared" si="389"/>
        <v>#DIV/0!</v>
      </c>
      <c r="CV490" s="2"/>
    </row>
    <row r="491" spans="1:100" ht="133.5" customHeight="1">
      <c r="A491" s="399" t="s">
        <v>169</v>
      </c>
      <c r="B491" s="569">
        <v>585</v>
      </c>
      <c r="C491" s="85" t="s">
        <v>1220</v>
      </c>
      <c r="D491" s="336" t="s">
        <v>171</v>
      </c>
      <c r="E491" s="85" t="s">
        <v>1221</v>
      </c>
      <c r="F491" s="336" t="s">
        <v>224</v>
      </c>
      <c r="G491" s="378" t="s">
        <v>1435</v>
      </c>
      <c r="H491" s="529"/>
      <c r="I491" s="126" t="s">
        <v>212</v>
      </c>
      <c r="J491" s="341" t="s">
        <v>1035</v>
      </c>
      <c r="K491" s="140" t="s">
        <v>194</v>
      </c>
      <c r="L491" s="141" t="s">
        <v>177</v>
      </c>
      <c r="M491" s="523"/>
      <c r="N491" s="571" t="s">
        <v>177</v>
      </c>
      <c r="O491" s="612"/>
      <c r="P491" s="135"/>
      <c r="Q491" s="136"/>
      <c r="R491" s="136"/>
      <c r="S491" s="136"/>
      <c r="T491" s="136"/>
      <c r="U491" s="135"/>
      <c r="V491" s="136"/>
      <c r="W491" s="380"/>
      <c r="X491" s="136"/>
      <c r="Y491" s="198">
        <f t="shared" si="383"/>
        <v>1</v>
      </c>
      <c r="Z491" s="128"/>
      <c r="AA491" s="96" t="s">
        <v>216</v>
      </c>
      <c r="AB491" s="96" t="s">
        <v>216</v>
      </c>
      <c r="AC491" s="609"/>
      <c r="AD491" s="96"/>
      <c r="AE491" s="96"/>
      <c r="AF491" s="96"/>
      <c r="AG491" s="96"/>
      <c r="AH491" s="96"/>
      <c r="AI491" s="96"/>
      <c r="AJ491" s="97"/>
      <c r="AK491" s="97"/>
      <c r="AL491" s="97"/>
      <c r="AM491" s="97"/>
      <c r="AN491" s="97"/>
      <c r="AO491" s="97"/>
      <c r="AP491" s="97"/>
      <c r="AQ491" s="97"/>
      <c r="AR491" s="97"/>
      <c r="AS491" s="97"/>
      <c r="AT491" s="97"/>
      <c r="AU491" s="97"/>
      <c r="AV491" s="97"/>
      <c r="AW491" s="97"/>
      <c r="AX491" s="97"/>
      <c r="AY491" s="97"/>
      <c r="AZ491" s="97"/>
      <c r="BA491" s="97"/>
      <c r="BB491" s="97"/>
      <c r="BC491" s="97"/>
      <c r="BD491" s="97"/>
      <c r="BE491" s="97"/>
      <c r="BF491" s="97"/>
      <c r="BG491" s="97"/>
      <c r="BH491" s="97"/>
      <c r="BI491" s="97"/>
      <c r="BJ491" s="256"/>
      <c r="BK491" s="257"/>
      <c r="BL491" s="257"/>
      <c r="BM491" s="257"/>
      <c r="BN491" s="257"/>
      <c r="BO491" s="257"/>
      <c r="BP491" s="257"/>
      <c r="BQ491" s="257"/>
      <c r="BR491" s="257"/>
      <c r="BS491" s="257"/>
      <c r="BT491" s="257"/>
      <c r="BU491" s="257"/>
      <c r="BV491" s="257"/>
      <c r="BW491" s="257"/>
      <c r="BX491" s="257"/>
      <c r="BY491" s="257"/>
      <c r="BZ491" s="257"/>
      <c r="CA491" s="257"/>
      <c r="CB491" s="257"/>
      <c r="CC491" s="257"/>
      <c r="CD491" s="257"/>
      <c r="CE491" s="257"/>
      <c r="CF491" s="257"/>
      <c r="CG491" s="257"/>
      <c r="CH491" s="257"/>
      <c r="CI491" s="257"/>
      <c r="CJ491" s="257"/>
      <c r="CK491" s="257"/>
      <c r="CL491" s="100">
        <f>COUNTIF(BJ491:CK491,"2")</f>
        <v>0</v>
      </c>
      <c r="CM491" s="355" t="e">
        <f t="shared" si="384"/>
        <v>#DIV/0!</v>
      </c>
      <c r="CN491" s="100">
        <f>COUNTIF(BJ491:CK491,"1")</f>
        <v>0</v>
      </c>
      <c r="CO491" s="101" t="e">
        <f t="shared" si="385"/>
        <v>#DIV/0!</v>
      </c>
      <c r="CP491" s="100">
        <f>COUNTIF(BJ491:CK491,"0")</f>
        <v>0</v>
      </c>
      <c r="CQ491" s="101" t="e">
        <f t="shared" si="386"/>
        <v>#DIV/0!</v>
      </c>
      <c r="CR491" s="100">
        <f>COUNTIF(BJ491:CK491,"KĐG")</f>
        <v>0</v>
      </c>
      <c r="CS491" s="101" t="e">
        <f t="shared" si="387"/>
        <v>#DIV/0!</v>
      </c>
      <c r="CT491" s="102" t="e">
        <f t="shared" si="388"/>
        <v>#DIV/0!</v>
      </c>
      <c r="CU491" s="601" t="e">
        <f t="shared" si="389"/>
        <v>#DIV/0!</v>
      </c>
      <c r="CV491" s="150"/>
    </row>
    <row r="492" spans="1:100" ht="28.5" customHeight="1">
      <c r="A492" s="521" t="s">
        <v>117</v>
      </c>
      <c r="B492" s="569">
        <v>586</v>
      </c>
      <c r="C492" s="725" t="s">
        <v>1222</v>
      </c>
      <c r="D492" s="725"/>
      <c r="E492" s="725"/>
      <c r="F492" s="725"/>
      <c r="G492" s="725"/>
      <c r="H492" s="732"/>
      <c r="I492" s="725"/>
      <c r="J492" s="732"/>
      <c r="K492" s="732"/>
      <c r="L492" s="732"/>
      <c r="M492" s="732"/>
      <c r="N492" s="725"/>
      <c r="O492" s="732"/>
      <c r="P492" s="732"/>
      <c r="Q492" s="732"/>
      <c r="R492" s="732"/>
      <c r="S492" s="732"/>
      <c r="T492" s="732"/>
      <c r="U492" s="732"/>
      <c r="V492" s="732"/>
      <c r="W492" s="732"/>
      <c r="X492" s="732"/>
      <c r="Y492" s="732"/>
      <c r="Z492" s="732"/>
      <c r="AA492" s="725"/>
      <c r="AB492" s="725"/>
      <c r="AC492" s="606"/>
      <c r="AD492" s="61"/>
      <c r="AE492" s="61"/>
      <c r="AF492" s="61"/>
      <c r="AG492" s="61"/>
      <c r="AH492" s="61"/>
      <c r="AI492" s="61"/>
      <c r="AJ492" s="61"/>
      <c r="AK492" s="61"/>
      <c r="AL492" s="61"/>
      <c r="AM492" s="61"/>
      <c r="AN492" s="61"/>
      <c r="AO492" s="61"/>
      <c r="AP492" s="61"/>
      <c r="AQ492" s="61"/>
      <c r="AR492" s="61"/>
      <c r="AS492" s="61"/>
      <c r="AT492" s="61"/>
      <c r="AU492" s="61"/>
      <c r="AV492" s="61"/>
      <c r="AW492" s="61"/>
      <c r="AX492" s="61"/>
      <c r="AY492" s="61"/>
      <c r="AZ492" s="61"/>
      <c r="BA492" s="61"/>
      <c r="BB492" s="61"/>
      <c r="BC492" s="61"/>
      <c r="BD492" s="61"/>
      <c r="BE492" s="61"/>
      <c r="BF492" s="61"/>
      <c r="BG492" s="61"/>
      <c r="BH492" s="61"/>
      <c r="BI492" s="61"/>
      <c r="BJ492" s="215"/>
      <c r="BK492" s="216"/>
      <c r="BL492" s="216"/>
      <c r="BM492" s="216"/>
      <c r="BN492" s="216"/>
      <c r="BO492" s="216"/>
      <c r="BP492" s="216"/>
      <c r="BQ492" s="216"/>
      <c r="BR492" s="216"/>
      <c r="BS492" s="216"/>
      <c r="BT492" s="216"/>
      <c r="BU492" s="216"/>
      <c r="BV492" s="216"/>
      <c r="BW492" s="216"/>
      <c r="BX492" s="216"/>
      <c r="BY492" s="216"/>
      <c r="BZ492" s="216"/>
      <c r="CA492" s="216"/>
      <c r="CB492" s="216"/>
      <c r="CC492" s="216"/>
      <c r="CD492" s="216"/>
      <c r="CE492" s="216"/>
      <c r="CF492" s="216"/>
      <c r="CG492" s="216"/>
      <c r="CH492" s="216"/>
      <c r="CI492" s="216"/>
      <c r="CJ492" s="216"/>
      <c r="CK492" s="216"/>
      <c r="CL492" s="216"/>
      <c r="CM492" s="216"/>
      <c r="CN492" s="216"/>
      <c r="CO492" s="216"/>
      <c r="CP492" s="216"/>
      <c r="CQ492" s="216"/>
      <c r="CR492" s="216"/>
      <c r="CS492" s="216"/>
      <c r="CT492" s="217"/>
      <c r="CU492" s="603"/>
      <c r="CV492" s="150"/>
    </row>
    <row r="493" spans="1:100" ht="23.25" customHeight="1">
      <c r="A493" s="521" t="s">
        <v>117</v>
      </c>
      <c r="B493" s="569">
        <v>587</v>
      </c>
      <c r="C493" s="725" t="s">
        <v>1223</v>
      </c>
      <c r="D493" s="725"/>
      <c r="E493" s="725"/>
      <c r="F493" s="725"/>
      <c r="G493" s="725"/>
      <c r="H493" s="732"/>
      <c r="I493" s="725"/>
      <c r="J493" s="732"/>
      <c r="K493" s="732"/>
      <c r="L493" s="732"/>
      <c r="M493" s="732"/>
      <c r="N493" s="725"/>
      <c r="O493" s="732"/>
      <c r="P493" s="732"/>
      <c r="Q493" s="732"/>
      <c r="R493" s="732"/>
      <c r="S493" s="732"/>
      <c r="T493" s="732"/>
      <c r="U493" s="732"/>
      <c r="V493" s="732"/>
      <c r="W493" s="732"/>
      <c r="X493" s="732"/>
      <c r="Y493" s="732"/>
      <c r="Z493" s="732"/>
      <c r="AA493" s="725"/>
      <c r="AB493" s="725"/>
      <c r="AC493" s="606"/>
      <c r="AD493" s="61"/>
      <c r="AE493" s="61"/>
      <c r="AF493" s="61"/>
      <c r="AG493" s="61"/>
      <c r="AH493" s="61"/>
      <c r="AI493" s="61"/>
      <c r="AJ493" s="61"/>
      <c r="AK493" s="61"/>
      <c r="AL493" s="61"/>
      <c r="AM493" s="61"/>
      <c r="AN493" s="61"/>
      <c r="AO493" s="61"/>
      <c r="AP493" s="61"/>
      <c r="AQ493" s="61"/>
      <c r="AR493" s="61"/>
      <c r="AS493" s="61"/>
      <c r="AT493" s="61"/>
      <c r="AU493" s="61"/>
      <c r="AV493" s="61"/>
      <c r="AW493" s="61"/>
      <c r="AX493" s="61"/>
      <c r="AY493" s="61"/>
      <c r="AZ493" s="61"/>
      <c r="BA493" s="61"/>
      <c r="BB493" s="61"/>
      <c r="BC493" s="61"/>
      <c r="BD493" s="61"/>
      <c r="BE493" s="61"/>
      <c r="BF493" s="61"/>
      <c r="BG493" s="61"/>
      <c r="BH493" s="61"/>
      <c r="BI493" s="61"/>
      <c r="BJ493" s="215"/>
      <c r="BK493" s="216"/>
      <c r="BL493" s="216"/>
      <c r="BM493" s="216"/>
      <c r="BN493" s="216"/>
      <c r="BO493" s="216"/>
      <c r="BP493" s="216"/>
      <c r="BQ493" s="216"/>
      <c r="BR493" s="216"/>
      <c r="BS493" s="216"/>
      <c r="BT493" s="216"/>
      <c r="BU493" s="216"/>
      <c r="BV493" s="216"/>
      <c r="BW493" s="216"/>
      <c r="BX493" s="216"/>
      <c r="BY493" s="216"/>
      <c r="BZ493" s="216"/>
      <c r="CA493" s="216"/>
      <c r="CB493" s="216"/>
      <c r="CC493" s="216"/>
      <c r="CD493" s="216"/>
      <c r="CE493" s="216"/>
      <c r="CF493" s="216"/>
      <c r="CG493" s="216"/>
      <c r="CH493" s="216"/>
      <c r="CI493" s="216"/>
      <c r="CJ493" s="216"/>
      <c r="CK493" s="216"/>
      <c r="CL493" s="216"/>
      <c r="CM493" s="216"/>
      <c r="CN493" s="216"/>
      <c r="CO493" s="216"/>
      <c r="CP493" s="216"/>
      <c r="CQ493" s="216"/>
      <c r="CR493" s="216"/>
      <c r="CS493" s="216"/>
      <c r="CT493" s="217"/>
      <c r="CU493" s="603"/>
      <c r="CV493" s="150"/>
    </row>
    <row r="494" spans="1:100" ht="134.25" hidden="1" customHeight="1">
      <c r="A494" s="80" t="s">
        <v>184</v>
      </c>
      <c r="B494" s="319">
        <v>590</v>
      </c>
      <c r="C494" s="561" t="s">
        <v>1224</v>
      </c>
      <c r="D494" s="115" t="s">
        <v>171</v>
      </c>
      <c r="E494" s="534" t="s">
        <v>1225</v>
      </c>
      <c r="F494" s="564" t="s">
        <v>224</v>
      </c>
      <c r="G494" s="535" t="s">
        <v>1226</v>
      </c>
      <c r="H494" s="86"/>
      <c r="I494" s="87"/>
      <c r="J494" s="139" t="s">
        <v>1227</v>
      </c>
      <c r="K494" s="140" t="s">
        <v>165</v>
      </c>
      <c r="L494" s="141" t="s">
        <v>177</v>
      </c>
      <c r="M494" s="91"/>
      <c r="N494" s="92"/>
      <c r="O494" s="93"/>
      <c r="P494" s="92"/>
      <c r="Q494" s="93"/>
      <c r="R494" s="93"/>
      <c r="S494" s="93"/>
      <c r="T494" s="93" t="s">
        <v>177</v>
      </c>
      <c r="U494" s="92"/>
      <c r="V494" s="93"/>
      <c r="W494" s="93"/>
      <c r="X494" s="93"/>
      <c r="Y494" s="94">
        <f t="shared" ref="Y494:Y496" si="390">COUNTIF($N494:$X494,"x")</f>
        <v>1</v>
      </c>
      <c r="Z494" s="95"/>
      <c r="AA494" s="536"/>
      <c r="AB494" s="536"/>
      <c r="AC494" s="109"/>
      <c r="AD494" s="109"/>
      <c r="AE494" s="109"/>
      <c r="AF494" s="109"/>
      <c r="AG494" s="96"/>
      <c r="AH494" s="96"/>
      <c r="AI494" s="96"/>
      <c r="AJ494" s="97"/>
      <c r="AK494" s="97"/>
      <c r="AL494" s="97"/>
      <c r="AM494" s="97"/>
      <c r="AN494" s="97"/>
      <c r="AO494" s="97"/>
      <c r="AP494" s="97"/>
      <c r="AQ494" s="97"/>
      <c r="AR494" s="97"/>
      <c r="AS494" s="97"/>
      <c r="AT494" s="97" t="s">
        <v>393</v>
      </c>
      <c r="AU494" s="97" t="s">
        <v>447</v>
      </c>
      <c r="AV494" s="97"/>
      <c r="AW494" s="97" t="s">
        <v>447</v>
      </c>
      <c r="AX494" s="97"/>
      <c r="AY494" s="97"/>
      <c r="AZ494" s="97"/>
      <c r="BA494" s="97"/>
      <c r="BB494" s="97"/>
      <c r="BC494" s="97"/>
      <c r="BD494" s="97"/>
      <c r="BE494" s="97"/>
      <c r="BF494" s="97"/>
      <c r="BG494" s="97"/>
      <c r="BH494" s="97"/>
      <c r="BI494" s="97"/>
      <c r="BJ494" s="98"/>
      <c r="BK494" s="99"/>
      <c r="BL494" s="99"/>
      <c r="BM494" s="99"/>
      <c r="BN494" s="99"/>
      <c r="BO494" s="99"/>
      <c r="BP494" s="99"/>
      <c r="BQ494" s="99"/>
      <c r="BR494" s="99"/>
      <c r="BS494" s="99"/>
      <c r="BT494" s="99"/>
      <c r="BU494" s="99"/>
      <c r="BV494" s="99"/>
      <c r="BW494" s="99"/>
      <c r="BX494" s="99"/>
      <c r="BY494" s="99"/>
      <c r="BZ494" s="99"/>
      <c r="CA494" s="99"/>
      <c r="CB494" s="99"/>
      <c r="CC494" s="99"/>
      <c r="CD494" s="99"/>
      <c r="CE494" s="99"/>
      <c r="CF494" s="99"/>
      <c r="CG494" s="99"/>
      <c r="CH494" s="99"/>
      <c r="CI494" s="99"/>
      <c r="CJ494" s="99"/>
      <c r="CK494" s="99"/>
      <c r="CL494" s="100">
        <f>COUNTIF(BJ494:CK494,"2")</f>
        <v>0</v>
      </c>
      <c r="CM494" s="101" t="e">
        <f t="shared" ref="CM494:CM496" si="391">CL494/(CL494+CN494+CP494+CR494)</f>
        <v>#DIV/0!</v>
      </c>
      <c r="CN494" s="100">
        <f>COUNTIF(BJ494:CK494,"1")</f>
        <v>0</v>
      </c>
      <c r="CO494" s="101" t="e">
        <f t="shared" ref="CO494:CO496" si="392">CN494/(CL494+CN494+CP494+CR494)</f>
        <v>#DIV/0!</v>
      </c>
      <c r="CP494" s="100">
        <f>COUNTIF(BJ494:CK494,"0")</f>
        <v>0</v>
      </c>
      <c r="CQ494" s="101" t="e">
        <f t="shared" ref="CQ494:CQ496" si="393">CP494/(CL494+CN494+CP494+CR494)</f>
        <v>#DIV/0!</v>
      </c>
      <c r="CR494" s="100">
        <f>COUNTIF(BJ494:CK494,"KĐG")</f>
        <v>0</v>
      </c>
      <c r="CS494" s="101" t="e">
        <f t="shared" ref="CS494:CS496" si="394">CR494/(CL494+CN494+CP494+CR494)</f>
        <v>#DIV/0!</v>
      </c>
      <c r="CT494" s="116" t="e">
        <f t="shared" ref="CT494:CT496" si="395">(((CL494*2)+(CN494*1)+(CP494*0)))/(CL494+CN494+CP494)</f>
        <v>#DIV/0!</v>
      </c>
      <c r="CU494" s="103" t="e">
        <f t="shared" ref="CU494:CU496" si="396">IF(CS494&gt;=50%,"KĐG",IF(CT494&gt;=1.6,"Đạt mục tiêu",IF(CT494&gt;=1,"Cần cố gắng","Chưa đạt")))</f>
        <v>#DIV/0!</v>
      </c>
      <c r="CV494" s="2"/>
    </row>
    <row r="495" spans="1:100" ht="195.75" customHeight="1">
      <c r="A495" s="399" t="s">
        <v>169</v>
      </c>
      <c r="B495" s="569">
        <v>591</v>
      </c>
      <c r="C495" s="85" t="s">
        <v>1228</v>
      </c>
      <c r="D495" s="250" t="s">
        <v>171</v>
      </c>
      <c r="E495" s="85" t="s">
        <v>1229</v>
      </c>
      <c r="F495" s="336" t="s">
        <v>171</v>
      </c>
      <c r="G495" s="146" t="s">
        <v>1434</v>
      </c>
      <c r="H495" s="179"/>
      <c r="I495" s="126" t="s">
        <v>212</v>
      </c>
      <c r="J495" s="148" t="s">
        <v>1227</v>
      </c>
      <c r="K495" s="140" t="s">
        <v>194</v>
      </c>
      <c r="L495" s="141" t="s">
        <v>177</v>
      </c>
      <c r="M495" s="371"/>
      <c r="N495" s="571" t="s">
        <v>177</v>
      </c>
      <c r="O495" s="210"/>
      <c r="P495" s="107"/>
      <c r="Q495" s="108"/>
      <c r="R495" s="108"/>
      <c r="S495" s="108"/>
      <c r="T495" s="108"/>
      <c r="U495" s="107"/>
      <c r="V495" s="108"/>
      <c r="W495" s="108"/>
      <c r="X495" s="108"/>
      <c r="Y495" s="38">
        <f t="shared" si="390"/>
        <v>1</v>
      </c>
      <c r="Z495" s="129"/>
      <c r="AA495" s="96" t="s">
        <v>447</v>
      </c>
      <c r="AB495" s="96" t="s">
        <v>447</v>
      </c>
      <c r="AC495" s="609"/>
      <c r="AD495" s="96"/>
      <c r="AE495" s="96"/>
      <c r="AF495" s="96"/>
      <c r="AG495" s="96"/>
      <c r="AH495" s="96"/>
      <c r="AI495" s="96"/>
      <c r="AJ495" s="97"/>
      <c r="AK495" s="97"/>
      <c r="AL495" s="97"/>
      <c r="AM495" s="97"/>
      <c r="AN495" s="97"/>
      <c r="AO495" s="97"/>
      <c r="AP495" s="97"/>
      <c r="AQ495" s="97"/>
      <c r="AR495" s="97"/>
      <c r="AS495" s="97"/>
      <c r="AT495" s="97"/>
      <c r="AU495" s="97"/>
      <c r="AV495" s="97"/>
      <c r="AW495" s="97"/>
      <c r="AX495" s="97"/>
      <c r="AY495" s="97"/>
      <c r="AZ495" s="97"/>
      <c r="BA495" s="97"/>
      <c r="BB495" s="97"/>
      <c r="BC495" s="97"/>
      <c r="BD495" s="97"/>
      <c r="BE495" s="97"/>
      <c r="BF495" s="97"/>
      <c r="BG495" s="97"/>
      <c r="BH495" s="97"/>
      <c r="BI495" s="97"/>
      <c r="BJ495" s="98"/>
      <c r="BK495" s="99"/>
      <c r="BL495" s="99"/>
      <c r="BM495" s="99"/>
      <c r="BN495" s="99"/>
      <c r="BO495" s="99"/>
      <c r="BP495" s="99"/>
      <c r="BQ495" s="99"/>
      <c r="BR495" s="99"/>
      <c r="BS495" s="99"/>
      <c r="BT495" s="99"/>
      <c r="BU495" s="99"/>
      <c r="BV495" s="99"/>
      <c r="BW495" s="99"/>
      <c r="BX495" s="99"/>
      <c r="BY495" s="99"/>
      <c r="BZ495" s="99"/>
      <c r="CA495" s="99"/>
      <c r="CB495" s="99"/>
      <c r="CC495" s="99"/>
      <c r="CD495" s="99"/>
      <c r="CE495" s="99"/>
      <c r="CF495" s="99"/>
      <c r="CG495" s="99"/>
      <c r="CH495" s="99"/>
      <c r="CI495" s="99"/>
      <c r="CJ495" s="99"/>
      <c r="CK495" s="99"/>
      <c r="CL495" s="100">
        <f>COUNTIF(BJ495:CK495,"2")</f>
        <v>0</v>
      </c>
      <c r="CM495" s="101" t="e">
        <f t="shared" si="391"/>
        <v>#DIV/0!</v>
      </c>
      <c r="CN495" s="100">
        <f>COUNTIF(BJ495:CK495,"1")</f>
        <v>0</v>
      </c>
      <c r="CO495" s="101" t="e">
        <f t="shared" si="392"/>
        <v>#DIV/0!</v>
      </c>
      <c r="CP495" s="100">
        <f>COUNTIF(BJ495:CK495,"0")</f>
        <v>0</v>
      </c>
      <c r="CQ495" s="101" t="e">
        <f t="shared" si="393"/>
        <v>#DIV/0!</v>
      </c>
      <c r="CR495" s="100">
        <f>COUNTIF(BJ495:CK495,"KĐG")</f>
        <v>0</v>
      </c>
      <c r="CS495" s="101" t="e">
        <f t="shared" si="394"/>
        <v>#DIV/0!</v>
      </c>
      <c r="CT495" s="102" t="e">
        <f t="shared" si="395"/>
        <v>#DIV/0!</v>
      </c>
      <c r="CU495" s="601" t="e">
        <f t="shared" si="396"/>
        <v>#DIV/0!</v>
      </c>
      <c r="CV495" s="150"/>
    </row>
    <row r="496" spans="1:100" ht="84.75" hidden="1" customHeight="1">
      <c r="A496" s="80" t="s">
        <v>185</v>
      </c>
      <c r="B496" s="319">
        <v>592</v>
      </c>
      <c r="C496" s="534" t="s">
        <v>1230</v>
      </c>
      <c r="D496" s="168" t="s">
        <v>171</v>
      </c>
      <c r="E496" s="393" t="s">
        <v>1231</v>
      </c>
      <c r="F496" s="394" t="s">
        <v>171</v>
      </c>
      <c r="G496" s="535" t="s">
        <v>1232</v>
      </c>
      <c r="H496" s="86"/>
      <c r="I496" s="123" t="s">
        <v>212</v>
      </c>
      <c r="J496" s="139" t="s">
        <v>1227</v>
      </c>
      <c r="K496" s="140" t="s">
        <v>194</v>
      </c>
      <c r="L496" s="141" t="s">
        <v>177</v>
      </c>
      <c r="M496" s="134"/>
      <c r="N496" s="373"/>
      <c r="O496" s="136"/>
      <c r="P496" s="135"/>
      <c r="Q496" s="136"/>
      <c r="R496" s="136"/>
      <c r="S496" s="136"/>
      <c r="T496" s="136"/>
      <c r="U496" s="135" t="s">
        <v>177</v>
      </c>
      <c r="V496" s="136"/>
      <c r="W496" s="136"/>
      <c r="X496" s="136"/>
      <c r="Y496" s="198">
        <f t="shared" si="390"/>
        <v>1</v>
      </c>
      <c r="Z496" s="128"/>
      <c r="AA496" s="536"/>
      <c r="AB496" s="536"/>
      <c r="AC496" s="109"/>
      <c r="AD496" s="109"/>
      <c r="AE496" s="109"/>
      <c r="AF496" s="109"/>
      <c r="AG496" s="96"/>
      <c r="AH496" s="96"/>
      <c r="AI496" s="96"/>
      <c r="AJ496" s="97"/>
      <c r="AK496" s="97"/>
      <c r="AL496" s="97"/>
      <c r="AM496" s="97"/>
      <c r="AN496" s="97"/>
      <c r="AO496" s="97"/>
      <c r="AP496" s="97"/>
      <c r="AQ496" s="97"/>
      <c r="AR496" s="97"/>
      <c r="AS496" s="97"/>
      <c r="AT496" s="97"/>
      <c r="AU496" s="97"/>
      <c r="AV496" s="97"/>
      <c r="AW496" s="97"/>
      <c r="AX496" s="97" t="s">
        <v>365</v>
      </c>
      <c r="AY496" s="97" t="s">
        <v>365</v>
      </c>
      <c r="AZ496" s="97" t="s">
        <v>365</v>
      </c>
      <c r="BA496" s="97"/>
      <c r="BB496" s="97"/>
      <c r="BC496" s="97"/>
      <c r="BD496" s="97"/>
      <c r="BE496" s="97"/>
      <c r="BF496" s="97"/>
      <c r="BG496" s="97"/>
      <c r="BH496" s="97"/>
      <c r="BI496" s="97"/>
      <c r="BJ496" s="98"/>
      <c r="BK496" s="99"/>
      <c r="BL496" s="99"/>
      <c r="BM496" s="99"/>
      <c r="BN496" s="99"/>
      <c r="BO496" s="99"/>
      <c r="BP496" s="99"/>
      <c r="BQ496" s="99"/>
      <c r="BR496" s="99"/>
      <c r="BS496" s="99"/>
      <c r="BT496" s="99"/>
      <c r="BU496" s="99"/>
      <c r="BV496" s="99"/>
      <c r="BW496" s="99"/>
      <c r="BX496" s="99"/>
      <c r="BY496" s="99"/>
      <c r="BZ496" s="99"/>
      <c r="CA496" s="99"/>
      <c r="CB496" s="99"/>
      <c r="CC496" s="99"/>
      <c r="CD496" s="99"/>
      <c r="CE496" s="99"/>
      <c r="CF496" s="99"/>
      <c r="CG496" s="99"/>
      <c r="CH496" s="99"/>
      <c r="CI496" s="99"/>
      <c r="CJ496" s="99"/>
      <c r="CK496" s="99"/>
      <c r="CL496" s="100">
        <f>COUNTIF(BJ496:CK496,"2")</f>
        <v>0</v>
      </c>
      <c r="CM496" s="101" t="e">
        <f t="shared" si="391"/>
        <v>#DIV/0!</v>
      </c>
      <c r="CN496" s="100">
        <f>COUNTIF(BJ496:CK496,"1")</f>
        <v>0</v>
      </c>
      <c r="CO496" s="101" t="e">
        <f t="shared" si="392"/>
        <v>#DIV/0!</v>
      </c>
      <c r="CP496" s="100">
        <f>COUNTIF(BJ496:CK496,"0")</f>
        <v>0</v>
      </c>
      <c r="CQ496" s="101" t="e">
        <f t="shared" si="393"/>
        <v>#DIV/0!</v>
      </c>
      <c r="CR496" s="100">
        <f>COUNTIF(BJ496:CK496,"KĐG")</f>
        <v>0</v>
      </c>
      <c r="CS496" s="101" t="e">
        <f t="shared" si="394"/>
        <v>#DIV/0!</v>
      </c>
      <c r="CT496" s="117" t="e">
        <f t="shared" si="395"/>
        <v>#DIV/0!</v>
      </c>
      <c r="CU496" s="103" t="e">
        <f t="shared" si="396"/>
        <v>#DIV/0!</v>
      </c>
      <c r="CV496" s="2"/>
    </row>
    <row r="497" spans="1:100" ht="24.75" customHeight="1">
      <c r="A497" s="521" t="s">
        <v>117</v>
      </c>
      <c r="B497" s="569">
        <v>593</v>
      </c>
      <c r="C497" s="725" t="s">
        <v>1233</v>
      </c>
      <c r="D497" s="725"/>
      <c r="E497" s="725"/>
      <c r="F497" s="725"/>
      <c r="G497" s="725"/>
      <c r="H497" s="732"/>
      <c r="I497" s="725"/>
      <c r="J497" s="732"/>
      <c r="K497" s="732"/>
      <c r="L497" s="732"/>
      <c r="M497" s="732"/>
      <c r="N497" s="725"/>
      <c r="O497" s="732"/>
      <c r="P497" s="732"/>
      <c r="Q497" s="732"/>
      <c r="R497" s="732"/>
      <c r="S497" s="732"/>
      <c r="T497" s="732"/>
      <c r="U497" s="732"/>
      <c r="V497" s="732"/>
      <c r="W497" s="732"/>
      <c r="X497" s="732"/>
      <c r="Y497" s="732"/>
      <c r="Z497" s="732"/>
      <c r="AA497" s="725"/>
      <c r="AB497" s="725"/>
      <c r="AC497" s="606"/>
      <c r="AD497" s="61"/>
      <c r="AE497" s="61"/>
      <c r="AF497" s="61"/>
      <c r="AG497" s="61"/>
      <c r="AH497" s="61"/>
      <c r="AI497" s="61"/>
      <c r="AJ497" s="61"/>
      <c r="AK497" s="61"/>
      <c r="AL497" s="61"/>
      <c r="AM497" s="61"/>
      <c r="AN497" s="61"/>
      <c r="AO497" s="61"/>
      <c r="AP497" s="61"/>
      <c r="AQ497" s="61"/>
      <c r="AR497" s="61"/>
      <c r="AS497" s="61"/>
      <c r="AT497" s="61"/>
      <c r="AU497" s="61"/>
      <c r="AV497" s="61"/>
      <c r="AW497" s="61"/>
      <c r="AX497" s="61"/>
      <c r="AY497" s="61"/>
      <c r="AZ497" s="61"/>
      <c r="BA497" s="61"/>
      <c r="BB497" s="61"/>
      <c r="BC497" s="61"/>
      <c r="BD497" s="61"/>
      <c r="BE497" s="61"/>
      <c r="BF497" s="61"/>
      <c r="BG497" s="61"/>
      <c r="BH497" s="61"/>
      <c r="BI497" s="61"/>
      <c r="BJ497" s="215"/>
      <c r="BK497" s="216"/>
      <c r="BL497" s="216"/>
      <c r="BM497" s="216"/>
      <c r="BN497" s="216"/>
      <c r="BO497" s="216"/>
      <c r="BP497" s="216"/>
      <c r="BQ497" s="216"/>
      <c r="BR497" s="216"/>
      <c r="BS497" s="216"/>
      <c r="BT497" s="216"/>
      <c r="BU497" s="216"/>
      <c r="BV497" s="216"/>
      <c r="BW497" s="216"/>
      <c r="BX497" s="216"/>
      <c r="BY497" s="216"/>
      <c r="BZ497" s="216"/>
      <c r="CA497" s="216"/>
      <c r="CB497" s="216"/>
      <c r="CC497" s="216"/>
      <c r="CD497" s="216"/>
      <c r="CE497" s="216"/>
      <c r="CF497" s="216"/>
      <c r="CG497" s="216"/>
      <c r="CH497" s="216"/>
      <c r="CI497" s="216"/>
      <c r="CJ497" s="216"/>
      <c r="CK497" s="216"/>
      <c r="CL497" s="216"/>
      <c r="CM497" s="216"/>
      <c r="CN497" s="216"/>
      <c r="CO497" s="216"/>
      <c r="CP497" s="216"/>
      <c r="CQ497" s="216"/>
      <c r="CR497" s="216"/>
      <c r="CS497" s="216"/>
      <c r="CT497" s="217"/>
      <c r="CU497" s="603"/>
      <c r="CV497" s="150"/>
    </row>
    <row r="498" spans="1:100" ht="142.5" customHeight="1">
      <c r="A498" s="399" t="s">
        <v>169</v>
      </c>
      <c r="B498" s="569">
        <v>596</v>
      </c>
      <c r="C498" s="85" t="s">
        <v>1234</v>
      </c>
      <c r="D498" s="250" t="s">
        <v>224</v>
      </c>
      <c r="E498" s="85" t="s">
        <v>1235</v>
      </c>
      <c r="F498" s="336" t="s">
        <v>224</v>
      </c>
      <c r="G498" s="146" t="s">
        <v>1436</v>
      </c>
      <c r="H498" s="179"/>
      <c r="I498" s="126" t="s">
        <v>212</v>
      </c>
      <c r="J498" s="648" t="s">
        <v>1227</v>
      </c>
      <c r="K498" s="649" t="s">
        <v>165</v>
      </c>
      <c r="L498" s="650" t="s">
        <v>177</v>
      </c>
      <c r="M498" s="522"/>
      <c r="N498" s="571" t="s">
        <v>177</v>
      </c>
      <c r="O498" s="608"/>
      <c r="P498" s="92"/>
      <c r="Q498" s="93"/>
      <c r="R498" s="93"/>
      <c r="S498" s="93"/>
      <c r="T498" s="93"/>
      <c r="U498" s="92"/>
      <c r="V498" s="93"/>
      <c r="W498" s="93"/>
      <c r="X498" s="93"/>
      <c r="Y498" s="94">
        <f t="shared" ref="Y498:Y535" si="397">COUNTIF($N498:$X498,"x")</f>
        <v>1</v>
      </c>
      <c r="Z498" s="95"/>
      <c r="AA498" s="96" t="s">
        <v>393</v>
      </c>
      <c r="AB498" s="96" t="s">
        <v>393</v>
      </c>
      <c r="AC498" s="609"/>
      <c r="AD498" s="96"/>
      <c r="AE498" s="96"/>
      <c r="AF498" s="96"/>
      <c r="AG498" s="96"/>
      <c r="AH498" s="96"/>
      <c r="AI498" s="96"/>
      <c r="AJ498" s="97"/>
      <c r="AK498" s="97"/>
      <c r="AL498" s="97"/>
      <c r="AM498" s="97"/>
      <c r="AN498" s="97"/>
      <c r="AO498" s="97"/>
      <c r="AP498" s="97"/>
      <c r="AQ498" s="97"/>
      <c r="AR498" s="97"/>
      <c r="AS498" s="97"/>
      <c r="AT498" s="97"/>
      <c r="AU498" s="97"/>
      <c r="AV498" s="97"/>
      <c r="AW498" s="97"/>
      <c r="AX498" s="97"/>
      <c r="AY498" s="97"/>
      <c r="AZ498" s="97"/>
      <c r="BA498" s="97"/>
      <c r="BB498" s="97"/>
      <c r="BC498" s="97"/>
      <c r="BD498" s="97"/>
      <c r="BE498" s="97"/>
      <c r="BF498" s="97"/>
      <c r="BG498" s="97"/>
      <c r="BH498" s="97"/>
      <c r="BI498" s="97"/>
      <c r="BJ498" s="188"/>
      <c r="BK498" s="189"/>
      <c r="BL498" s="189"/>
      <c r="BM498" s="189"/>
      <c r="BN498" s="189"/>
      <c r="BO498" s="189"/>
      <c r="BP498" s="189"/>
      <c r="BQ498" s="189"/>
      <c r="BR498" s="189"/>
      <c r="BS498" s="189"/>
      <c r="BT498" s="189"/>
      <c r="BU498" s="189"/>
      <c r="BV498" s="189"/>
      <c r="BW498" s="189"/>
      <c r="BX498" s="189"/>
      <c r="BY498" s="189"/>
      <c r="BZ498" s="189"/>
      <c r="CA498" s="189"/>
      <c r="CB498" s="189"/>
      <c r="CC498" s="189"/>
      <c r="CD498" s="189"/>
      <c r="CE498" s="189"/>
      <c r="CF498" s="189"/>
      <c r="CG498" s="189"/>
      <c r="CH498" s="189"/>
      <c r="CI498" s="189"/>
      <c r="CJ498" s="189"/>
      <c r="CK498" s="189"/>
      <c r="CL498" s="100">
        <f t="shared" ref="CL498:CL561" si="398">COUNTIF(BJ498:CK498,"2")</f>
        <v>0</v>
      </c>
      <c r="CM498" s="381" t="e">
        <f t="shared" ref="CM498:CM570" si="399">CL498/(CL498+CN498+CP498+CR498)</f>
        <v>#DIV/0!</v>
      </c>
      <c r="CN498" s="100">
        <f t="shared" ref="CN498:CN561" si="400">COUNTIF(BJ498:CK498,"1")</f>
        <v>0</v>
      </c>
      <c r="CO498" s="101" t="e">
        <f t="shared" ref="CO498:CO570" si="401">CN498/(CL498+CN498+CP498+CR498)</f>
        <v>#DIV/0!</v>
      </c>
      <c r="CP498" s="100">
        <f t="shared" ref="CP498:CP536" si="402">COUNTIF(BJ498:CK498,"0")</f>
        <v>0</v>
      </c>
      <c r="CQ498" s="101" t="e">
        <f t="shared" ref="CQ498:CQ511" si="403">CP498/(CL498+CN498+CP498+CR498)</f>
        <v>#DIV/0!</v>
      </c>
      <c r="CR498" s="100">
        <f t="shared" ref="CR498:CR561" si="404">COUNTIF(BJ498:CK498,"KĐG")</f>
        <v>0</v>
      </c>
      <c r="CS498" s="101" t="e">
        <f t="shared" ref="CS498:CS570" si="405">CR498/(CL498+CN498+CP498+CR498)</f>
        <v>#DIV/0!</v>
      </c>
      <c r="CT498" s="102" t="e">
        <f t="shared" ref="CT498:CT511" si="406">(((CL498*2)+(CN498*1)+(CP498*0)))/(CL498+CN498+CP498)</f>
        <v>#DIV/0!</v>
      </c>
      <c r="CU498" s="601" t="e">
        <f t="shared" ref="CU498:CU511" si="407">IF(CS498&gt;=50%,"KĐG",IF(CT498&gt;=1.6,"Đạt mục tiêu",IF(CT498&gt;=1,"Cần cố gắng","Chưa đạt")))</f>
        <v>#DIV/0!</v>
      </c>
      <c r="CV498" s="150"/>
    </row>
    <row r="499" spans="1:100" ht="89.25" hidden="1" customHeight="1">
      <c r="A499" s="80" t="s">
        <v>179</v>
      </c>
      <c r="B499" s="319">
        <v>596</v>
      </c>
      <c r="C499" s="534" t="s">
        <v>1234</v>
      </c>
      <c r="D499" s="115" t="s">
        <v>224</v>
      </c>
      <c r="E499" s="393" t="s">
        <v>1235</v>
      </c>
      <c r="F499" s="394" t="s">
        <v>224</v>
      </c>
      <c r="G499" s="543" t="s">
        <v>1236</v>
      </c>
      <c r="H499" s="179"/>
      <c r="I499" s="540" t="s">
        <v>212</v>
      </c>
      <c r="J499" s="632"/>
      <c r="K499" s="623"/>
      <c r="L499" s="638"/>
      <c r="M499" s="106"/>
      <c r="N499" s="92"/>
      <c r="O499" s="108" t="s">
        <v>177</v>
      </c>
      <c r="P499" s="107"/>
      <c r="Q499" s="108"/>
      <c r="R499" s="108"/>
      <c r="S499" s="108"/>
      <c r="T499" s="108"/>
      <c r="U499" s="107"/>
      <c r="V499" s="108"/>
      <c r="W499" s="108"/>
      <c r="X499" s="108"/>
      <c r="Y499" s="38">
        <f t="shared" si="397"/>
        <v>1</v>
      </c>
      <c r="Z499" s="129"/>
      <c r="AA499" s="536"/>
      <c r="AB499" s="536"/>
      <c r="AC499" s="97"/>
      <c r="AD499" s="97"/>
      <c r="AE499" s="97"/>
      <c r="AF499" s="97"/>
      <c r="AG499" s="96"/>
      <c r="AH499" s="96"/>
      <c r="AI499" s="96"/>
      <c r="AJ499" s="97"/>
      <c r="AK499" s="97"/>
      <c r="AL499" s="97"/>
      <c r="AM499" s="97"/>
      <c r="AN499" s="97"/>
      <c r="AO499" s="97"/>
      <c r="AP499" s="97"/>
      <c r="AQ499" s="97"/>
      <c r="AR499" s="97"/>
      <c r="AS499" s="97"/>
      <c r="AT499" s="97"/>
      <c r="AU499" s="97"/>
      <c r="AV499" s="97"/>
      <c r="AW499" s="97"/>
      <c r="AX499" s="97"/>
      <c r="AY499" s="97"/>
      <c r="AZ499" s="97"/>
      <c r="BA499" s="97"/>
      <c r="BB499" s="97"/>
      <c r="BC499" s="97"/>
      <c r="BD499" s="97"/>
      <c r="BE499" s="97"/>
      <c r="BF499" s="97"/>
      <c r="BG499" s="97"/>
      <c r="BH499" s="97"/>
      <c r="BI499" s="97"/>
      <c r="BJ499" s="98"/>
      <c r="BK499" s="99"/>
      <c r="BL499" s="99"/>
      <c r="BM499" s="99"/>
      <c r="BN499" s="110"/>
      <c r="BO499" s="99"/>
      <c r="BP499" s="99"/>
      <c r="BQ499" s="99"/>
      <c r="BR499" s="99"/>
      <c r="BS499" s="99"/>
      <c r="BT499" s="110"/>
      <c r="BU499" s="110"/>
      <c r="BV499" s="110"/>
      <c r="BW499" s="99"/>
      <c r="BX499" s="99"/>
      <c r="BY499" s="99"/>
      <c r="BZ499" s="99"/>
      <c r="CA499" s="110"/>
      <c r="CB499" s="110"/>
      <c r="CC499" s="99"/>
      <c r="CD499" s="99"/>
      <c r="CE499" s="99"/>
      <c r="CF499" s="99"/>
      <c r="CG499" s="99"/>
      <c r="CH499" s="110"/>
      <c r="CI499" s="99"/>
      <c r="CJ499" s="99"/>
      <c r="CK499" s="99"/>
      <c r="CL499" s="100">
        <f t="shared" si="398"/>
        <v>0</v>
      </c>
      <c r="CM499" s="112" t="e">
        <f t="shared" si="399"/>
        <v>#DIV/0!</v>
      </c>
      <c r="CN499" s="100">
        <f t="shared" si="400"/>
        <v>0</v>
      </c>
      <c r="CO499" s="101" t="e">
        <f t="shared" si="401"/>
        <v>#DIV/0!</v>
      </c>
      <c r="CP499" s="100">
        <f t="shared" si="402"/>
        <v>0</v>
      </c>
      <c r="CQ499" s="101" t="e">
        <f t="shared" si="403"/>
        <v>#DIV/0!</v>
      </c>
      <c r="CR499" s="100">
        <f t="shared" si="404"/>
        <v>0</v>
      </c>
      <c r="CS499" s="101" t="e">
        <f t="shared" si="405"/>
        <v>#DIV/0!</v>
      </c>
      <c r="CT499" s="102" t="e">
        <f t="shared" si="406"/>
        <v>#DIV/0!</v>
      </c>
      <c r="CU499" s="103" t="e">
        <f t="shared" si="407"/>
        <v>#DIV/0!</v>
      </c>
      <c r="CV499" s="2"/>
    </row>
    <row r="500" spans="1:100" ht="89.25" hidden="1" customHeight="1">
      <c r="A500" s="80" t="s">
        <v>180</v>
      </c>
      <c r="B500" s="60">
        <v>596</v>
      </c>
      <c r="C500" s="83" t="s">
        <v>1234</v>
      </c>
      <c r="D500" s="104" t="s">
        <v>224</v>
      </c>
      <c r="E500" s="81" t="s">
        <v>1235</v>
      </c>
      <c r="F500" s="84" t="s">
        <v>224</v>
      </c>
      <c r="G500" s="146" t="s">
        <v>1237</v>
      </c>
      <c r="H500" s="174"/>
      <c r="I500" s="87" t="s">
        <v>212</v>
      </c>
      <c r="J500" s="639"/>
      <c r="K500" s="624"/>
      <c r="L500" s="639"/>
      <c r="M500" s="106"/>
      <c r="N500" s="107"/>
      <c r="O500" s="108"/>
      <c r="P500" s="107" t="s">
        <v>177</v>
      </c>
      <c r="Q500" s="108"/>
      <c r="R500" s="108"/>
      <c r="S500" s="108"/>
      <c r="T500" s="108"/>
      <c r="U500" s="107"/>
      <c r="V500" s="108"/>
      <c r="W500" s="108"/>
      <c r="X500" s="108"/>
      <c r="Y500" s="38">
        <f t="shared" si="397"/>
        <v>1</v>
      </c>
      <c r="Z500" s="129"/>
      <c r="AA500" s="109"/>
      <c r="AB500" s="109"/>
      <c r="AC500" s="109"/>
      <c r="AD500" s="109"/>
      <c r="AE500" s="109"/>
      <c r="AF500" s="109"/>
      <c r="AG500" s="96" t="s">
        <v>447</v>
      </c>
      <c r="AH500" s="96" t="s">
        <v>447</v>
      </c>
      <c r="AI500" s="96" t="s">
        <v>447</v>
      </c>
      <c r="AJ500" s="97"/>
      <c r="AK500" s="97"/>
      <c r="AL500" s="97"/>
      <c r="AM500" s="97"/>
      <c r="AN500" s="97"/>
      <c r="AO500" s="97"/>
      <c r="AP500" s="97"/>
      <c r="AQ500" s="97"/>
      <c r="AR500" s="97"/>
      <c r="AS500" s="97"/>
      <c r="AT500" s="97"/>
      <c r="AU500" s="97"/>
      <c r="AV500" s="97"/>
      <c r="AW500" s="97"/>
      <c r="AX500" s="97"/>
      <c r="AY500" s="97"/>
      <c r="AZ500" s="97"/>
      <c r="BA500" s="97"/>
      <c r="BB500" s="97"/>
      <c r="BC500" s="97"/>
      <c r="BD500" s="97"/>
      <c r="BE500" s="97"/>
      <c r="BF500" s="97"/>
      <c r="BG500" s="97"/>
      <c r="BH500" s="97"/>
      <c r="BI500" s="97"/>
      <c r="BJ500" s="98"/>
      <c r="BK500" s="99"/>
      <c r="BL500" s="99"/>
      <c r="BM500" s="99"/>
      <c r="BN500" s="99"/>
      <c r="BO500" s="99"/>
      <c r="BP500" s="99"/>
      <c r="BQ500" s="99"/>
      <c r="BR500" s="99"/>
      <c r="BS500" s="99"/>
      <c r="BT500" s="99"/>
      <c r="BU500" s="99"/>
      <c r="BV500" s="99"/>
      <c r="BW500" s="99"/>
      <c r="BX500" s="99"/>
      <c r="BY500" s="99"/>
      <c r="BZ500" s="99"/>
      <c r="CA500" s="99"/>
      <c r="CB500" s="99"/>
      <c r="CC500" s="99"/>
      <c r="CD500" s="99"/>
      <c r="CE500" s="99"/>
      <c r="CF500" s="99"/>
      <c r="CG500" s="99"/>
      <c r="CH500" s="99"/>
      <c r="CI500" s="99"/>
      <c r="CJ500" s="99"/>
      <c r="CK500" s="99"/>
      <c r="CL500" s="100">
        <f t="shared" si="398"/>
        <v>0</v>
      </c>
      <c r="CM500" s="112" t="e">
        <f t="shared" si="399"/>
        <v>#DIV/0!</v>
      </c>
      <c r="CN500" s="100">
        <f t="shared" si="400"/>
        <v>0</v>
      </c>
      <c r="CO500" s="112" t="e">
        <f t="shared" si="401"/>
        <v>#DIV/0!</v>
      </c>
      <c r="CP500" s="48">
        <f t="shared" si="402"/>
        <v>0</v>
      </c>
      <c r="CQ500" s="112" t="e">
        <f t="shared" si="403"/>
        <v>#DIV/0!</v>
      </c>
      <c r="CR500" s="100">
        <f t="shared" si="404"/>
        <v>0</v>
      </c>
      <c r="CS500" s="112" t="e">
        <f t="shared" si="405"/>
        <v>#DIV/0!</v>
      </c>
      <c r="CT500" s="113" t="e">
        <f t="shared" si="406"/>
        <v>#DIV/0!</v>
      </c>
      <c r="CU500" s="103" t="e">
        <f t="shared" si="407"/>
        <v>#DIV/0!</v>
      </c>
      <c r="CV500" s="2"/>
    </row>
    <row r="501" spans="1:100" ht="89.25" hidden="1" customHeight="1">
      <c r="A501" s="80" t="s">
        <v>181</v>
      </c>
      <c r="B501" s="60">
        <v>597</v>
      </c>
      <c r="C501" s="83" t="s">
        <v>1238</v>
      </c>
      <c r="D501" s="144" t="s">
        <v>224</v>
      </c>
      <c r="E501" s="81" t="s">
        <v>1239</v>
      </c>
      <c r="F501" s="84" t="s">
        <v>224</v>
      </c>
      <c r="G501" s="146" t="s">
        <v>1240</v>
      </c>
      <c r="H501" s="174"/>
      <c r="I501" s="105" t="s">
        <v>212</v>
      </c>
      <c r="J501" s="668" t="s">
        <v>1227</v>
      </c>
      <c r="K501" s="649" t="s">
        <v>165</v>
      </c>
      <c r="L501" s="650" t="s">
        <v>177</v>
      </c>
      <c r="M501" s="106"/>
      <c r="N501" s="107"/>
      <c r="O501" s="108"/>
      <c r="P501" s="107"/>
      <c r="Q501" s="108" t="s">
        <v>177</v>
      </c>
      <c r="R501" s="108"/>
      <c r="S501" s="108"/>
      <c r="T501" s="108"/>
      <c r="U501" s="107"/>
      <c r="V501" s="108"/>
      <c r="W501" s="108"/>
      <c r="X501" s="108"/>
      <c r="Y501" s="38">
        <f t="shared" si="397"/>
        <v>1</v>
      </c>
      <c r="Z501" s="129"/>
      <c r="AA501" s="109"/>
      <c r="AB501" s="109"/>
      <c r="AC501" s="109"/>
      <c r="AD501" s="109"/>
      <c r="AE501" s="109"/>
      <c r="AF501" s="109"/>
      <c r="AG501" s="96"/>
      <c r="AH501" s="96"/>
      <c r="AI501" s="96"/>
      <c r="AJ501" s="97" t="s">
        <v>447</v>
      </c>
      <c r="AK501" s="97" t="s">
        <v>393</v>
      </c>
      <c r="AL501" s="97" t="s">
        <v>447</v>
      </c>
      <c r="AM501" s="97"/>
      <c r="AN501" s="97"/>
      <c r="AO501" s="97"/>
      <c r="AP501" s="97"/>
      <c r="AQ501" s="97"/>
      <c r="AR501" s="97"/>
      <c r="AS501" s="97"/>
      <c r="AT501" s="97"/>
      <c r="AU501" s="97"/>
      <c r="AV501" s="97"/>
      <c r="AW501" s="97"/>
      <c r="AX501" s="97"/>
      <c r="AY501" s="97"/>
      <c r="AZ501" s="97"/>
      <c r="BA501" s="97"/>
      <c r="BB501" s="97"/>
      <c r="BC501" s="97"/>
      <c r="BD501" s="97"/>
      <c r="BE501" s="97"/>
      <c r="BF501" s="97"/>
      <c r="BG501" s="97"/>
      <c r="BH501" s="97"/>
      <c r="BI501" s="97"/>
      <c r="BJ501" s="98"/>
      <c r="BK501" s="99"/>
      <c r="BL501" s="99"/>
      <c r="BM501" s="99"/>
      <c r="BN501" s="99"/>
      <c r="BO501" s="99"/>
      <c r="BP501" s="99"/>
      <c r="BQ501" s="99"/>
      <c r="BR501" s="99"/>
      <c r="BS501" s="99"/>
      <c r="BT501" s="99"/>
      <c r="BU501" s="99"/>
      <c r="BV501" s="99"/>
      <c r="BW501" s="99"/>
      <c r="BX501" s="99"/>
      <c r="BY501" s="99"/>
      <c r="BZ501" s="99"/>
      <c r="CA501" s="99"/>
      <c r="CB501" s="99"/>
      <c r="CC501" s="99"/>
      <c r="CD501" s="99"/>
      <c r="CE501" s="99"/>
      <c r="CF501" s="99"/>
      <c r="CG501" s="99"/>
      <c r="CH501" s="99"/>
      <c r="CI501" s="99"/>
      <c r="CJ501" s="99"/>
      <c r="CK501" s="99"/>
      <c r="CL501" s="100">
        <f t="shared" si="398"/>
        <v>0</v>
      </c>
      <c r="CM501" s="112" t="e">
        <f t="shared" si="399"/>
        <v>#DIV/0!</v>
      </c>
      <c r="CN501" s="100">
        <f t="shared" si="400"/>
        <v>0</v>
      </c>
      <c r="CO501" s="112" t="e">
        <f t="shared" si="401"/>
        <v>#DIV/0!</v>
      </c>
      <c r="CP501" s="100">
        <f t="shared" si="402"/>
        <v>0</v>
      </c>
      <c r="CQ501" s="112" t="e">
        <f t="shared" si="403"/>
        <v>#DIV/0!</v>
      </c>
      <c r="CR501" s="100">
        <f t="shared" si="404"/>
        <v>0</v>
      </c>
      <c r="CS501" s="112" t="e">
        <f t="shared" si="405"/>
        <v>#DIV/0!</v>
      </c>
      <c r="CT501" s="113" t="e">
        <f t="shared" si="406"/>
        <v>#DIV/0!</v>
      </c>
      <c r="CU501" s="103" t="e">
        <f t="shared" si="407"/>
        <v>#DIV/0!</v>
      </c>
      <c r="CV501" s="2"/>
    </row>
    <row r="502" spans="1:100" ht="108.75" hidden="1" customHeight="1">
      <c r="A502" s="80" t="s">
        <v>184</v>
      </c>
      <c r="B502" s="60">
        <v>597</v>
      </c>
      <c r="C502" s="83" t="s">
        <v>1238</v>
      </c>
      <c r="D502" s="104" t="s">
        <v>224</v>
      </c>
      <c r="E502" s="81" t="s">
        <v>1239</v>
      </c>
      <c r="F502" s="84" t="s">
        <v>224</v>
      </c>
      <c r="G502" s="146" t="s">
        <v>1241</v>
      </c>
      <c r="H502" s="174"/>
      <c r="I502" s="105" t="s">
        <v>212</v>
      </c>
      <c r="J502" s="639"/>
      <c r="K502" s="624"/>
      <c r="L502" s="639"/>
      <c r="M502" s="106"/>
      <c r="N502" s="107"/>
      <c r="O502" s="108"/>
      <c r="P502" s="107"/>
      <c r="Q502" s="108"/>
      <c r="R502" s="108"/>
      <c r="S502" s="108"/>
      <c r="T502" s="108" t="s">
        <v>177</v>
      </c>
      <c r="U502" s="107"/>
      <c r="V502" s="108"/>
      <c r="W502" s="108"/>
      <c r="X502" s="108"/>
      <c r="Y502" s="38">
        <f t="shared" si="397"/>
        <v>1</v>
      </c>
      <c r="Z502" s="129"/>
      <c r="AA502" s="109"/>
      <c r="AB502" s="109"/>
      <c r="AC502" s="109"/>
      <c r="AD502" s="109"/>
      <c r="AE502" s="109"/>
      <c r="AF502" s="109"/>
      <c r="AG502" s="96"/>
      <c r="AH502" s="96"/>
      <c r="AI502" s="96"/>
      <c r="AJ502" s="97"/>
      <c r="AK502" s="97"/>
      <c r="AL502" s="97"/>
      <c r="AM502" s="97"/>
      <c r="AN502" s="97"/>
      <c r="AO502" s="97"/>
      <c r="AP502" s="97"/>
      <c r="AQ502" s="97"/>
      <c r="AR502" s="97"/>
      <c r="AS502" s="97"/>
      <c r="AT502" s="97" t="s">
        <v>447</v>
      </c>
      <c r="AU502" s="97" t="s">
        <v>447</v>
      </c>
      <c r="AV502" s="97" t="s">
        <v>447</v>
      </c>
      <c r="AW502" s="97" t="s">
        <v>447</v>
      </c>
      <c r="AX502" s="97"/>
      <c r="AY502" s="97"/>
      <c r="AZ502" s="97"/>
      <c r="BA502" s="97"/>
      <c r="BB502" s="97"/>
      <c r="BC502" s="97"/>
      <c r="BD502" s="97"/>
      <c r="BE502" s="97"/>
      <c r="BF502" s="97"/>
      <c r="BG502" s="97"/>
      <c r="BH502" s="97"/>
      <c r="BI502" s="97"/>
      <c r="BJ502" s="98"/>
      <c r="BK502" s="99"/>
      <c r="BL502" s="99"/>
      <c r="BM502" s="99"/>
      <c r="BN502" s="99"/>
      <c r="BO502" s="99"/>
      <c r="BP502" s="99"/>
      <c r="BQ502" s="99"/>
      <c r="BR502" s="99"/>
      <c r="BS502" s="99"/>
      <c r="BT502" s="99"/>
      <c r="BU502" s="99"/>
      <c r="BV502" s="99"/>
      <c r="BW502" s="99"/>
      <c r="BX502" s="99"/>
      <c r="BY502" s="99"/>
      <c r="BZ502" s="99"/>
      <c r="CA502" s="99"/>
      <c r="CB502" s="99"/>
      <c r="CC502" s="99"/>
      <c r="CD502" s="99"/>
      <c r="CE502" s="99"/>
      <c r="CF502" s="99"/>
      <c r="CG502" s="99"/>
      <c r="CH502" s="99"/>
      <c r="CI502" s="99"/>
      <c r="CJ502" s="99"/>
      <c r="CK502" s="99"/>
      <c r="CL502" s="100">
        <f t="shared" si="398"/>
        <v>0</v>
      </c>
      <c r="CM502" s="101" t="e">
        <f t="shared" si="399"/>
        <v>#DIV/0!</v>
      </c>
      <c r="CN502" s="100">
        <f t="shared" si="400"/>
        <v>0</v>
      </c>
      <c r="CO502" s="101" t="e">
        <f t="shared" si="401"/>
        <v>#DIV/0!</v>
      </c>
      <c r="CP502" s="100">
        <f t="shared" si="402"/>
        <v>0</v>
      </c>
      <c r="CQ502" s="101" t="e">
        <f t="shared" si="403"/>
        <v>#DIV/0!</v>
      </c>
      <c r="CR502" s="100">
        <f t="shared" si="404"/>
        <v>0</v>
      </c>
      <c r="CS502" s="101" t="e">
        <f t="shared" si="405"/>
        <v>#DIV/0!</v>
      </c>
      <c r="CT502" s="116" t="e">
        <f t="shared" si="406"/>
        <v>#DIV/0!</v>
      </c>
      <c r="CU502" s="103" t="e">
        <f t="shared" si="407"/>
        <v>#DIV/0!</v>
      </c>
      <c r="CV502" s="2"/>
    </row>
    <row r="503" spans="1:100" ht="149.25" customHeight="1">
      <c r="A503" s="399" t="s">
        <v>169</v>
      </c>
      <c r="B503" s="569">
        <v>600</v>
      </c>
      <c r="C503" s="85" t="s">
        <v>1242</v>
      </c>
      <c r="D503" s="250" t="s">
        <v>171</v>
      </c>
      <c r="E503" s="85" t="s">
        <v>1243</v>
      </c>
      <c r="F503" s="336" t="s">
        <v>224</v>
      </c>
      <c r="G503" s="323" t="s">
        <v>1244</v>
      </c>
      <c r="H503" s="382"/>
      <c r="I503" s="126" t="s">
        <v>212</v>
      </c>
      <c r="J503" s="648" t="s">
        <v>1227</v>
      </c>
      <c r="K503" s="649" t="s">
        <v>165</v>
      </c>
      <c r="L503" s="650" t="s">
        <v>177</v>
      </c>
      <c r="M503" s="371">
        <v>1</v>
      </c>
      <c r="N503" s="571" t="s">
        <v>177</v>
      </c>
      <c r="O503" s="613"/>
      <c r="P503" s="107"/>
      <c r="Q503" s="149"/>
      <c r="R503" s="149"/>
      <c r="S503" s="149"/>
      <c r="T503" s="149"/>
      <c r="U503" s="107"/>
      <c r="V503" s="149"/>
      <c r="W503" s="149"/>
      <c r="X503" s="149"/>
      <c r="Y503" s="38">
        <f t="shared" si="397"/>
        <v>1</v>
      </c>
      <c r="Z503" s="129"/>
      <c r="AA503" s="96" t="s">
        <v>227</v>
      </c>
      <c r="AB503" s="96"/>
      <c r="AC503" s="609"/>
      <c r="AD503" s="96"/>
      <c r="AE503" s="96"/>
      <c r="AF503" s="96"/>
      <c r="AG503" s="96"/>
      <c r="AH503" s="96"/>
      <c r="AI503" s="96"/>
      <c r="AJ503" s="97"/>
      <c r="AK503" s="97"/>
      <c r="AL503" s="97"/>
      <c r="AM503" s="97"/>
      <c r="AN503" s="97"/>
      <c r="AO503" s="97"/>
      <c r="AP503" s="97"/>
      <c r="AQ503" s="97"/>
      <c r="AR503" s="97"/>
      <c r="AS503" s="97"/>
      <c r="AT503" s="97"/>
      <c r="AU503" s="97"/>
      <c r="AV503" s="97"/>
      <c r="AW503" s="97"/>
      <c r="AX503" s="97"/>
      <c r="AY503" s="97"/>
      <c r="AZ503" s="97"/>
      <c r="BA503" s="97"/>
      <c r="BB503" s="97"/>
      <c r="BC503" s="97"/>
      <c r="BD503" s="97"/>
      <c r="BE503" s="97"/>
      <c r="BF503" s="97"/>
      <c r="BG503" s="97"/>
      <c r="BH503" s="97"/>
      <c r="BI503" s="97"/>
      <c r="BJ503" s="98"/>
      <c r="BK503" s="99"/>
      <c r="BL503" s="99"/>
      <c r="BM503" s="99"/>
      <c r="BN503" s="99"/>
      <c r="BO503" s="99"/>
      <c r="BP503" s="99"/>
      <c r="BQ503" s="99"/>
      <c r="BR503" s="99"/>
      <c r="BS503" s="99"/>
      <c r="BT503" s="99"/>
      <c r="BU503" s="99"/>
      <c r="BV503" s="99"/>
      <c r="BW503" s="99"/>
      <c r="BX503" s="99"/>
      <c r="BY503" s="99"/>
      <c r="BZ503" s="99"/>
      <c r="CA503" s="99"/>
      <c r="CB503" s="99"/>
      <c r="CC503" s="99"/>
      <c r="CD503" s="99"/>
      <c r="CE503" s="99"/>
      <c r="CF503" s="99"/>
      <c r="CG503" s="99"/>
      <c r="CH503" s="99"/>
      <c r="CI503" s="99"/>
      <c r="CJ503" s="99"/>
      <c r="CK503" s="99"/>
      <c r="CL503" s="100">
        <f t="shared" si="398"/>
        <v>0</v>
      </c>
      <c r="CM503" s="101" t="e">
        <f t="shared" si="399"/>
        <v>#DIV/0!</v>
      </c>
      <c r="CN503" s="100">
        <f t="shared" si="400"/>
        <v>0</v>
      </c>
      <c r="CO503" s="101" t="e">
        <f t="shared" si="401"/>
        <v>#DIV/0!</v>
      </c>
      <c r="CP503" s="100">
        <f t="shared" si="402"/>
        <v>0</v>
      </c>
      <c r="CQ503" s="101" t="e">
        <f t="shared" si="403"/>
        <v>#DIV/0!</v>
      </c>
      <c r="CR503" s="100">
        <f t="shared" si="404"/>
        <v>0</v>
      </c>
      <c r="CS503" s="101" t="e">
        <f t="shared" si="405"/>
        <v>#DIV/0!</v>
      </c>
      <c r="CT503" s="102" t="e">
        <f t="shared" si="406"/>
        <v>#DIV/0!</v>
      </c>
      <c r="CU503" s="601" t="e">
        <f t="shared" si="407"/>
        <v>#DIV/0!</v>
      </c>
      <c r="CV503" s="150"/>
    </row>
    <row r="504" spans="1:100" ht="114" hidden="1" customHeight="1">
      <c r="A504" s="80" t="s">
        <v>179</v>
      </c>
      <c r="B504" s="319">
        <v>600</v>
      </c>
      <c r="C504" s="534" t="s">
        <v>1242</v>
      </c>
      <c r="D504" s="115" t="s">
        <v>171</v>
      </c>
      <c r="E504" s="393" t="s">
        <v>1243</v>
      </c>
      <c r="F504" s="394" t="s">
        <v>224</v>
      </c>
      <c r="G504" s="565" t="s">
        <v>1245</v>
      </c>
      <c r="H504" s="382"/>
      <c r="I504" s="540" t="s">
        <v>212</v>
      </c>
      <c r="J504" s="632"/>
      <c r="K504" s="623"/>
      <c r="L504" s="638"/>
      <c r="M504" s="106">
        <v>1</v>
      </c>
      <c r="N504" s="92"/>
      <c r="O504" s="107" t="s">
        <v>177</v>
      </c>
      <c r="P504" s="107"/>
      <c r="Q504" s="149"/>
      <c r="R504" s="149"/>
      <c r="S504" s="149"/>
      <c r="T504" s="149"/>
      <c r="U504" s="107"/>
      <c r="V504" s="149"/>
      <c r="W504" s="149"/>
      <c r="X504" s="149"/>
      <c r="Y504" s="38">
        <f t="shared" si="397"/>
        <v>1</v>
      </c>
      <c r="Z504" s="129"/>
      <c r="AA504" s="536"/>
      <c r="AB504" s="536"/>
      <c r="AC504" s="97"/>
      <c r="AD504" s="97" t="s">
        <v>227</v>
      </c>
      <c r="AE504" s="97"/>
      <c r="AF504" s="97"/>
      <c r="AG504" s="96"/>
      <c r="AH504" s="96"/>
      <c r="AI504" s="96"/>
      <c r="AJ504" s="97"/>
      <c r="AK504" s="97"/>
      <c r="AL504" s="97"/>
      <c r="AM504" s="97"/>
      <c r="AN504" s="97"/>
      <c r="AO504" s="97"/>
      <c r="AP504" s="97"/>
      <c r="AQ504" s="97"/>
      <c r="AR504" s="97"/>
      <c r="AS504" s="97"/>
      <c r="AT504" s="97"/>
      <c r="AU504" s="97"/>
      <c r="AV504" s="97"/>
      <c r="AW504" s="97"/>
      <c r="AX504" s="97"/>
      <c r="AY504" s="97"/>
      <c r="AZ504" s="97"/>
      <c r="BA504" s="97"/>
      <c r="BB504" s="97"/>
      <c r="BC504" s="97"/>
      <c r="BD504" s="97"/>
      <c r="BE504" s="97"/>
      <c r="BF504" s="97"/>
      <c r="BG504" s="97"/>
      <c r="BH504" s="97"/>
      <c r="BI504" s="97"/>
      <c r="BJ504" s="98"/>
      <c r="BK504" s="99"/>
      <c r="BL504" s="99"/>
      <c r="BM504" s="99"/>
      <c r="BN504" s="110"/>
      <c r="BO504" s="99"/>
      <c r="BP504" s="99"/>
      <c r="BQ504" s="99"/>
      <c r="BR504" s="99"/>
      <c r="BS504" s="99"/>
      <c r="BT504" s="110"/>
      <c r="BU504" s="110"/>
      <c r="BV504" s="110"/>
      <c r="BW504" s="99"/>
      <c r="BX504" s="99"/>
      <c r="BY504" s="99"/>
      <c r="BZ504" s="99"/>
      <c r="CA504" s="110"/>
      <c r="CB504" s="110"/>
      <c r="CC504" s="99"/>
      <c r="CD504" s="99"/>
      <c r="CE504" s="99"/>
      <c r="CF504" s="99"/>
      <c r="CG504" s="99"/>
      <c r="CH504" s="110"/>
      <c r="CI504" s="99"/>
      <c r="CJ504" s="99"/>
      <c r="CK504" s="99"/>
      <c r="CL504" s="100">
        <f t="shared" si="398"/>
        <v>0</v>
      </c>
      <c r="CM504" s="112" t="e">
        <f t="shared" si="399"/>
        <v>#DIV/0!</v>
      </c>
      <c r="CN504" s="100">
        <f t="shared" si="400"/>
        <v>0</v>
      </c>
      <c r="CO504" s="101" t="e">
        <f t="shared" si="401"/>
        <v>#DIV/0!</v>
      </c>
      <c r="CP504" s="100">
        <f t="shared" si="402"/>
        <v>0</v>
      </c>
      <c r="CQ504" s="101" t="e">
        <f t="shared" si="403"/>
        <v>#DIV/0!</v>
      </c>
      <c r="CR504" s="100">
        <f t="shared" si="404"/>
        <v>0</v>
      </c>
      <c r="CS504" s="101" t="e">
        <f t="shared" si="405"/>
        <v>#DIV/0!</v>
      </c>
      <c r="CT504" s="102" t="e">
        <f t="shared" si="406"/>
        <v>#DIV/0!</v>
      </c>
      <c r="CU504" s="103" t="e">
        <f t="shared" si="407"/>
        <v>#DIV/0!</v>
      </c>
      <c r="CV504" s="2"/>
    </row>
    <row r="505" spans="1:100" ht="116.25" hidden="1" customHeight="1">
      <c r="A505" s="80" t="s">
        <v>180</v>
      </c>
      <c r="B505" s="60">
        <v>600</v>
      </c>
      <c r="C505" s="83" t="s">
        <v>1242</v>
      </c>
      <c r="D505" s="104" t="s">
        <v>171</v>
      </c>
      <c r="E505" s="81" t="s">
        <v>1243</v>
      </c>
      <c r="F505" s="84" t="s">
        <v>224</v>
      </c>
      <c r="G505" s="85" t="s">
        <v>1246</v>
      </c>
      <c r="H505" s="86"/>
      <c r="I505" s="87" t="s">
        <v>212</v>
      </c>
      <c r="J505" s="638"/>
      <c r="K505" s="623"/>
      <c r="L505" s="638"/>
      <c r="M505" s="106">
        <v>1</v>
      </c>
      <c r="N505" s="107"/>
      <c r="O505" s="149"/>
      <c r="P505" s="107" t="s">
        <v>177</v>
      </c>
      <c r="Q505" s="149"/>
      <c r="R505" s="149"/>
      <c r="S505" s="149"/>
      <c r="T505" s="149"/>
      <c r="U505" s="107"/>
      <c r="V505" s="149"/>
      <c r="W505" s="149"/>
      <c r="X505" s="149"/>
      <c r="Y505" s="38">
        <f t="shared" si="397"/>
        <v>1</v>
      </c>
      <c r="Z505" s="129"/>
      <c r="AA505" s="109"/>
      <c r="AB505" s="109"/>
      <c r="AC505" s="109"/>
      <c r="AD505" s="109"/>
      <c r="AE505" s="109"/>
      <c r="AF505" s="109"/>
      <c r="AG505" s="96" t="s">
        <v>447</v>
      </c>
      <c r="AH505" s="96" t="s">
        <v>227</v>
      </c>
      <c r="AI505" s="96" t="s">
        <v>393</v>
      </c>
      <c r="AJ505" s="97"/>
      <c r="AK505" s="97"/>
      <c r="AL505" s="97"/>
      <c r="AM505" s="97"/>
      <c r="AN505" s="97"/>
      <c r="AO505" s="97"/>
      <c r="AP505" s="97"/>
      <c r="AQ505" s="97"/>
      <c r="AR505" s="97"/>
      <c r="AS505" s="97"/>
      <c r="AT505" s="97"/>
      <c r="AU505" s="97"/>
      <c r="AV505" s="97"/>
      <c r="AW505" s="97"/>
      <c r="AX505" s="97"/>
      <c r="AY505" s="97"/>
      <c r="AZ505" s="97"/>
      <c r="BA505" s="97"/>
      <c r="BB505" s="97"/>
      <c r="BC505" s="97"/>
      <c r="BD505" s="97"/>
      <c r="BE505" s="97"/>
      <c r="BF505" s="97"/>
      <c r="BG505" s="97"/>
      <c r="BH505" s="97"/>
      <c r="BI505" s="97"/>
      <c r="BJ505" s="98"/>
      <c r="BK505" s="99"/>
      <c r="BL505" s="99"/>
      <c r="BM505" s="99"/>
      <c r="BN505" s="99"/>
      <c r="BO505" s="99"/>
      <c r="BP505" s="99"/>
      <c r="BQ505" s="99"/>
      <c r="BR505" s="99"/>
      <c r="BS505" s="99"/>
      <c r="BT505" s="99"/>
      <c r="BU505" s="99"/>
      <c r="BV505" s="99"/>
      <c r="BW505" s="99"/>
      <c r="BX505" s="99"/>
      <c r="BY505" s="99"/>
      <c r="BZ505" s="99"/>
      <c r="CA505" s="99"/>
      <c r="CB505" s="99"/>
      <c r="CC505" s="99"/>
      <c r="CD505" s="99"/>
      <c r="CE505" s="99"/>
      <c r="CF505" s="99"/>
      <c r="CG505" s="99"/>
      <c r="CH505" s="99"/>
      <c r="CI505" s="99"/>
      <c r="CJ505" s="99"/>
      <c r="CK505" s="99"/>
      <c r="CL505" s="100">
        <f t="shared" si="398"/>
        <v>0</v>
      </c>
      <c r="CM505" s="112" t="e">
        <f t="shared" si="399"/>
        <v>#DIV/0!</v>
      </c>
      <c r="CN505" s="100">
        <f t="shared" si="400"/>
        <v>0</v>
      </c>
      <c r="CO505" s="112" t="e">
        <f t="shared" si="401"/>
        <v>#DIV/0!</v>
      </c>
      <c r="CP505" s="48">
        <f t="shared" si="402"/>
        <v>0</v>
      </c>
      <c r="CQ505" s="112" t="e">
        <f t="shared" si="403"/>
        <v>#DIV/0!</v>
      </c>
      <c r="CR505" s="100">
        <f t="shared" si="404"/>
        <v>0</v>
      </c>
      <c r="CS505" s="112" t="e">
        <f t="shared" si="405"/>
        <v>#DIV/0!</v>
      </c>
      <c r="CT505" s="113" t="e">
        <f t="shared" si="406"/>
        <v>#DIV/0!</v>
      </c>
      <c r="CU505" s="103" t="e">
        <f t="shared" si="407"/>
        <v>#DIV/0!</v>
      </c>
      <c r="CV505" s="2"/>
    </row>
    <row r="506" spans="1:100" ht="116.25" hidden="1" customHeight="1">
      <c r="A506" s="80" t="s">
        <v>181</v>
      </c>
      <c r="B506" s="60">
        <v>600</v>
      </c>
      <c r="C506" s="83" t="s">
        <v>1242</v>
      </c>
      <c r="D506" s="104" t="s">
        <v>171</v>
      </c>
      <c r="E506" s="81" t="s">
        <v>1243</v>
      </c>
      <c r="F506" s="84" t="s">
        <v>224</v>
      </c>
      <c r="G506" s="85" t="s">
        <v>1247</v>
      </c>
      <c r="H506" s="86"/>
      <c r="I506" s="105" t="s">
        <v>212</v>
      </c>
      <c r="J506" s="638"/>
      <c r="K506" s="623"/>
      <c r="L506" s="638"/>
      <c r="M506" s="106">
        <v>1</v>
      </c>
      <c r="N506" s="107"/>
      <c r="O506" s="149"/>
      <c r="P506" s="107"/>
      <c r="Q506" s="107" t="s">
        <v>177</v>
      </c>
      <c r="R506" s="149"/>
      <c r="S506" s="149"/>
      <c r="T506" s="149"/>
      <c r="U506" s="107"/>
      <c r="V506" s="149"/>
      <c r="W506" s="149"/>
      <c r="X506" s="149"/>
      <c r="Y506" s="38">
        <f t="shared" si="397"/>
        <v>1</v>
      </c>
      <c r="Z506" s="129"/>
      <c r="AA506" s="109"/>
      <c r="AB506" s="109"/>
      <c r="AC506" s="109"/>
      <c r="AD506" s="109"/>
      <c r="AE506" s="109"/>
      <c r="AF506" s="109"/>
      <c r="AG506" s="96"/>
      <c r="AH506" s="96"/>
      <c r="AI506" s="96"/>
      <c r="AJ506" s="97" t="s">
        <v>447</v>
      </c>
      <c r="AK506" s="97"/>
      <c r="AL506" s="97"/>
      <c r="AM506" s="97"/>
      <c r="AN506" s="97"/>
      <c r="AO506" s="97"/>
      <c r="AP506" s="97"/>
      <c r="AQ506" s="97"/>
      <c r="AR506" s="97"/>
      <c r="AS506" s="97"/>
      <c r="AT506" s="97"/>
      <c r="AU506" s="97"/>
      <c r="AV506" s="97"/>
      <c r="AW506" s="97"/>
      <c r="AX506" s="97"/>
      <c r="AY506" s="97"/>
      <c r="AZ506" s="97"/>
      <c r="BA506" s="97"/>
      <c r="BB506" s="97"/>
      <c r="BC506" s="97"/>
      <c r="BD506" s="97"/>
      <c r="BE506" s="97"/>
      <c r="BF506" s="97"/>
      <c r="BG506" s="97"/>
      <c r="BH506" s="97"/>
      <c r="BI506" s="97"/>
      <c r="BJ506" s="98"/>
      <c r="BK506" s="99"/>
      <c r="BL506" s="99"/>
      <c r="BM506" s="99"/>
      <c r="BN506" s="99"/>
      <c r="BO506" s="99"/>
      <c r="BP506" s="99"/>
      <c r="BQ506" s="99"/>
      <c r="BR506" s="99"/>
      <c r="BS506" s="99"/>
      <c r="BT506" s="99"/>
      <c r="BU506" s="99"/>
      <c r="BV506" s="99"/>
      <c r="BW506" s="99"/>
      <c r="BX506" s="99"/>
      <c r="BY506" s="99"/>
      <c r="BZ506" s="99"/>
      <c r="CA506" s="99"/>
      <c r="CB506" s="99"/>
      <c r="CC506" s="99"/>
      <c r="CD506" s="99"/>
      <c r="CE506" s="99"/>
      <c r="CF506" s="99"/>
      <c r="CG506" s="99"/>
      <c r="CH506" s="99"/>
      <c r="CI506" s="99"/>
      <c r="CJ506" s="99"/>
      <c r="CK506" s="99"/>
      <c r="CL506" s="100">
        <f t="shared" si="398"/>
        <v>0</v>
      </c>
      <c r="CM506" s="112" t="e">
        <f t="shared" si="399"/>
        <v>#DIV/0!</v>
      </c>
      <c r="CN506" s="100">
        <f t="shared" si="400"/>
        <v>0</v>
      </c>
      <c r="CO506" s="112" t="e">
        <f t="shared" si="401"/>
        <v>#DIV/0!</v>
      </c>
      <c r="CP506" s="100">
        <f t="shared" si="402"/>
        <v>0</v>
      </c>
      <c r="CQ506" s="112" t="e">
        <f t="shared" si="403"/>
        <v>#DIV/0!</v>
      </c>
      <c r="CR506" s="100">
        <f t="shared" si="404"/>
        <v>0</v>
      </c>
      <c r="CS506" s="112" t="e">
        <f t="shared" si="405"/>
        <v>#DIV/0!</v>
      </c>
      <c r="CT506" s="113" t="e">
        <f t="shared" si="406"/>
        <v>#DIV/0!</v>
      </c>
      <c r="CU506" s="103" t="e">
        <f t="shared" si="407"/>
        <v>#DIV/0!</v>
      </c>
      <c r="CV506" s="2"/>
    </row>
    <row r="507" spans="1:100" ht="114.75" hidden="1" customHeight="1">
      <c r="A507" s="80" t="s">
        <v>182</v>
      </c>
      <c r="B507" s="60">
        <v>600</v>
      </c>
      <c r="C507" s="83" t="s">
        <v>1242</v>
      </c>
      <c r="D507" s="104" t="s">
        <v>171</v>
      </c>
      <c r="E507" s="81" t="s">
        <v>1243</v>
      </c>
      <c r="F507" s="84" t="s">
        <v>224</v>
      </c>
      <c r="G507" s="85" t="s">
        <v>1248</v>
      </c>
      <c r="H507" s="86"/>
      <c r="I507" s="105" t="s">
        <v>212</v>
      </c>
      <c r="J507" s="638"/>
      <c r="K507" s="623"/>
      <c r="L507" s="638"/>
      <c r="M507" s="106">
        <v>1</v>
      </c>
      <c r="N507" s="107"/>
      <c r="O507" s="149"/>
      <c r="P507" s="107"/>
      <c r="Q507" s="149"/>
      <c r="R507" s="107" t="s">
        <v>177</v>
      </c>
      <c r="S507" s="149"/>
      <c r="T507" s="149"/>
      <c r="U507" s="107"/>
      <c r="V507" s="149"/>
      <c r="W507" s="149"/>
      <c r="X507" s="149"/>
      <c r="Y507" s="38">
        <f t="shared" si="397"/>
        <v>1</v>
      </c>
      <c r="Z507" s="129"/>
      <c r="AA507" s="109"/>
      <c r="AB507" s="109"/>
      <c r="AC507" s="109"/>
      <c r="AD507" s="109"/>
      <c r="AE507" s="109"/>
      <c r="AF507" s="109"/>
      <c r="AG507" s="96"/>
      <c r="AH507" s="96"/>
      <c r="AI507" s="96"/>
      <c r="AJ507" s="97"/>
      <c r="AK507" s="97"/>
      <c r="AL507" s="97"/>
      <c r="AM507" s="97" t="s">
        <v>393</v>
      </c>
      <c r="AN507" s="97" t="s">
        <v>227</v>
      </c>
      <c r="AO507" s="97" t="s">
        <v>227</v>
      </c>
      <c r="AP507" s="97" t="s">
        <v>393</v>
      </c>
      <c r="AQ507" s="97"/>
      <c r="AR507" s="97"/>
      <c r="AS507" s="97"/>
      <c r="AT507" s="97"/>
      <c r="AU507" s="97"/>
      <c r="AV507" s="97"/>
      <c r="AW507" s="97"/>
      <c r="AX507" s="97"/>
      <c r="AY507" s="97"/>
      <c r="AZ507" s="97"/>
      <c r="BA507" s="97"/>
      <c r="BB507" s="97"/>
      <c r="BC507" s="97"/>
      <c r="BD507" s="97"/>
      <c r="BE507" s="97"/>
      <c r="BF507" s="97"/>
      <c r="BG507" s="97"/>
      <c r="BH507" s="97"/>
      <c r="BI507" s="97"/>
      <c r="BJ507" s="98"/>
      <c r="BK507" s="99"/>
      <c r="BL507" s="99"/>
      <c r="BM507" s="99"/>
      <c r="BN507" s="99"/>
      <c r="BO507" s="99"/>
      <c r="BP507" s="99"/>
      <c r="BQ507" s="99"/>
      <c r="BR507" s="99"/>
      <c r="BS507" s="99"/>
      <c r="BT507" s="99"/>
      <c r="BU507" s="99"/>
      <c r="BV507" s="99"/>
      <c r="BW507" s="99"/>
      <c r="BX507" s="99"/>
      <c r="BY507" s="99"/>
      <c r="BZ507" s="99"/>
      <c r="CA507" s="99"/>
      <c r="CB507" s="99"/>
      <c r="CC507" s="99"/>
      <c r="CD507" s="99"/>
      <c r="CE507" s="99"/>
      <c r="CF507" s="99"/>
      <c r="CG507" s="99"/>
      <c r="CH507" s="99"/>
      <c r="CI507" s="99"/>
      <c r="CJ507" s="99"/>
      <c r="CK507" s="99"/>
      <c r="CL507" s="100">
        <f t="shared" si="398"/>
        <v>0</v>
      </c>
      <c r="CM507" s="101" t="e">
        <f t="shared" si="399"/>
        <v>#DIV/0!</v>
      </c>
      <c r="CN507" s="100">
        <f t="shared" si="400"/>
        <v>0</v>
      </c>
      <c r="CO507" s="101" t="e">
        <f t="shared" si="401"/>
        <v>#DIV/0!</v>
      </c>
      <c r="CP507" s="100">
        <f t="shared" si="402"/>
        <v>0</v>
      </c>
      <c r="CQ507" s="101" t="e">
        <f t="shared" si="403"/>
        <v>#DIV/0!</v>
      </c>
      <c r="CR507" s="100">
        <f t="shared" si="404"/>
        <v>0</v>
      </c>
      <c r="CS507" s="101" t="e">
        <f t="shared" si="405"/>
        <v>#DIV/0!</v>
      </c>
      <c r="CT507" s="113" t="e">
        <f t="shared" si="406"/>
        <v>#DIV/0!</v>
      </c>
      <c r="CU507" s="103" t="e">
        <f t="shared" si="407"/>
        <v>#DIV/0!</v>
      </c>
      <c r="CV507" s="2"/>
    </row>
    <row r="508" spans="1:100" ht="114.75" hidden="1" customHeight="1">
      <c r="A508" s="80" t="s">
        <v>183</v>
      </c>
      <c r="B508" s="60">
        <v>600</v>
      </c>
      <c r="C508" s="83" t="s">
        <v>1242</v>
      </c>
      <c r="D508" s="114" t="s">
        <v>171</v>
      </c>
      <c r="E508" s="81" t="s">
        <v>1243</v>
      </c>
      <c r="F508" s="84" t="s">
        <v>224</v>
      </c>
      <c r="G508" s="85" t="s">
        <v>1249</v>
      </c>
      <c r="H508" s="86"/>
      <c r="I508" s="105" t="s">
        <v>212</v>
      </c>
      <c r="J508" s="638"/>
      <c r="K508" s="623"/>
      <c r="L508" s="638"/>
      <c r="M508" s="106">
        <v>1</v>
      </c>
      <c r="N508" s="107"/>
      <c r="O508" s="149"/>
      <c r="P508" s="107"/>
      <c r="Q508" s="149"/>
      <c r="R508" s="149"/>
      <c r="S508" s="107" t="s">
        <v>177</v>
      </c>
      <c r="T508" s="149"/>
      <c r="U508" s="107"/>
      <c r="V508" s="149"/>
      <c r="W508" s="149"/>
      <c r="X508" s="149"/>
      <c r="Y508" s="38">
        <f t="shared" si="397"/>
        <v>1</v>
      </c>
      <c r="Z508" s="129"/>
      <c r="AA508" s="109"/>
      <c r="AB508" s="109"/>
      <c r="AC508" s="109"/>
      <c r="AD508" s="109"/>
      <c r="AE508" s="109"/>
      <c r="AF508" s="109"/>
      <c r="AG508" s="96"/>
      <c r="AH508" s="96"/>
      <c r="AI508" s="96"/>
      <c r="AJ508" s="97"/>
      <c r="AK508" s="97"/>
      <c r="AL508" s="97"/>
      <c r="AM508" s="97"/>
      <c r="AN508" s="97"/>
      <c r="AO508" s="97"/>
      <c r="AP508" s="97"/>
      <c r="AQ508" s="97" t="s">
        <v>393</v>
      </c>
      <c r="AR508" s="97" t="s">
        <v>393</v>
      </c>
      <c r="AS508" s="97" t="s">
        <v>393</v>
      </c>
      <c r="AT508" s="97"/>
      <c r="AU508" s="97"/>
      <c r="AV508" s="97"/>
      <c r="AW508" s="97"/>
      <c r="AX508" s="97"/>
      <c r="AY508" s="97"/>
      <c r="AZ508" s="97"/>
      <c r="BA508" s="97"/>
      <c r="BB508" s="97"/>
      <c r="BC508" s="97"/>
      <c r="BD508" s="97"/>
      <c r="BE508" s="97"/>
      <c r="BF508" s="97"/>
      <c r="BG508" s="97"/>
      <c r="BH508" s="97"/>
      <c r="BI508" s="97"/>
      <c r="BJ508" s="98"/>
      <c r="BK508" s="99"/>
      <c r="BL508" s="99"/>
      <c r="BM508" s="99"/>
      <c r="BN508" s="99"/>
      <c r="BO508" s="99"/>
      <c r="BP508" s="99"/>
      <c r="BQ508" s="99"/>
      <c r="BR508" s="99"/>
      <c r="BS508" s="99"/>
      <c r="BT508" s="99"/>
      <c r="BU508" s="99"/>
      <c r="BV508" s="99"/>
      <c r="BW508" s="99"/>
      <c r="BX508" s="99"/>
      <c r="BY508" s="99"/>
      <c r="BZ508" s="99"/>
      <c r="CA508" s="99"/>
      <c r="CB508" s="99"/>
      <c r="CC508" s="99"/>
      <c r="CD508" s="99"/>
      <c r="CE508" s="99"/>
      <c r="CF508" s="99"/>
      <c r="CG508" s="99"/>
      <c r="CH508" s="99"/>
      <c r="CI508" s="99"/>
      <c r="CJ508" s="99"/>
      <c r="CK508" s="99"/>
      <c r="CL508" s="100">
        <f t="shared" si="398"/>
        <v>0</v>
      </c>
      <c r="CM508" s="112" t="e">
        <f t="shared" si="399"/>
        <v>#DIV/0!</v>
      </c>
      <c r="CN508" s="100">
        <f t="shared" si="400"/>
        <v>0</v>
      </c>
      <c r="CO508" s="112" t="e">
        <f t="shared" si="401"/>
        <v>#DIV/0!</v>
      </c>
      <c r="CP508" s="100">
        <f t="shared" si="402"/>
        <v>0</v>
      </c>
      <c r="CQ508" s="112" t="e">
        <f t="shared" si="403"/>
        <v>#DIV/0!</v>
      </c>
      <c r="CR508" s="100">
        <f t="shared" si="404"/>
        <v>0</v>
      </c>
      <c r="CS508" s="112" t="e">
        <f t="shared" si="405"/>
        <v>#DIV/0!</v>
      </c>
      <c r="CT508" s="113" t="e">
        <f t="shared" si="406"/>
        <v>#DIV/0!</v>
      </c>
      <c r="CU508" s="103" t="e">
        <f t="shared" si="407"/>
        <v>#DIV/0!</v>
      </c>
      <c r="CV508" s="2"/>
    </row>
    <row r="509" spans="1:100" ht="94.5" hidden="1" customHeight="1">
      <c r="A509" s="80" t="s">
        <v>184</v>
      </c>
      <c r="B509" s="60">
        <v>600</v>
      </c>
      <c r="C509" s="83" t="s">
        <v>1242</v>
      </c>
      <c r="D509" s="104" t="s">
        <v>171</v>
      </c>
      <c r="E509" s="81" t="s">
        <v>1243</v>
      </c>
      <c r="F509" s="84" t="s">
        <v>224</v>
      </c>
      <c r="G509" s="85" t="s">
        <v>1250</v>
      </c>
      <c r="H509" s="86"/>
      <c r="I509" s="105" t="s">
        <v>212</v>
      </c>
      <c r="J509" s="638"/>
      <c r="K509" s="623"/>
      <c r="L509" s="638"/>
      <c r="M509" s="106">
        <v>1</v>
      </c>
      <c r="N509" s="107"/>
      <c r="O509" s="149"/>
      <c r="P509" s="107"/>
      <c r="Q509" s="149"/>
      <c r="R509" s="149"/>
      <c r="S509" s="149"/>
      <c r="T509" s="107" t="s">
        <v>177</v>
      </c>
      <c r="U509" s="107"/>
      <c r="V509" s="149"/>
      <c r="W509" s="149"/>
      <c r="X509" s="149"/>
      <c r="Y509" s="38">
        <f t="shared" si="397"/>
        <v>1</v>
      </c>
      <c r="Z509" s="129"/>
      <c r="AA509" s="109"/>
      <c r="AB509" s="109"/>
      <c r="AC509" s="109"/>
      <c r="AD509" s="109"/>
      <c r="AE509" s="109"/>
      <c r="AF509" s="109"/>
      <c r="AG509" s="96"/>
      <c r="AH509" s="96"/>
      <c r="AI509" s="96"/>
      <c r="AJ509" s="97"/>
      <c r="AK509" s="97"/>
      <c r="AL509" s="97"/>
      <c r="AM509" s="97"/>
      <c r="AN509" s="97"/>
      <c r="AO509" s="97"/>
      <c r="AP509" s="97"/>
      <c r="AQ509" s="97"/>
      <c r="AR509" s="97"/>
      <c r="AS509" s="97"/>
      <c r="AT509" s="97"/>
      <c r="AU509" s="97" t="s">
        <v>393</v>
      </c>
      <c r="AV509" s="97" t="s">
        <v>393</v>
      </c>
      <c r="AW509" s="97" t="s">
        <v>227</v>
      </c>
      <c r="AX509" s="97"/>
      <c r="AY509" s="97"/>
      <c r="AZ509" s="97"/>
      <c r="BA509" s="97"/>
      <c r="BB509" s="97"/>
      <c r="BC509" s="97"/>
      <c r="BD509" s="97"/>
      <c r="BE509" s="97"/>
      <c r="BF509" s="97"/>
      <c r="BG509" s="97"/>
      <c r="BH509" s="97"/>
      <c r="BI509" s="97"/>
      <c r="BJ509" s="98"/>
      <c r="BK509" s="99"/>
      <c r="BL509" s="99"/>
      <c r="BM509" s="99"/>
      <c r="BN509" s="99"/>
      <c r="BO509" s="99"/>
      <c r="BP509" s="99"/>
      <c r="BQ509" s="99"/>
      <c r="BR509" s="99"/>
      <c r="BS509" s="99"/>
      <c r="BT509" s="99"/>
      <c r="BU509" s="99"/>
      <c r="BV509" s="99"/>
      <c r="BW509" s="99"/>
      <c r="BX509" s="99"/>
      <c r="BY509" s="99"/>
      <c r="BZ509" s="99"/>
      <c r="CA509" s="99"/>
      <c r="CB509" s="99"/>
      <c r="CC509" s="99"/>
      <c r="CD509" s="99"/>
      <c r="CE509" s="99"/>
      <c r="CF509" s="99"/>
      <c r="CG509" s="99"/>
      <c r="CH509" s="99"/>
      <c r="CI509" s="99"/>
      <c r="CJ509" s="99"/>
      <c r="CK509" s="99"/>
      <c r="CL509" s="100">
        <f t="shared" si="398"/>
        <v>0</v>
      </c>
      <c r="CM509" s="101" t="e">
        <f t="shared" si="399"/>
        <v>#DIV/0!</v>
      </c>
      <c r="CN509" s="100">
        <f t="shared" si="400"/>
        <v>0</v>
      </c>
      <c r="CO509" s="101" t="e">
        <f t="shared" si="401"/>
        <v>#DIV/0!</v>
      </c>
      <c r="CP509" s="100">
        <f t="shared" si="402"/>
        <v>0</v>
      </c>
      <c r="CQ509" s="101" t="e">
        <f t="shared" si="403"/>
        <v>#DIV/0!</v>
      </c>
      <c r="CR509" s="100">
        <f t="shared" si="404"/>
        <v>0</v>
      </c>
      <c r="CS509" s="101" t="e">
        <f t="shared" si="405"/>
        <v>#DIV/0!</v>
      </c>
      <c r="CT509" s="116" t="e">
        <f t="shared" si="406"/>
        <v>#DIV/0!</v>
      </c>
      <c r="CU509" s="103" t="e">
        <f t="shared" si="407"/>
        <v>#DIV/0!</v>
      </c>
      <c r="CV509" s="2"/>
    </row>
    <row r="510" spans="1:100" ht="114" hidden="1" customHeight="1">
      <c r="A510" s="80" t="s">
        <v>185</v>
      </c>
      <c r="B510" s="60">
        <v>600</v>
      </c>
      <c r="C510" s="83" t="s">
        <v>1242</v>
      </c>
      <c r="D510" s="115" t="s">
        <v>171</v>
      </c>
      <c r="E510" s="81" t="s">
        <v>1243</v>
      </c>
      <c r="F510" s="84" t="s">
        <v>224</v>
      </c>
      <c r="G510" s="329" t="s">
        <v>1251</v>
      </c>
      <c r="H510" s="379"/>
      <c r="I510" s="105" t="s">
        <v>212</v>
      </c>
      <c r="J510" s="638"/>
      <c r="K510" s="623"/>
      <c r="L510" s="638"/>
      <c r="M510" s="106">
        <v>1</v>
      </c>
      <c r="N510" s="107"/>
      <c r="O510" s="149"/>
      <c r="P510" s="107"/>
      <c r="Q510" s="149"/>
      <c r="R510" s="149"/>
      <c r="S510" s="149"/>
      <c r="T510" s="149"/>
      <c r="U510" s="107" t="s">
        <v>177</v>
      </c>
      <c r="V510" s="149"/>
      <c r="W510" s="149"/>
      <c r="X510" s="149"/>
      <c r="Y510" s="38">
        <f t="shared" si="397"/>
        <v>1</v>
      </c>
      <c r="Z510" s="129"/>
      <c r="AA510" s="109"/>
      <c r="AB510" s="109"/>
      <c r="AC510" s="109"/>
      <c r="AD510" s="109"/>
      <c r="AE510" s="109"/>
      <c r="AF510" s="109"/>
      <c r="AG510" s="96"/>
      <c r="AH510" s="96"/>
      <c r="AI510" s="96"/>
      <c r="AJ510" s="97"/>
      <c r="AK510" s="97"/>
      <c r="AL510" s="97"/>
      <c r="AM510" s="97"/>
      <c r="AN510" s="97"/>
      <c r="AO510" s="97"/>
      <c r="AP510" s="97"/>
      <c r="AQ510" s="97"/>
      <c r="AR510" s="97"/>
      <c r="AS510" s="97"/>
      <c r="AT510" s="97"/>
      <c r="AU510" s="97"/>
      <c r="AV510" s="97"/>
      <c r="AW510" s="97"/>
      <c r="AX510" s="97" t="s">
        <v>393</v>
      </c>
      <c r="AY510" s="97" t="s">
        <v>447</v>
      </c>
      <c r="AZ510" s="97" t="s">
        <v>393</v>
      </c>
      <c r="BA510" s="97"/>
      <c r="BB510" s="97"/>
      <c r="BC510" s="97"/>
      <c r="BD510" s="97"/>
      <c r="BE510" s="97"/>
      <c r="BF510" s="97"/>
      <c r="BG510" s="97"/>
      <c r="BH510" s="97"/>
      <c r="BI510" s="97"/>
      <c r="BJ510" s="98"/>
      <c r="BK510" s="99"/>
      <c r="BL510" s="99"/>
      <c r="BM510" s="99"/>
      <c r="BN510" s="99"/>
      <c r="BO510" s="99"/>
      <c r="BP510" s="99"/>
      <c r="BQ510" s="99"/>
      <c r="BR510" s="99"/>
      <c r="BS510" s="99"/>
      <c r="BT510" s="99"/>
      <c r="BU510" s="99"/>
      <c r="BV510" s="99"/>
      <c r="BW510" s="99"/>
      <c r="BX510" s="99"/>
      <c r="BY510" s="99"/>
      <c r="BZ510" s="99"/>
      <c r="CA510" s="99"/>
      <c r="CB510" s="99"/>
      <c r="CC510" s="99"/>
      <c r="CD510" s="99"/>
      <c r="CE510" s="99"/>
      <c r="CF510" s="99"/>
      <c r="CG510" s="99"/>
      <c r="CH510" s="99"/>
      <c r="CI510" s="99"/>
      <c r="CJ510" s="99"/>
      <c r="CK510" s="99"/>
      <c r="CL510" s="100">
        <f t="shared" si="398"/>
        <v>0</v>
      </c>
      <c r="CM510" s="101" t="e">
        <f t="shared" si="399"/>
        <v>#DIV/0!</v>
      </c>
      <c r="CN510" s="100">
        <f t="shared" si="400"/>
        <v>0</v>
      </c>
      <c r="CO510" s="101" t="e">
        <f t="shared" si="401"/>
        <v>#DIV/0!</v>
      </c>
      <c r="CP510" s="100">
        <f t="shared" si="402"/>
        <v>0</v>
      </c>
      <c r="CQ510" s="101" t="e">
        <f t="shared" si="403"/>
        <v>#DIV/0!</v>
      </c>
      <c r="CR510" s="100">
        <f t="shared" si="404"/>
        <v>0</v>
      </c>
      <c r="CS510" s="101" t="e">
        <f t="shared" si="405"/>
        <v>#DIV/0!</v>
      </c>
      <c r="CT510" s="117" t="e">
        <f t="shared" si="406"/>
        <v>#DIV/0!</v>
      </c>
      <c r="CU510" s="103" t="e">
        <f t="shared" si="407"/>
        <v>#DIV/0!</v>
      </c>
      <c r="CV510" s="2"/>
    </row>
    <row r="511" spans="1:100" ht="113.25" hidden="1" customHeight="1">
      <c r="A511" s="80" t="s">
        <v>186</v>
      </c>
      <c r="B511" s="60">
        <v>600</v>
      </c>
      <c r="C511" s="83" t="s">
        <v>1242</v>
      </c>
      <c r="D511" s="104" t="s">
        <v>171</v>
      </c>
      <c r="E511" s="81" t="s">
        <v>1243</v>
      </c>
      <c r="F511" s="84" t="s">
        <v>224</v>
      </c>
      <c r="G511" s="85" t="s">
        <v>1252</v>
      </c>
      <c r="H511" s="86"/>
      <c r="I511" s="105" t="s">
        <v>212</v>
      </c>
      <c r="J511" s="638"/>
      <c r="K511" s="623"/>
      <c r="L511" s="638"/>
      <c r="M511" s="106">
        <v>1</v>
      </c>
      <c r="N511" s="107"/>
      <c r="O511" s="149"/>
      <c r="P511" s="107"/>
      <c r="Q511" s="149"/>
      <c r="R511" s="149"/>
      <c r="S511" s="149"/>
      <c r="T511" s="149"/>
      <c r="U511" s="107"/>
      <c r="V511" s="107" t="s">
        <v>177</v>
      </c>
      <c r="W511" s="149"/>
      <c r="X511" s="149"/>
      <c r="Y511" s="38">
        <f t="shared" si="397"/>
        <v>1</v>
      </c>
      <c r="Z511" s="129"/>
      <c r="AA511" s="109"/>
      <c r="AB511" s="109"/>
      <c r="AC511" s="109"/>
      <c r="AD511" s="109"/>
      <c r="AE511" s="109"/>
      <c r="AF511" s="109"/>
      <c r="AG511" s="96"/>
      <c r="AH511" s="96"/>
      <c r="AI511" s="96"/>
      <c r="AJ511" s="97"/>
      <c r="AK511" s="97"/>
      <c r="AL511" s="97"/>
      <c r="AM511" s="97"/>
      <c r="AN511" s="97"/>
      <c r="AO511" s="97"/>
      <c r="AP511" s="97"/>
      <c r="AQ511" s="97"/>
      <c r="AR511" s="97"/>
      <c r="AS511" s="97"/>
      <c r="AT511" s="97"/>
      <c r="AU511" s="97"/>
      <c r="AV511" s="97"/>
      <c r="AW511" s="97"/>
      <c r="AX511" s="97"/>
      <c r="AY511" s="97"/>
      <c r="AZ511" s="97"/>
      <c r="BA511" s="97" t="s">
        <v>227</v>
      </c>
      <c r="BB511" s="97" t="s">
        <v>393</v>
      </c>
      <c r="BC511" s="97" t="s">
        <v>393</v>
      </c>
      <c r="BD511" s="97"/>
      <c r="BE511" s="97"/>
      <c r="BF511" s="97"/>
      <c r="BG511" s="97"/>
      <c r="BH511" s="97"/>
      <c r="BI511" s="97"/>
      <c r="BJ511" s="98"/>
      <c r="BK511" s="99"/>
      <c r="BL511" s="99"/>
      <c r="BM511" s="99"/>
      <c r="BN511" s="99"/>
      <c r="BO511" s="99"/>
      <c r="BP511" s="99"/>
      <c r="BQ511" s="99"/>
      <c r="BR511" s="99"/>
      <c r="BS511" s="99"/>
      <c r="BT511" s="99"/>
      <c r="BU511" s="99"/>
      <c r="BV511" s="99"/>
      <c r="BW511" s="99"/>
      <c r="BX511" s="99"/>
      <c r="BY511" s="99"/>
      <c r="BZ511" s="99"/>
      <c r="CA511" s="99"/>
      <c r="CB511" s="99"/>
      <c r="CC511" s="99"/>
      <c r="CD511" s="99"/>
      <c r="CE511" s="99"/>
      <c r="CF511" s="99"/>
      <c r="CG511" s="99"/>
      <c r="CH511" s="99"/>
      <c r="CI511" s="99"/>
      <c r="CJ511" s="99"/>
      <c r="CK511" s="99"/>
      <c r="CL511" s="100">
        <f t="shared" si="398"/>
        <v>0</v>
      </c>
      <c r="CM511" s="101" t="e">
        <f t="shared" si="399"/>
        <v>#DIV/0!</v>
      </c>
      <c r="CN511" s="100">
        <f t="shared" si="400"/>
        <v>0</v>
      </c>
      <c r="CO511" s="101" t="e">
        <f t="shared" si="401"/>
        <v>#DIV/0!</v>
      </c>
      <c r="CP511" s="100">
        <f t="shared" si="402"/>
        <v>0</v>
      </c>
      <c r="CQ511" s="101" t="e">
        <f t="shared" si="403"/>
        <v>#DIV/0!</v>
      </c>
      <c r="CR511" s="100">
        <f t="shared" si="404"/>
        <v>0</v>
      </c>
      <c r="CS511" s="101" t="e">
        <f t="shared" si="405"/>
        <v>#DIV/0!</v>
      </c>
      <c r="CT511" s="113" t="e">
        <f t="shared" si="406"/>
        <v>#DIV/0!</v>
      </c>
      <c r="CU511" s="103" t="e">
        <f t="shared" si="407"/>
        <v>#DIV/0!</v>
      </c>
      <c r="CV511" s="2"/>
    </row>
    <row r="512" spans="1:100" ht="113.25" hidden="1" customHeight="1">
      <c r="A512" s="80" t="s">
        <v>187</v>
      </c>
      <c r="B512" s="60">
        <v>600</v>
      </c>
      <c r="C512" s="83" t="s">
        <v>1242</v>
      </c>
      <c r="D512" s="104" t="s">
        <v>171</v>
      </c>
      <c r="E512" s="81" t="s">
        <v>1243</v>
      </c>
      <c r="F512" s="84" t="s">
        <v>224</v>
      </c>
      <c r="G512" s="85" t="s">
        <v>1253</v>
      </c>
      <c r="H512" s="86"/>
      <c r="I512" s="105" t="s">
        <v>212</v>
      </c>
      <c r="J512" s="638"/>
      <c r="K512" s="623"/>
      <c r="L512" s="638"/>
      <c r="M512" s="106">
        <v>1</v>
      </c>
      <c r="N512" s="107"/>
      <c r="O512" s="149"/>
      <c r="P512" s="107"/>
      <c r="Q512" s="149"/>
      <c r="R512" s="149"/>
      <c r="S512" s="149"/>
      <c r="T512" s="149"/>
      <c r="U512" s="107"/>
      <c r="V512" s="149"/>
      <c r="W512" s="107" t="s">
        <v>177</v>
      </c>
      <c r="X512" s="107"/>
      <c r="Y512" s="38">
        <f t="shared" si="397"/>
        <v>1</v>
      </c>
      <c r="Z512" s="129"/>
      <c r="AA512" s="109"/>
      <c r="AB512" s="109"/>
      <c r="AC512" s="109"/>
      <c r="AD512" s="109"/>
      <c r="AE512" s="109"/>
      <c r="AF512" s="109"/>
      <c r="AG512" s="96"/>
      <c r="AH512" s="96"/>
      <c r="AI512" s="96"/>
      <c r="AJ512" s="97"/>
      <c r="AK512" s="97"/>
      <c r="AL512" s="97"/>
      <c r="AM512" s="97"/>
      <c r="AN512" s="97"/>
      <c r="AO512" s="97"/>
      <c r="AP512" s="97"/>
      <c r="AQ512" s="97"/>
      <c r="AR512" s="97"/>
      <c r="AS512" s="97"/>
      <c r="AT512" s="97"/>
      <c r="AU512" s="97"/>
      <c r="AV512" s="97"/>
      <c r="AW512" s="97"/>
      <c r="AX512" s="97"/>
      <c r="AY512" s="97"/>
      <c r="AZ512" s="97"/>
      <c r="BA512" s="97"/>
      <c r="BB512" s="97"/>
      <c r="BC512" s="97"/>
      <c r="BD512" s="97" t="s">
        <v>393</v>
      </c>
      <c r="BE512" s="97" t="s">
        <v>227</v>
      </c>
      <c r="BF512" s="97" t="s">
        <v>393</v>
      </c>
      <c r="BG512" s="97"/>
      <c r="BH512" s="97"/>
      <c r="BI512" s="97"/>
      <c r="BJ512" s="98"/>
      <c r="BK512" s="99"/>
      <c r="BL512" s="99"/>
      <c r="BM512" s="99"/>
      <c r="BN512" s="99"/>
      <c r="BO512" s="99"/>
      <c r="BP512" s="99"/>
      <c r="BQ512" s="99"/>
      <c r="BR512" s="99"/>
      <c r="BS512" s="99"/>
      <c r="BT512" s="99"/>
      <c r="BU512" s="99"/>
      <c r="BV512" s="99"/>
      <c r="BW512" s="99"/>
      <c r="BX512" s="99"/>
      <c r="BY512" s="99"/>
      <c r="BZ512" s="99"/>
      <c r="CA512" s="99"/>
      <c r="CB512" s="99"/>
      <c r="CC512" s="99"/>
      <c r="CD512" s="99"/>
      <c r="CE512" s="99"/>
      <c r="CF512" s="99"/>
      <c r="CG512" s="99"/>
      <c r="CH512" s="99"/>
      <c r="CI512" s="99"/>
      <c r="CJ512" s="99"/>
      <c r="CK512" s="99"/>
      <c r="CL512" s="103">
        <f t="shared" si="398"/>
        <v>0</v>
      </c>
      <c r="CM512" s="112" t="e">
        <f t="shared" si="399"/>
        <v>#DIV/0!</v>
      </c>
      <c r="CN512" s="100">
        <f t="shared" si="400"/>
        <v>0</v>
      </c>
      <c r="CO512" s="112" t="e">
        <f t="shared" si="401"/>
        <v>#DIV/0!</v>
      </c>
      <c r="CP512" s="100">
        <f t="shared" si="402"/>
        <v>0</v>
      </c>
      <c r="CQ512" s="112" t="e">
        <f>CP512/(CL512+CN512+CP554+CR512)</f>
        <v>#DIV/0!</v>
      </c>
      <c r="CR512" s="100">
        <f t="shared" si="404"/>
        <v>0</v>
      </c>
      <c r="CS512" s="112" t="e">
        <f t="shared" si="405"/>
        <v>#DIV/0!</v>
      </c>
      <c r="CT512" s="113" t="e">
        <f>(((CL512*2)+(CN512*1)+(CP512*0)))/(CL512+CN512+CP512)</f>
        <v>#DIV/0!</v>
      </c>
      <c r="CU512" s="103" t="e">
        <f>IF(CS512&gt;=50%,"KĐG",IF(CT512&gt;=1.6,"Đạt mục tiêu",IF(CT512&gt;=1,"Cần cố gắng","Chưa đạt")))</f>
        <v>#DIV/0!</v>
      </c>
      <c r="CV512" s="2"/>
    </row>
    <row r="513" spans="1:100" ht="113.25" hidden="1" customHeight="1">
      <c r="A513" s="80" t="s">
        <v>188</v>
      </c>
      <c r="B513" s="60">
        <v>600</v>
      </c>
      <c r="C513" s="81" t="s">
        <v>1242</v>
      </c>
      <c r="D513" s="104" t="s">
        <v>171</v>
      </c>
      <c r="E513" s="81" t="s">
        <v>1243</v>
      </c>
      <c r="F513" s="84" t="s">
        <v>224</v>
      </c>
      <c r="G513" s="85" t="s">
        <v>1254</v>
      </c>
      <c r="H513" s="86"/>
      <c r="I513" s="105" t="s">
        <v>212</v>
      </c>
      <c r="J513" s="639"/>
      <c r="K513" s="624"/>
      <c r="L513" s="639"/>
      <c r="M513" s="106">
        <v>1</v>
      </c>
      <c r="N513" s="107"/>
      <c r="O513" s="149"/>
      <c r="P513" s="107"/>
      <c r="Q513" s="149"/>
      <c r="R513" s="149"/>
      <c r="S513" s="149"/>
      <c r="T513" s="149"/>
      <c r="U513" s="107"/>
      <c r="V513" s="149"/>
      <c r="W513" s="107"/>
      <c r="X513" s="107" t="s">
        <v>177</v>
      </c>
      <c r="Y513" s="38">
        <f t="shared" si="397"/>
        <v>1</v>
      </c>
      <c r="Z513" s="129"/>
      <c r="AA513" s="109"/>
      <c r="AB513" s="109"/>
      <c r="AC513" s="109"/>
      <c r="AD513" s="109"/>
      <c r="AE513" s="109"/>
      <c r="AF513" s="109"/>
      <c r="AG513" s="96"/>
      <c r="AH513" s="96"/>
      <c r="AI513" s="96"/>
      <c r="AJ513" s="97"/>
      <c r="AK513" s="97"/>
      <c r="AL513" s="97"/>
      <c r="AM513" s="97"/>
      <c r="AN513" s="97"/>
      <c r="AO513" s="97"/>
      <c r="AP513" s="97"/>
      <c r="AQ513" s="97"/>
      <c r="AR513" s="97"/>
      <c r="AS513" s="97"/>
      <c r="AT513" s="97"/>
      <c r="AU513" s="97"/>
      <c r="AV513" s="97"/>
      <c r="AW513" s="97"/>
      <c r="AX513" s="97"/>
      <c r="AY513" s="97"/>
      <c r="AZ513" s="97"/>
      <c r="BA513" s="97"/>
      <c r="BB513" s="97"/>
      <c r="BC513" s="97"/>
      <c r="BD513" s="97"/>
      <c r="BE513" s="97"/>
      <c r="BF513" s="97"/>
      <c r="BG513" s="97" t="s">
        <v>227</v>
      </c>
      <c r="BH513" s="97" t="s">
        <v>393</v>
      </c>
      <c r="BI513" s="97" t="s">
        <v>393</v>
      </c>
      <c r="BJ513" s="98"/>
      <c r="BK513" s="99"/>
      <c r="BL513" s="99"/>
      <c r="BM513" s="99"/>
      <c r="BN513" s="99"/>
      <c r="BO513" s="99"/>
      <c r="BP513" s="99"/>
      <c r="BQ513" s="99"/>
      <c r="BR513" s="99"/>
      <c r="BS513" s="99"/>
      <c r="BT513" s="99"/>
      <c r="BU513" s="99"/>
      <c r="BV513" s="99"/>
      <c r="BW513" s="99"/>
      <c r="BX513" s="99"/>
      <c r="BY513" s="99"/>
      <c r="BZ513" s="99"/>
      <c r="CA513" s="99"/>
      <c r="CB513" s="99"/>
      <c r="CC513" s="99"/>
      <c r="CD513" s="99"/>
      <c r="CE513" s="99"/>
      <c r="CF513" s="99"/>
      <c r="CG513" s="99"/>
      <c r="CH513" s="99"/>
      <c r="CI513" s="99"/>
      <c r="CJ513" s="99"/>
      <c r="CK513" s="99"/>
      <c r="CL513" s="100">
        <f t="shared" si="398"/>
        <v>0</v>
      </c>
      <c r="CM513" s="101" t="e">
        <f t="shared" si="399"/>
        <v>#DIV/0!</v>
      </c>
      <c r="CN513" s="100">
        <f t="shared" si="400"/>
        <v>0</v>
      </c>
      <c r="CO513" s="101" t="e">
        <f t="shared" si="401"/>
        <v>#DIV/0!</v>
      </c>
      <c r="CP513" s="100">
        <f t="shared" si="402"/>
        <v>0</v>
      </c>
      <c r="CQ513" s="101" t="e">
        <f t="shared" ref="CQ513:CQ522" si="408">CP513/(CL513+CN513+CP513+CR513)</f>
        <v>#DIV/0!</v>
      </c>
      <c r="CR513" s="100">
        <f t="shared" si="404"/>
        <v>0</v>
      </c>
      <c r="CS513" s="101" t="e">
        <f t="shared" si="405"/>
        <v>#DIV/0!</v>
      </c>
      <c r="CT513" s="117" t="e">
        <f t="shared" ref="CT513:CT522" si="409">(((CL513*2)+(CN513*1)+(CP513*0)))/(CL513+CN513+CP513)</f>
        <v>#DIV/0!</v>
      </c>
      <c r="CU513" s="103" t="e">
        <f t="shared" ref="CU513:CU522" si="410">IF(CS513&gt;=50%,"KĐG",IF(CT513&gt;=1.6,"Đạt mục tiêu",IF(CT513&gt;=1,"Cần cố gắng","Chưa đạt")))</f>
        <v>#DIV/0!</v>
      </c>
      <c r="CV513" s="2"/>
    </row>
    <row r="514" spans="1:100" ht="110.25" customHeight="1">
      <c r="A514" s="399" t="s">
        <v>169</v>
      </c>
      <c r="B514" s="569">
        <v>603</v>
      </c>
      <c r="C514" s="85" t="s">
        <v>1255</v>
      </c>
      <c r="D514" s="250" t="s">
        <v>171</v>
      </c>
      <c r="E514" s="85" t="s">
        <v>1256</v>
      </c>
      <c r="F514" s="336" t="s">
        <v>224</v>
      </c>
      <c r="G514" s="85" t="s">
        <v>1257</v>
      </c>
      <c r="H514" s="132"/>
      <c r="I514" s="126" t="s">
        <v>212</v>
      </c>
      <c r="J514" s="648" t="s">
        <v>1227</v>
      </c>
      <c r="K514" s="649" t="s">
        <v>165</v>
      </c>
      <c r="L514" s="650" t="s">
        <v>177</v>
      </c>
      <c r="M514" s="371">
        <v>1</v>
      </c>
      <c r="N514" s="571" t="s">
        <v>177</v>
      </c>
      <c r="O514" s="613"/>
      <c r="P514" s="107"/>
      <c r="Q514" s="149"/>
      <c r="R514" s="149"/>
      <c r="S514" s="149"/>
      <c r="T514" s="149"/>
      <c r="U514" s="107"/>
      <c r="V514" s="149"/>
      <c r="W514" s="149"/>
      <c r="X514" s="149"/>
      <c r="Y514" s="38">
        <f t="shared" si="397"/>
        <v>1</v>
      </c>
      <c r="Z514" s="129"/>
      <c r="AA514" s="96" t="s">
        <v>393</v>
      </c>
      <c r="AB514" s="96" t="s">
        <v>393</v>
      </c>
      <c r="AC514" s="609"/>
      <c r="AD514" s="96"/>
      <c r="AE514" s="96"/>
      <c r="AF514" s="96"/>
      <c r="AG514" s="96"/>
      <c r="AH514" s="96"/>
      <c r="AI514" s="96"/>
      <c r="AJ514" s="97"/>
      <c r="AK514" s="97"/>
      <c r="AL514" s="97"/>
      <c r="AM514" s="97"/>
      <c r="AN514" s="97"/>
      <c r="AO514" s="97"/>
      <c r="AP514" s="97"/>
      <c r="AQ514" s="97"/>
      <c r="AR514" s="97"/>
      <c r="AS514" s="97"/>
      <c r="AT514" s="97"/>
      <c r="AU514" s="97"/>
      <c r="AV514" s="97"/>
      <c r="AW514" s="97"/>
      <c r="AX514" s="97"/>
      <c r="AY514" s="97"/>
      <c r="AZ514" s="97"/>
      <c r="BA514" s="97"/>
      <c r="BB514" s="97"/>
      <c r="BC514" s="97"/>
      <c r="BD514" s="97"/>
      <c r="BE514" s="97"/>
      <c r="BF514" s="97"/>
      <c r="BG514" s="97"/>
      <c r="BH514" s="97"/>
      <c r="BI514" s="97"/>
      <c r="BJ514" s="98"/>
      <c r="BK514" s="99"/>
      <c r="BL514" s="99"/>
      <c r="BM514" s="99"/>
      <c r="BN514" s="99"/>
      <c r="BO514" s="99"/>
      <c r="BP514" s="99"/>
      <c r="BQ514" s="99"/>
      <c r="BR514" s="99"/>
      <c r="BS514" s="99"/>
      <c r="BT514" s="99"/>
      <c r="BU514" s="99"/>
      <c r="BV514" s="99"/>
      <c r="BW514" s="99"/>
      <c r="BX514" s="99"/>
      <c r="BY514" s="99"/>
      <c r="BZ514" s="99"/>
      <c r="CA514" s="99"/>
      <c r="CB514" s="99"/>
      <c r="CC514" s="99"/>
      <c r="CD514" s="99"/>
      <c r="CE514" s="99"/>
      <c r="CF514" s="99"/>
      <c r="CG514" s="99"/>
      <c r="CH514" s="99"/>
      <c r="CI514" s="99"/>
      <c r="CJ514" s="99"/>
      <c r="CK514" s="99"/>
      <c r="CL514" s="100">
        <f t="shared" si="398"/>
        <v>0</v>
      </c>
      <c r="CM514" s="101" t="e">
        <f t="shared" si="399"/>
        <v>#DIV/0!</v>
      </c>
      <c r="CN514" s="100">
        <f t="shared" si="400"/>
        <v>0</v>
      </c>
      <c r="CO514" s="101" t="e">
        <f t="shared" si="401"/>
        <v>#DIV/0!</v>
      </c>
      <c r="CP514" s="100">
        <f t="shared" si="402"/>
        <v>0</v>
      </c>
      <c r="CQ514" s="101" t="e">
        <f t="shared" si="408"/>
        <v>#DIV/0!</v>
      </c>
      <c r="CR514" s="100">
        <f t="shared" si="404"/>
        <v>0</v>
      </c>
      <c r="CS514" s="101" t="e">
        <f t="shared" si="405"/>
        <v>#DIV/0!</v>
      </c>
      <c r="CT514" s="102" t="e">
        <f t="shared" si="409"/>
        <v>#DIV/0!</v>
      </c>
      <c r="CU514" s="601" t="e">
        <f t="shared" si="410"/>
        <v>#DIV/0!</v>
      </c>
      <c r="CV514" s="150"/>
    </row>
    <row r="515" spans="1:100" ht="106.5" hidden="1" customHeight="1">
      <c r="A515" s="80" t="s">
        <v>179</v>
      </c>
      <c r="B515" s="319">
        <v>603</v>
      </c>
      <c r="C515" s="534" t="s">
        <v>1255</v>
      </c>
      <c r="D515" s="168" t="s">
        <v>171</v>
      </c>
      <c r="E515" s="393" t="s">
        <v>1256</v>
      </c>
      <c r="F515" s="394" t="s">
        <v>224</v>
      </c>
      <c r="G515" s="543" t="s">
        <v>1258</v>
      </c>
      <c r="H515" s="179"/>
      <c r="I515" s="540" t="s">
        <v>212</v>
      </c>
      <c r="J515" s="632"/>
      <c r="K515" s="623"/>
      <c r="L515" s="638"/>
      <c r="M515" s="106">
        <v>1</v>
      </c>
      <c r="N515" s="92"/>
      <c r="O515" s="107" t="s">
        <v>177</v>
      </c>
      <c r="P515" s="107"/>
      <c r="Q515" s="149"/>
      <c r="R515" s="149"/>
      <c r="S515" s="149"/>
      <c r="T515" s="149"/>
      <c r="U515" s="107"/>
      <c r="V515" s="149"/>
      <c r="W515" s="149"/>
      <c r="X515" s="149"/>
      <c r="Y515" s="38">
        <f t="shared" si="397"/>
        <v>1</v>
      </c>
      <c r="Z515" s="129"/>
      <c r="AA515" s="536"/>
      <c r="AB515" s="536"/>
      <c r="AC515" s="97" t="s">
        <v>227</v>
      </c>
      <c r="AD515" s="97"/>
      <c r="AE515" s="97" t="s">
        <v>393</v>
      </c>
      <c r="AF515" s="97"/>
      <c r="AG515" s="96"/>
      <c r="AH515" s="96"/>
      <c r="AI515" s="96"/>
      <c r="AJ515" s="97"/>
      <c r="AK515" s="97"/>
      <c r="AL515" s="97"/>
      <c r="AM515" s="97"/>
      <c r="AN515" s="97"/>
      <c r="AO515" s="97"/>
      <c r="AP515" s="97"/>
      <c r="AQ515" s="97"/>
      <c r="AR515" s="97"/>
      <c r="AS515" s="97"/>
      <c r="AT515" s="97"/>
      <c r="AU515" s="97"/>
      <c r="AV515" s="97"/>
      <c r="AW515" s="97"/>
      <c r="AX515" s="97"/>
      <c r="AY515" s="97"/>
      <c r="AZ515" s="97"/>
      <c r="BA515" s="97"/>
      <c r="BB515" s="97"/>
      <c r="BC515" s="97"/>
      <c r="BD515" s="97"/>
      <c r="BE515" s="97"/>
      <c r="BF515" s="97"/>
      <c r="BG515" s="97"/>
      <c r="BH515" s="97"/>
      <c r="BI515" s="97"/>
      <c r="BJ515" s="98"/>
      <c r="BK515" s="99"/>
      <c r="BL515" s="99"/>
      <c r="BM515" s="99"/>
      <c r="BN515" s="110"/>
      <c r="BO515" s="99"/>
      <c r="BP515" s="99"/>
      <c r="BQ515" s="99"/>
      <c r="BR515" s="99"/>
      <c r="BS515" s="99"/>
      <c r="BT515" s="110"/>
      <c r="BU515" s="110"/>
      <c r="BV515" s="110"/>
      <c r="BW515" s="99"/>
      <c r="BX515" s="99"/>
      <c r="BY515" s="99"/>
      <c r="BZ515" s="99"/>
      <c r="CA515" s="110"/>
      <c r="CB515" s="110"/>
      <c r="CC515" s="99"/>
      <c r="CD515" s="99"/>
      <c r="CE515" s="99"/>
      <c r="CF515" s="99"/>
      <c r="CG515" s="99"/>
      <c r="CH515" s="110"/>
      <c r="CI515" s="99"/>
      <c r="CJ515" s="99"/>
      <c r="CK515" s="99"/>
      <c r="CL515" s="100">
        <f t="shared" si="398"/>
        <v>0</v>
      </c>
      <c r="CM515" s="112" t="e">
        <f t="shared" si="399"/>
        <v>#DIV/0!</v>
      </c>
      <c r="CN515" s="100">
        <f t="shared" si="400"/>
        <v>0</v>
      </c>
      <c r="CO515" s="101" t="e">
        <f t="shared" si="401"/>
        <v>#DIV/0!</v>
      </c>
      <c r="CP515" s="100">
        <f t="shared" si="402"/>
        <v>0</v>
      </c>
      <c r="CQ515" s="101" t="e">
        <f t="shared" si="408"/>
        <v>#DIV/0!</v>
      </c>
      <c r="CR515" s="100">
        <f t="shared" si="404"/>
        <v>0</v>
      </c>
      <c r="CS515" s="101" t="e">
        <f t="shared" si="405"/>
        <v>#DIV/0!</v>
      </c>
      <c r="CT515" s="102" t="e">
        <f t="shared" si="409"/>
        <v>#DIV/0!</v>
      </c>
      <c r="CU515" s="103" t="e">
        <f t="shared" si="410"/>
        <v>#DIV/0!</v>
      </c>
      <c r="CV515" s="2"/>
    </row>
    <row r="516" spans="1:100" ht="106.5" hidden="1" customHeight="1">
      <c r="A516" s="80" t="s">
        <v>180</v>
      </c>
      <c r="B516" s="60">
        <v>603</v>
      </c>
      <c r="C516" s="83" t="s">
        <v>1255</v>
      </c>
      <c r="D516" s="114" t="s">
        <v>171</v>
      </c>
      <c r="E516" s="81" t="s">
        <v>1256</v>
      </c>
      <c r="F516" s="84" t="s">
        <v>224</v>
      </c>
      <c r="G516" s="146" t="s">
        <v>1259</v>
      </c>
      <c r="H516" s="174"/>
      <c r="I516" s="87" t="s">
        <v>212</v>
      </c>
      <c r="J516" s="638"/>
      <c r="K516" s="623"/>
      <c r="L516" s="638"/>
      <c r="M516" s="106"/>
      <c r="N516" s="107"/>
      <c r="O516" s="149"/>
      <c r="P516" s="107" t="s">
        <v>177</v>
      </c>
      <c r="Q516" s="149"/>
      <c r="R516" s="149"/>
      <c r="S516" s="149"/>
      <c r="T516" s="149"/>
      <c r="U516" s="107"/>
      <c r="V516" s="149"/>
      <c r="W516" s="149"/>
      <c r="X516" s="149"/>
      <c r="Y516" s="38">
        <f t="shared" si="397"/>
        <v>1</v>
      </c>
      <c r="Z516" s="129"/>
      <c r="AA516" s="109"/>
      <c r="AB516" s="109"/>
      <c r="AC516" s="109"/>
      <c r="AD516" s="109"/>
      <c r="AE516" s="109"/>
      <c r="AF516" s="109"/>
      <c r="AG516" s="96"/>
      <c r="AH516" s="96" t="s">
        <v>393</v>
      </c>
      <c r="AI516" s="96"/>
      <c r="AJ516" s="97"/>
      <c r="AK516" s="97"/>
      <c r="AL516" s="97"/>
      <c r="AM516" s="97"/>
      <c r="AN516" s="97"/>
      <c r="AO516" s="97"/>
      <c r="AP516" s="97"/>
      <c r="AQ516" s="97"/>
      <c r="AR516" s="97"/>
      <c r="AS516" s="97"/>
      <c r="AT516" s="97"/>
      <c r="AU516" s="97"/>
      <c r="AV516" s="97"/>
      <c r="AW516" s="97"/>
      <c r="AX516" s="97"/>
      <c r="AY516" s="97"/>
      <c r="AZ516" s="97"/>
      <c r="BA516" s="97"/>
      <c r="BB516" s="97"/>
      <c r="BC516" s="97"/>
      <c r="BD516" s="97"/>
      <c r="BE516" s="97"/>
      <c r="BF516" s="97"/>
      <c r="BG516" s="97"/>
      <c r="BH516" s="97"/>
      <c r="BI516" s="97"/>
      <c r="BJ516" s="98"/>
      <c r="BK516" s="99"/>
      <c r="BL516" s="99"/>
      <c r="BM516" s="99"/>
      <c r="BN516" s="99"/>
      <c r="BO516" s="99"/>
      <c r="BP516" s="99"/>
      <c r="BQ516" s="99"/>
      <c r="BR516" s="99"/>
      <c r="BS516" s="99"/>
      <c r="BT516" s="99"/>
      <c r="BU516" s="99"/>
      <c r="BV516" s="99"/>
      <c r="BW516" s="99"/>
      <c r="BX516" s="99"/>
      <c r="BY516" s="99"/>
      <c r="BZ516" s="99"/>
      <c r="CA516" s="99"/>
      <c r="CB516" s="99"/>
      <c r="CC516" s="99"/>
      <c r="CD516" s="99"/>
      <c r="CE516" s="99"/>
      <c r="CF516" s="99"/>
      <c r="CG516" s="99"/>
      <c r="CH516" s="99"/>
      <c r="CI516" s="99"/>
      <c r="CJ516" s="99"/>
      <c r="CK516" s="99"/>
      <c r="CL516" s="100">
        <f t="shared" si="398"/>
        <v>0</v>
      </c>
      <c r="CM516" s="112" t="e">
        <f t="shared" si="399"/>
        <v>#DIV/0!</v>
      </c>
      <c r="CN516" s="100">
        <f t="shared" si="400"/>
        <v>0</v>
      </c>
      <c r="CO516" s="112" t="e">
        <f t="shared" si="401"/>
        <v>#DIV/0!</v>
      </c>
      <c r="CP516" s="48">
        <f t="shared" si="402"/>
        <v>0</v>
      </c>
      <c r="CQ516" s="112" t="e">
        <f t="shared" si="408"/>
        <v>#DIV/0!</v>
      </c>
      <c r="CR516" s="100">
        <f t="shared" si="404"/>
        <v>0</v>
      </c>
      <c r="CS516" s="112" t="e">
        <f t="shared" si="405"/>
        <v>#DIV/0!</v>
      </c>
      <c r="CT516" s="113" t="e">
        <f t="shared" si="409"/>
        <v>#DIV/0!</v>
      </c>
      <c r="CU516" s="103" t="e">
        <f t="shared" si="410"/>
        <v>#DIV/0!</v>
      </c>
      <c r="CV516" s="2"/>
    </row>
    <row r="517" spans="1:100" ht="129.75" hidden="1" customHeight="1">
      <c r="A517" s="80" t="s">
        <v>181</v>
      </c>
      <c r="B517" s="60">
        <v>603</v>
      </c>
      <c r="C517" s="83" t="s">
        <v>1255</v>
      </c>
      <c r="D517" s="114" t="s">
        <v>171</v>
      </c>
      <c r="E517" s="81" t="s">
        <v>1256</v>
      </c>
      <c r="F517" s="84" t="s">
        <v>224</v>
      </c>
      <c r="G517" s="85" t="s">
        <v>1260</v>
      </c>
      <c r="H517" s="86"/>
      <c r="I517" s="105" t="s">
        <v>212</v>
      </c>
      <c r="J517" s="638"/>
      <c r="K517" s="623"/>
      <c r="L517" s="638"/>
      <c r="M517" s="106"/>
      <c r="N517" s="107"/>
      <c r="O517" s="149"/>
      <c r="P517" s="107"/>
      <c r="Q517" s="107" t="s">
        <v>177</v>
      </c>
      <c r="R517" s="149"/>
      <c r="S517" s="149"/>
      <c r="T517" s="149"/>
      <c r="U517" s="107"/>
      <c r="V517" s="149"/>
      <c r="W517" s="149"/>
      <c r="X517" s="149"/>
      <c r="Y517" s="38">
        <f t="shared" si="397"/>
        <v>1</v>
      </c>
      <c r="Z517" s="129"/>
      <c r="AA517" s="109"/>
      <c r="AB517" s="109"/>
      <c r="AC517" s="109"/>
      <c r="AD517" s="109"/>
      <c r="AE517" s="109"/>
      <c r="AF517" s="109"/>
      <c r="AG517" s="96"/>
      <c r="AH517" s="96"/>
      <c r="AI517" s="96"/>
      <c r="AJ517" s="97"/>
      <c r="AK517" s="97"/>
      <c r="AL517" s="97" t="s">
        <v>227</v>
      </c>
      <c r="AM517" s="97"/>
      <c r="AN517" s="97"/>
      <c r="AO517" s="97"/>
      <c r="AP517" s="97"/>
      <c r="AQ517" s="97"/>
      <c r="AR517" s="97"/>
      <c r="AS517" s="97"/>
      <c r="AT517" s="97"/>
      <c r="AU517" s="97"/>
      <c r="AV517" s="97"/>
      <c r="AW517" s="97"/>
      <c r="AX517" s="97"/>
      <c r="AY517" s="97"/>
      <c r="AZ517" s="97"/>
      <c r="BA517" s="97"/>
      <c r="BB517" s="97"/>
      <c r="BC517" s="97"/>
      <c r="BD517" s="97"/>
      <c r="BE517" s="97"/>
      <c r="BF517" s="97"/>
      <c r="BG517" s="97"/>
      <c r="BH517" s="97"/>
      <c r="BI517" s="97"/>
      <c r="BJ517" s="98"/>
      <c r="BK517" s="99"/>
      <c r="BL517" s="99"/>
      <c r="BM517" s="99"/>
      <c r="BN517" s="99"/>
      <c r="BO517" s="99"/>
      <c r="BP517" s="99"/>
      <c r="BQ517" s="99"/>
      <c r="BR517" s="99"/>
      <c r="BS517" s="99"/>
      <c r="BT517" s="99"/>
      <c r="BU517" s="99"/>
      <c r="BV517" s="99"/>
      <c r="BW517" s="99"/>
      <c r="BX517" s="99"/>
      <c r="BY517" s="99"/>
      <c r="BZ517" s="99"/>
      <c r="CA517" s="99"/>
      <c r="CB517" s="99"/>
      <c r="CC517" s="99"/>
      <c r="CD517" s="99"/>
      <c r="CE517" s="99"/>
      <c r="CF517" s="99"/>
      <c r="CG517" s="99"/>
      <c r="CH517" s="99"/>
      <c r="CI517" s="99"/>
      <c r="CJ517" s="99"/>
      <c r="CK517" s="99"/>
      <c r="CL517" s="100">
        <f t="shared" si="398"/>
        <v>0</v>
      </c>
      <c r="CM517" s="112" t="e">
        <f t="shared" si="399"/>
        <v>#DIV/0!</v>
      </c>
      <c r="CN517" s="100">
        <f t="shared" si="400"/>
        <v>0</v>
      </c>
      <c r="CO517" s="112" t="e">
        <f t="shared" si="401"/>
        <v>#DIV/0!</v>
      </c>
      <c r="CP517" s="100">
        <f t="shared" si="402"/>
        <v>0</v>
      </c>
      <c r="CQ517" s="112" t="e">
        <f t="shared" si="408"/>
        <v>#DIV/0!</v>
      </c>
      <c r="CR517" s="100">
        <f t="shared" si="404"/>
        <v>0</v>
      </c>
      <c r="CS517" s="112" t="e">
        <f t="shared" si="405"/>
        <v>#DIV/0!</v>
      </c>
      <c r="CT517" s="113" t="e">
        <f t="shared" si="409"/>
        <v>#DIV/0!</v>
      </c>
      <c r="CU517" s="103" t="e">
        <f t="shared" si="410"/>
        <v>#DIV/0!</v>
      </c>
      <c r="CV517" s="2"/>
    </row>
    <row r="518" spans="1:100" ht="106.5" hidden="1" customHeight="1">
      <c r="A518" s="80" t="s">
        <v>182</v>
      </c>
      <c r="B518" s="60">
        <v>603</v>
      </c>
      <c r="C518" s="83" t="s">
        <v>1255</v>
      </c>
      <c r="D518" s="114" t="s">
        <v>171</v>
      </c>
      <c r="E518" s="81" t="s">
        <v>1256</v>
      </c>
      <c r="F518" s="84" t="s">
        <v>224</v>
      </c>
      <c r="G518" s="195" t="s">
        <v>1261</v>
      </c>
      <c r="H518" s="196"/>
      <c r="I518" s="105" t="s">
        <v>212</v>
      </c>
      <c r="J518" s="638"/>
      <c r="K518" s="623"/>
      <c r="L518" s="638"/>
      <c r="M518" s="106">
        <v>1</v>
      </c>
      <c r="N518" s="107"/>
      <c r="O518" s="149"/>
      <c r="P518" s="107"/>
      <c r="Q518" s="149"/>
      <c r="R518" s="107" t="s">
        <v>177</v>
      </c>
      <c r="S518" s="149"/>
      <c r="T518" s="149"/>
      <c r="U518" s="107"/>
      <c r="V518" s="149"/>
      <c r="W518" s="149"/>
      <c r="X518" s="149"/>
      <c r="Y518" s="38">
        <f t="shared" si="397"/>
        <v>1</v>
      </c>
      <c r="Z518" s="129"/>
      <c r="AA518" s="109"/>
      <c r="AB518" s="109"/>
      <c r="AC518" s="109"/>
      <c r="AD518" s="109"/>
      <c r="AE518" s="109"/>
      <c r="AF518" s="109"/>
      <c r="AG518" s="96"/>
      <c r="AH518" s="96"/>
      <c r="AI518" s="96"/>
      <c r="AJ518" s="97"/>
      <c r="AK518" s="97"/>
      <c r="AL518" s="97"/>
      <c r="AM518" s="97"/>
      <c r="AN518" s="97"/>
      <c r="AO518" s="97" t="s">
        <v>393</v>
      </c>
      <c r="AP518" s="97" t="s">
        <v>227</v>
      </c>
      <c r="AQ518" s="97"/>
      <c r="AR518" s="97"/>
      <c r="AS518" s="97"/>
      <c r="AT518" s="97"/>
      <c r="AU518" s="97"/>
      <c r="AV518" s="97"/>
      <c r="AW518" s="97"/>
      <c r="AX518" s="97"/>
      <c r="AY518" s="97"/>
      <c r="AZ518" s="97"/>
      <c r="BA518" s="97"/>
      <c r="BB518" s="97"/>
      <c r="BC518" s="97"/>
      <c r="BD518" s="97"/>
      <c r="BE518" s="97"/>
      <c r="BF518" s="97"/>
      <c r="BG518" s="97"/>
      <c r="BH518" s="97"/>
      <c r="BI518" s="97"/>
      <c r="BJ518" s="98"/>
      <c r="BK518" s="99"/>
      <c r="BL518" s="99"/>
      <c r="BM518" s="99"/>
      <c r="BN518" s="99"/>
      <c r="BO518" s="99"/>
      <c r="BP518" s="99"/>
      <c r="BQ518" s="99"/>
      <c r="BR518" s="99"/>
      <c r="BS518" s="99"/>
      <c r="BT518" s="99"/>
      <c r="BU518" s="99"/>
      <c r="BV518" s="99"/>
      <c r="BW518" s="99"/>
      <c r="BX518" s="99"/>
      <c r="BY518" s="99"/>
      <c r="BZ518" s="99"/>
      <c r="CA518" s="99"/>
      <c r="CB518" s="99"/>
      <c r="CC518" s="99"/>
      <c r="CD518" s="99"/>
      <c r="CE518" s="99"/>
      <c r="CF518" s="99"/>
      <c r="CG518" s="99"/>
      <c r="CH518" s="99"/>
      <c r="CI518" s="99"/>
      <c r="CJ518" s="99"/>
      <c r="CK518" s="99"/>
      <c r="CL518" s="100">
        <f t="shared" si="398"/>
        <v>0</v>
      </c>
      <c r="CM518" s="101" t="e">
        <f t="shared" si="399"/>
        <v>#DIV/0!</v>
      </c>
      <c r="CN518" s="100">
        <f t="shared" si="400"/>
        <v>0</v>
      </c>
      <c r="CO518" s="101" t="e">
        <f t="shared" si="401"/>
        <v>#DIV/0!</v>
      </c>
      <c r="CP518" s="100">
        <f t="shared" si="402"/>
        <v>0</v>
      </c>
      <c r="CQ518" s="101" t="e">
        <f t="shared" si="408"/>
        <v>#DIV/0!</v>
      </c>
      <c r="CR518" s="100">
        <f t="shared" si="404"/>
        <v>0</v>
      </c>
      <c r="CS518" s="101" t="e">
        <f t="shared" si="405"/>
        <v>#DIV/0!</v>
      </c>
      <c r="CT518" s="113" t="e">
        <f t="shared" si="409"/>
        <v>#DIV/0!</v>
      </c>
      <c r="CU518" s="103" t="e">
        <f t="shared" si="410"/>
        <v>#DIV/0!</v>
      </c>
      <c r="CV518" s="2"/>
    </row>
    <row r="519" spans="1:100" ht="153" hidden="1" customHeight="1">
      <c r="A519" s="80" t="s">
        <v>183</v>
      </c>
      <c r="B519" s="60">
        <v>603</v>
      </c>
      <c r="C519" s="83" t="s">
        <v>1255</v>
      </c>
      <c r="D519" s="114" t="s">
        <v>171</v>
      </c>
      <c r="E519" s="81" t="s">
        <v>1256</v>
      </c>
      <c r="F519" s="84" t="s">
        <v>224</v>
      </c>
      <c r="G519" s="195" t="s">
        <v>1262</v>
      </c>
      <c r="H519" s="196"/>
      <c r="I519" s="105" t="s">
        <v>212</v>
      </c>
      <c r="J519" s="638"/>
      <c r="K519" s="623"/>
      <c r="L519" s="638"/>
      <c r="M519" s="106"/>
      <c r="N519" s="107"/>
      <c r="O519" s="149"/>
      <c r="P519" s="107"/>
      <c r="Q519" s="149"/>
      <c r="R519" s="149"/>
      <c r="S519" s="107" t="s">
        <v>177</v>
      </c>
      <c r="T519" s="149"/>
      <c r="U519" s="107"/>
      <c r="V519" s="149"/>
      <c r="W519" s="149"/>
      <c r="X519" s="149"/>
      <c r="Y519" s="38">
        <f t="shared" si="397"/>
        <v>1</v>
      </c>
      <c r="Z519" s="129"/>
      <c r="AA519" s="109"/>
      <c r="AB519" s="109"/>
      <c r="AC519" s="109"/>
      <c r="AD519" s="109"/>
      <c r="AE519" s="109"/>
      <c r="AF519" s="109"/>
      <c r="AG519" s="96"/>
      <c r="AH519" s="96"/>
      <c r="AI519" s="96"/>
      <c r="AJ519" s="97"/>
      <c r="AK519" s="97"/>
      <c r="AL519" s="97"/>
      <c r="AM519" s="97"/>
      <c r="AN519" s="97"/>
      <c r="AO519" s="97"/>
      <c r="AP519" s="97"/>
      <c r="AQ519" s="97" t="s">
        <v>393</v>
      </c>
      <c r="AR519" s="97" t="s">
        <v>393</v>
      </c>
      <c r="AS519" s="97" t="s">
        <v>227</v>
      </c>
      <c r="AT519" s="97"/>
      <c r="AU519" s="97"/>
      <c r="AV519" s="97"/>
      <c r="AW519" s="97"/>
      <c r="AX519" s="97"/>
      <c r="AY519" s="97"/>
      <c r="AZ519" s="97"/>
      <c r="BA519" s="97"/>
      <c r="BB519" s="97"/>
      <c r="BC519" s="97"/>
      <c r="BD519" s="97"/>
      <c r="BE519" s="97"/>
      <c r="BF519" s="97"/>
      <c r="BG519" s="97"/>
      <c r="BH519" s="97"/>
      <c r="BI519" s="97"/>
      <c r="BJ519" s="98"/>
      <c r="BK519" s="99"/>
      <c r="BL519" s="99"/>
      <c r="BM519" s="99"/>
      <c r="BN519" s="99"/>
      <c r="BO519" s="99"/>
      <c r="BP519" s="99"/>
      <c r="BQ519" s="99"/>
      <c r="BR519" s="99"/>
      <c r="BS519" s="99"/>
      <c r="BT519" s="99"/>
      <c r="BU519" s="99"/>
      <c r="BV519" s="99"/>
      <c r="BW519" s="99"/>
      <c r="BX519" s="99"/>
      <c r="BY519" s="99"/>
      <c r="BZ519" s="99"/>
      <c r="CA519" s="99"/>
      <c r="CB519" s="99"/>
      <c r="CC519" s="99"/>
      <c r="CD519" s="99"/>
      <c r="CE519" s="99"/>
      <c r="CF519" s="99"/>
      <c r="CG519" s="99"/>
      <c r="CH519" s="99"/>
      <c r="CI519" s="99"/>
      <c r="CJ519" s="99"/>
      <c r="CK519" s="99"/>
      <c r="CL519" s="100">
        <f t="shared" si="398"/>
        <v>0</v>
      </c>
      <c r="CM519" s="112" t="e">
        <f t="shared" si="399"/>
        <v>#DIV/0!</v>
      </c>
      <c r="CN519" s="100">
        <f t="shared" si="400"/>
        <v>0</v>
      </c>
      <c r="CO519" s="112" t="e">
        <f t="shared" si="401"/>
        <v>#DIV/0!</v>
      </c>
      <c r="CP519" s="100">
        <f t="shared" si="402"/>
        <v>0</v>
      </c>
      <c r="CQ519" s="112" t="e">
        <f t="shared" si="408"/>
        <v>#DIV/0!</v>
      </c>
      <c r="CR519" s="100">
        <f t="shared" si="404"/>
        <v>0</v>
      </c>
      <c r="CS519" s="112" t="e">
        <f t="shared" si="405"/>
        <v>#DIV/0!</v>
      </c>
      <c r="CT519" s="113" t="e">
        <f t="shared" si="409"/>
        <v>#DIV/0!</v>
      </c>
      <c r="CU519" s="103" t="e">
        <f t="shared" si="410"/>
        <v>#DIV/0!</v>
      </c>
      <c r="CV519" s="2"/>
    </row>
    <row r="520" spans="1:100" ht="107.25" hidden="1" customHeight="1">
      <c r="A520" s="80" t="s">
        <v>184</v>
      </c>
      <c r="B520" s="60">
        <v>603</v>
      </c>
      <c r="C520" s="83" t="s">
        <v>1255</v>
      </c>
      <c r="D520" s="114" t="s">
        <v>171</v>
      </c>
      <c r="E520" s="81" t="s">
        <v>1256</v>
      </c>
      <c r="F520" s="84" t="s">
        <v>224</v>
      </c>
      <c r="G520" s="195" t="s">
        <v>1263</v>
      </c>
      <c r="H520" s="196"/>
      <c r="I520" s="105" t="s">
        <v>212</v>
      </c>
      <c r="J520" s="638"/>
      <c r="K520" s="623"/>
      <c r="L520" s="638"/>
      <c r="M520" s="106"/>
      <c r="N520" s="107"/>
      <c r="O520" s="149"/>
      <c r="P520" s="107"/>
      <c r="Q520" s="149"/>
      <c r="R520" s="149"/>
      <c r="S520" s="149"/>
      <c r="T520" s="107" t="s">
        <v>177</v>
      </c>
      <c r="U520" s="107"/>
      <c r="V520" s="149"/>
      <c r="W520" s="149"/>
      <c r="X520" s="149"/>
      <c r="Y520" s="38">
        <f t="shared" si="397"/>
        <v>1</v>
      </c>
      <c r="Z520" s="129"/>
      <c r="AA520" s="109"/>
      <c r="AB520" s="109"/>
      <c r="AC520" s="109"/>
      <c r="AD520" s="109"/>
      <c r="AE520" s="109"/>
      <c r="AF520" s="109"/>
      <c r="AG520" s="96"/>
      <c r="AH520" s="96"/>
      <c r="AI520" s="96"/>
      <c r="AJ520" s="97"/>
      <c r="AK520" s="97"/>
      <c r="AL520" s="97"/>
      <c r="AM520" s="97"/>
      <c r="AN520" s="97"/>
      <c r="AO520" s="97"/>
      <c r="AP520" s="97"/>
      <c r="AQ520" s="97"/>
      <c r="AR520" s="97"/>
      <c r="AS520" s="97"/>
      <c r="AT520" s="97" t="s">
        <v>393</v>
      </c>
      <c r="AU520" s="97"/>
      <c r="AV520" s="97"/>
      <c r="AW520" s="97" t="s">
        <v>393</v>
      </c>
      <c r="AX520" s="97"/>
      <c r="AY520" s="97"/>
      <c r="AZ520" s="97"/>
      <c r="BA520" s="97"/>
      <c r="BB520" s="97"/>
      <c r="BC520" s="97"/>
      <c r="BD520" s="97"/>
      <c r="BE520" s="97"/>
      <c r="BF520" s="97"/>
      <c r="BG520" s="97"/>
      <c r="BH520" s="97"/>
      <c r="BI520" s="97"/>
      <c r="BJ520" s="98"/>
      <c r="BK520" s="99"/>
      <c r="BL520" s="99"/>
      <c r="BM520" s="99"/>
      <c r="BN520" s="99"/>
      <c r="BO520" s="99"/>
      <c r="BP520" s="99"/>
      <c r="BQ520" s="99"/>
      <c r="BR520" s="99"/>
      <c r="BS520" s="99"/>
      <c r="BT520" s="99"/>
      <c r="BU520" s="99"/>
      <c r="BV520" s="99"/>
      <c r="BW520" s="99"/>
      <c r="BX520" s="99"/>
      <c r="BY520" s="99"/>
      <c r="BZ520" s="99"/>
      <c r="CA520" s="99"/>
      <c r="CB520" s="99"/>
      <c r="CC520" s="99"/>
      <c r="CD520" s="99"/>
      <c r="CE520" s="99"/>
      <c r="CF520" s="99"/>
      <c r="CG520" s="99"/>
      <c r="CH520" s="99"/>
      <c r="CI520" s="99"/>
      <c r="CJ520" s="99"/>
      <c r="CK520" s="99"/>
      <c r="CL520" s="100">
        <f t="shared" si="398"/>
        <v>0</v>
      </c>
      <c r="CM520" s="101" t="e">
        <f t="shared" si="399"/>
        <v>#DIV/0!</v>
      </c>
      <c r="CN520" s="100">
        <f t="shared" si="400"/>
        <v>0</v>
      </c>
      <c r="CO520" s="101" t="e">
        <f t="shared" si="401"/>
        <v>#DIV/0!</v>
      </c>
      <c r="CP520" s="100">
        <f t="shared" si="402"/>
        <v>0</v>
      </c>
      <c r="CQ520" s="101" t="e">
        <f t="shared" si="408"/>
        <v>#DIV/0!</v>
      </c>
      <c r="CR520" s="100">
        <f t="shared" si="404"/>
        <v>0</v>
      </c>
      <c r="CS520" s="101" t="e">
        <f t="shared" si="405"/>
        <v>#DIV/0!</v>
      </c>
      <c r="CT520" s="116" t="e">
        <f t="shared" si="409"/>
        <v>#DIV/0!</v>
      </c>
      <c r="CU520" s="103" t="e">
        <f t="shared" si="410"/>
        <v>#DIV/0!</v>
      </c>
      <c r="CV520" s="2"/>
    </row>
    <row r="521" spans="1:100" ht="125.25" hidden="1" customHeight="1">
      <c r="A521" s="38" t="s">
        <v>185</v>
      </c>
      <c r="B521" s="60">
        <v>603</v>
      </c>
      <c r="C521" s="83" t="s">
        <v>1255</v>
      </c>
      <c r="D521" s="104" t="s">
        <v>171</v>
      </c>
      <c r="E521" s="81" t="s">
        <v>1256</v>
      </c>
      <c r="F521" s="84" t="s">
        <v>224</v>
      </c>
      <c r="G521" s="195" t="s">
        <v>1264</v>
      </c>
      <c r="H521" s="196"/>
      <c r="I521" s="105" t="s">
        <v>212</v>
      </c>
      <c r="J521" s="638"/>
      <c r="K521" s="623"/>
      <c r="L521" s="638"/>
      <c r="M521" s="106"/>
      <c r="N521" s="107"/>
      <c r="O521" s="149"/>
      <c r="P521" s="107"/>
      <c r="Q521" s="149"/>
      <c r="R521" s="149"/>
      <c r="S521" s="149"/>
      <c r="T521" s="149"/>
      <c r="U521" s="107" t="s">
        <v>177</v>
      </c>
      <c r="V521" s="149"/>
      <c r="W521" s="149"/>
      <c r="X521" s="149"/>
      <c r="Y521" s="38">
        <f t="shared" si="397"/>
        <v>1</v>
      </c>
      <c r="Z521" s="129"/>
      <c r="AA521" s="109"/>
      <c r="AB521" s="109"/>
      <c r="AC521" s="109"/>
      <c r="AD521" s="109"/>
      <c r="AE521" s="109"/>
      <c r="AF521" s="109"/>
      <c r="AG521" s="96"/>
      <c r="AH521" s="96"/>
      <c r="AI521" s="96"/>
      <c r="AJ521" s="97"/>
      <c r="AK521" s="97"/>
      <c r="AL521" s="97"/>
      <c r="AM521" s="97"/>
      <c r="AN521" s="97"/>
      <c r="AO521" s="97"/>
      <c r="AP521" s="97"/>
      <c r="AQ521" s="97"/>
      <c r="AR521" s="97"/>
      <c r="AS521" s="97"/>
      <c r="AT521" s="97"/>
      <c r="AU521" s="97"/>
      <c r="AV521" s="97"/>
      <c r="AW521" s="97"/>
      <c r="AX521" s="97"/>
      <c r="AY521" s="97" t="s">
        <v>393</v>
      </c>
      <c r="AZ521" s="97" t="s">
        <v>227</v>
      </c>
      <c r="BA521" s="97"/>
      <c r="BB521" s="97"/>
      <c r="BC521" s="97"/>
      <c r="BD521" s="97"/>
      <c r="BE521" s="97"/>
      <c r="BF521" s="97"/>
      <c r="BG521" s="97"/>
      <c r="BH521" s="97"/>
      <c r="BI521" s="97"/>
      <c r="BJ521" s="98"/>
      <c r="BK521" s="99"/>
      <c r="BL521" s="99"/>
      <c r="BM521" s="99"/>
      <c r="BN521" s="99"/>
      <c r="BO521" s="99"/>
      <c r="BP521" s="99"/>
      <c r="BQ521" s="99"/>
      <c r="BR521" s="99"/>
      <c r="BS521" s="99"/>
      <c r="BT521" s="99"/>
      <c r="BU521" s="99"/>
      <c r="BV521" s="99"/>
      <c r="BW521" s="99"/>
      <c r="BX521" s="99"/>
      <c r="BY521" s="99"/>
      <c r="BZ521" s="99"/>
      <c r="CA521" s="99"/>
      <c r="CB521" s="99"/>
      <c r="CC521" s="99"/>
      <c r="CD521" s="99"/>
      <c r="CE521" s="99"/>
      <c r="CF521" s="99"/>
      <c r="CG521" s="99"/>
      <c r="CH521" s="99"/>
      <c r="CI521" s="99"/>
      <c r="CJ521" s="99"/>
      <c r="CK521" s="99"/>
      <c r="CL521" s="100">
        <f t="shared" si="398"/>
        <v>0</v>
      </c>
      <c r="CM521" s="101" t="e">
        <f t="shared" si="399"/>
        <v>#DIV/0!</v>
      </c>
      <c r="CN521" s="100">
        <f t="shared" si="400"/>
        <v>0</v>
      </c>
      <c r="CO521" s="101" t="e">
        <f t="shared" si="401"/>
        <v>#DIV/0!</v>
      </c>
      <c r="CP521" s="100">
        <f t="shared" si="402"/>
        <v>0</v>
      </c>
      <c r="CQ521" s="101" t="e">
        <f t="shared" si="408"/>
        <v>#DIV/0!</v>
      </c>
      <c r="CR521" s="100">
        <f t="shared" si="404"/>
        <v>0</v>
      </c>
      <c r="CS521" s="101" t="e">
        <f t="shared" si="405"/>
        <v>#DIV/0!</v>
      </c>
      <c r="CT521" s="117" t="e">
        <f t="shared" si="409"/>
        <v>#DIV/0!</v>
      </c>
      <c r="CU521" s="103" t="e">
        <f t="shared" si="410"/>
        <v>#DIV/0!</v>
      </c>
      <c r="CV521" s="2"/>
    </row>
    <row r="522" spans="1:100" ht="102.75" hidden="1" customHeight="1">
      <c r="A522" s="38" t="s">
        <v>186</v>
      </c>
      <c r="B522" s="60">
        <v>603</v>
      </c>
      <c r="C522" s="83" t="s">
        <v>1255</v>
      </c>
      <c r="D522" s="104" t="s">
        <v>171</v>
      </c>
      <c r="E522" s="81" t="s">
        <v>1256</v>
      </c>
      <c r="F522" s="84" t="s">
        <v>224</v>
      </c>
      <c r="G522" s="195" t="s">
        <v>1265</v>
      </c>
      <c r="H522" s="196"/>
      <c r="I522" s="105" t="s">
        <v>212</v>
      </c>
      <c r="J522" s="638"/>
      <c r="K522" s="623"/>
      <c r="L522" s="638"/>
      <c r="M522" s="106">
        <v>1</v>
      </c>
      <c r="N522" s="107"/>
      <c r="O522" s="149"/>
      <c r="P522" s="107"/>
      <c r="Q522" s="149"/>
      <c r="R522" s="149"/>
      <c r="S522" s="149"/>
      <c r="T522" s="149"/>
      <c r="U522" s="107"/>
      <c r="V522" s="107" t="s">
        <v>177</v>
      </c>
      <c r="W522" s="149"/>
      <c r="X522" s="149"/>
      <c r="Y522" s="38">
        <f t="shared" si="397"/>
        <v>1</v>
      </c>
      <c r="Z522" s="129"/>
      <c r="AA522" s="109"/>
      <c r="AB522" s="109"/>
      <c r="AC522" s="109"/>
      <c r="AD522" s="109"/>
      <c r="AE522" s="109"/>
      <c r="AF522" s="109"/>
      <c r="AG522" s="96"/>
      <c r="AH522" s="96"/>
      <c r="AI522" s="96"/>
      <c r="AJ522" s="97"/>
      <c r="AK522" s="97"/>
      <c r="AL522" s="97"/>
      <c r="AM522" s="97"/>
      <c r="AN522" s="97"/>
      <c r="AO522" s="97"/>
      <c r="AP522" s="97"/>
      <c r="AQ522" s="97"/>
      <c r="AR522" s="97"/>
      <c r="AS522" s="97"/>
      <c r="AT522" s="97"/>
      <c r="AU522" s="97"/>
      <c r="AV522" s="97"/>
      <c r="AW522" s="97"/>
      <c r="AX522" s="97"/>
      <c r="AY522" s="97"/>
      <c r="AZ522" s="97"/>
      <c r="BA522" s="97"/>
      <c r="BB522" s="97"/>
      <c r="BC522" s="97" t="s">
        <v>227</v>
      </c>
      <c r="BD522" s="97"/>
      <c r="BE522" s="97"/>
      <c r="BF522" s="97"/>
      <c r="BG522" s="97"/>
      <c r="BH522" s="97"/>
      <c r="BI522" s="97"/>
      <c r="BJ522" s="98"/>
      <c r="BK522" s="99"/>
      <c r="BL522" s="99"/>
      <c r="BM522" s="99"/>
      <c r="BN522" s="99"/>
      <c r="BO522" s="99"/>
      <c r="BP522" s="99"/>
      <c r="BQ522" s="99"/>
      <c r="BR522" s="99"/>
      <c r="BS522" s="99"/>
      <c r="BT522" s="99"/>
      <c r="BU522" s="99"/>
      <c r="BV522" s="99"/>
      <c r="BW522" s="99"/>
      <c r="BX522" s="99"/>
      <c r="BY522" s="99"/>
      <c r="BZ522" s="99"/>
      <c r="CA522" s="99"/>
      <c r="CB522" s="99"/>
      <c r="CC522" s="99"/>
      <c r="CD522" s="99"/>
      <c r="CE522" s="99"/>
      <c r="CF522" s="99"/>
      <c r="CG522" s="99"/>
      <c r="CH522" s="99"/>
      <c r="CI522" s="99"/>
      <c r="CJ522" s="99"/>
      <c r="CK522" s="99"/>
      <c r="CL522" s="100">
        <f t="shared" si="398"/>
        <v>0</v>
      </c>
      <c r="CM522" s="101" t="e">
        <f t="shared" si="399"/>
        <v>#DIV/0!</v>
      </c>
      <c r="CN522" s="100">
        <f t="shared" si="400"/>
        <v>0</v>
      </c>
      <c r="CO522" s="101" t="e">
        <f t="shared" si="401"/>
        <v>#DIV/0!</v>
      </c>
      <c r="CP522" s="100">
        <f t="shared" si="402"/>
        <v>0</v>
      </c>
      <c r="CQ522" s="101" t="e">
        <f t="shared" si="408"/>
        <v>#DIV/0!</v>
      </c>
      <c r="CR522" s="100">
        <f t="shared" si="404"/>
        <v>0</v>
      </c>
      <c r="CS522" s="101" t="e">
        <f t="shared" si="405"/>
        <v>#DIV/0!</v>
      </c>
      <c r="CT522" s="113" t="e">
        <f t="shared" si="409"/>
        <v>#DIV/0!</v>
      </c>
      <c r="CU522" s="103" t="e">
        <f t="shared" si="410"/>
        <v>#DIV/0!</v>
      </c>
      <c r="CV522" s="2"/>
    </row>
    <row r="523" spans="1:100" ht="144" hidden="1" customHeight="1">
      <c r="A523" s="80" t="s">
        <v>187</v>
      </c>
      <c r="B523" s="60">
        <v>603</v>
      </c>
      <c r="C523" s="83" t="s">
        <v>1255</v>
      </c>
      <c r="D523" s="168" t="s">
        <v>171</v>
      </c>
      <c r="E523" s="81" t="s">
        <v>1256</v>
      </c>
      <c r="F523" s="84" t="s">
        <v>224</v>
      </c>
      <c r="G523" s="142" t="s">
        <v>1266</v>
      </c>
      <c r="H523" s="143"/>
      <c r="I523" s="105" t="s">
        <v>212</v>
      </c>
      <c r="J523" s="638"/>
      <c r="K523" s="623"/>
      <c r="L523" s="638"/>
      <c r="M523" s="106"/>
      <c r="N523" s="107"/>
      <c r="O523" s="149"/>
      <c r="P523" s="107"/>
      <c r="Q523" s="149"/>
      <c r="R523" s="149"/>
      <c r="S523" s="149"/>
      <c r="T523" s="149"/>
      <c r="U523" s="107"/>
      <c r="V523" s="149"/>
      <c r="W523" s="107" t="s">
        <v>177</v>
      </c>
      <c r="X523" s="149"/>
      <c r="Y523" s="38">
        <f t="shared" si="397"/>
        <v>1</v>
      </c>
      <c r="Z523" s="129"/>
      <c r="AA523" s="109"/>
      <c r="AB523" s="109"/>
      <c r="AC523" s="109"/>
      <c r="AD523" s="109"/>
      <c r="AE523" s="109"/>
      <c r="AF523" s="109"/>
      <c r="AG523" s="96"/>
      <c r="AH523" s="96"/>
      <c r="AI523" s="96"/>
      <c r="AJ523" s="97"/>
      <c r="AK523" s="97"/>
      <c r="AL523" s="97"/>
      <c r="AM523" s="97"/>
      <c r="AN523" s="97"/>
      <c r="AO523" s="97"/>
      <c r="AP523" s="97"/>
      <c r="AQ523" s="97"/>
      <c r="AR523" s="97"/>
      <c r="AS523" s="97"/>
      <c r="AT523" s="97"/>
      <c r="AU523" s="97"/>
      <c r="AV523" s="97"/>
      <c r="AW523" s="97"/>
      <c r="AX523" s="97"/>
      <c r="AY523" s="97"/>
      <c r="AZ523" s="97"/>
      <c r="BA523" s="97"/>
      <c r="BB523" s="97"/>
      <c r="BC523" s="97"/>
      <c r="BD523" s="97" t="s">
        <v>227</v>
      </c>
      <c r="BE523" s="97"/>
      <c r="BF523" s="97" t="s">
        <v>227</v>
      </c>
      <c r="BG523" s="97"/>
      <c r="BH523" s="97"/>
      <c r="BI523" s="97"/>
      <c r="BJ523" s="98"/>
      <c r="BK523" s="99"/>
      <c r="BL523" s="99"/>
      <c r="BM523" s="99"/>
      <c r="BN523" s="99"/>
      <c r="BO523" s="99"/>
      <c r="BP523" s="99"/>
      <c r="BQ523" s="99"/>
      <c r="BR523" s="99"/>
      <c r="BS523" s="99"/>
      <c r="BT523" s="99"/>
      <c r="BU523" s="99"/>
      <c r="BV523" s="99"/>
      <c r="BW523" s="99"/>
      <c r="BX523" s="99"/>
      <c r="BY523" s="99"/>
      <c r="BZ523" s="99"/>
      <c r="CA523" s="99"/>
      <c r="CB523" s="99"/>
      <c r="CC523" s="99"/>
      <c r="CD523" s="99"/>
      <c r="CE523" s="99"/>
      <c r="CF523" s="99"/>
      <c r="CG523" s="99"/>
      <c r="CH523" s="99"/>
      <c r="CI523" s="99"/>
      <c r="CJ523" s="99"/>
      <c r="CK523" s="99"/>
      <c r="CL523" s="103">
        <f t="shared" si="398"/>
        <v>0</v>
      </c>
      <c r="CM523" s="112" t="e">
        <f t="shared" si="399"/>
        <v>#DIV/0!</v>
      </c>
      <c r="CN523" s="100">
        <f t="shared" si="400"/>
        <v>0</v>
      </c>
      <c r="CO523" s="112" t="e">
        <f t="shared" si="401"/>
        <v>#DIV/0!</v>
      </c>
      <c r="CP523" s="100">
        <f t="shared" si="402"/>
        <v>0</v>
      </c>
      <c r="CQ523" s="112" t="e">
        <f>CP523/(CL523+CN523+CP565+CR523)</f>
        <v>#DIV/0!</v>
      </c>
      <c r="CR523" s="100">
        <f t="shared" si="404"/>
        <v>0</v>
      </c>
      <c r="CS523" s="112" t="e">
        <f t="shared" si="405"/>
        <v>#DIV/0!</v>
      </c>
      <c r="CT523" s="113" t="e">
        <f>(((CL523*2)+(CN523*1)+(CP523*0)))/(CL523+CN523+CP523)</f>
        <v>#DIV/0!</v>
      </c>
      <c r="CU523" s="103" t="e">
        <f>IF(CS523&gt;=50%,"KĐG",IF(CT523&gt;=1.6,"Đạt mục tiêu",IF(CT523&gt;=1,"Cần cố gắng","Chưa đạt")))</f>
        <v>#DIV/0!</v>
      </c>
      <c r="CV523" s="2"/>
    </row>
    <row r="524" spans="1:100" ht="95.25" hidden="1" customHeight="1">
      <c r="A524" s="80" t="s">
        <v>188</v>
      </c>
      <c r="B524" s="60">
        <v>603</v>
      </c>
      <c r="C524" s="81" t="s">
        <v>1255</v>
      </c>
      <c r="D524" s="114" t="s">
        <v>171</v>
      </c>
      <c r="E524" s="81" t="s">
        <v>1256</v>
      </c>
      <c r="F524" s="84" t="s">
        <v>224</v>
      </c>
      <c r="G524" s="142" t="s">
        <v>1267</v>
      </c>
      <c r="H524" s="86"/>
      <c r="I524" s="105" t="s">
        <v>212</v>
      </c>
      <c r="J524" s="639"/>
      <c r="K524" s="624"/>
      <c r="L524" s="639"/>
      <c r="M524" s="106"/>
      <c r="N524" s="107"/>
      <c r="O524" s="149"/>
      <c r="P524" s="107"/>
      <c r="Q524" s="149"/>
      <c r="R524" s="149"/>
      <c r="S524" s="149"/>
      <c r="T524" s="149"/>
      <c r="U524" s="107"/>
      <c r="V524" s="149"/>
      <c r="W524" s="149"/>
      <c r="X524" s="107" t="s">
        <v>177</v>
      </c>
      <c r="Y524" s="38">
        <f t="shared" si="397"/>
        <v>1</v>
      </c>
      <c r="Z524" s="129"/>
      <c r="AA524" s="109"/>
      <c r="AB524" s="109"/>
      <c r="AC524" s="109"/>
      <c r="AD524" s="109"/>
      <c r="AE524" s="109"/>
      <c r="AF524" s="109"/>
      <c r="AG524" s="96"/>
      <c r="AH524" s="96"/>
      <c r="AI524" s="96"/>
      <c r="AJ524" s="97"/>
      <c r="AK524" s="97"/>
      <c r="AL524" s="97"/>
      <c r="AM524" s="97"/>
      <c r="AN524" s="97"/>
      <c r="AO524" s="97"/>
      <c r="AP524" s="97"/>
      <c r="AQ524" s="97"/>
      <c r="AR524" s="97"/>
      <c r="AS524" s="97"/>
      <c r="AT524" s="97"/>
      <c r="AU524" s="97"/>
      <c r="AV524" s="97"/>
      <c r="AW524" s="97"/>
      <c r="AX524" s="97"/>
      <c r="AY524" s="97"/>
      <c r="AZ524" s="97"/>
      <c r="BA524" s="97"/>
      <c r="BB524" s="97"/>
      <c r="BC524" s="97"/>
      <c r="BD524" s="97"/>
      <c r="BE524" s="97"/>
      <c r="BF524" s="97"/>
      <c r="BG524" s="97" t="s">
        <v>393</v>
      </c>
      <c r="BH524" s="97" t="s">
        <v>227</v>
      </c>
      <c r="BI524" s="97"/>
      <c r="BJ524" s="98"/>
      <c r="BK524" s="99"/>
      <c r="BL524" s="99"/>
      <c r="BM524" s="99"/>
      <c r="BN524" s="99"/>
      <c r="BO524" s="99"/>
      <c r="BP524" s="99"/>
      <c r="BQ524" s="99"/>
      <c r="BR524" s="99"/>
      <c r="BS524" s="99"/>
      <c r="BT524" s="99"/>
      <c r="BU524" s="99"/>
      <c r="BV524" s="99"/>
      <c r="BW524" s="99"/>
      <c r="BX524" s="99"/>
      <c r="BY524" s="99"/>
      <c r="BZ524" s="99"/>
      <c r="CA524" s="99"/>
      <c r="CB524" s="99"/>
      <c r="CC524" s="99"/>
      <c r="CD524" s="99"/>
      <c r="CE524" s="99"/>
      <c r="CF524" s="99"/>
      <c r="CG524" s="99"/>
      <c r="CH524" s="99"/>
      <c r="CI524" s="99"/>
      <c r="CJ524" s="99"/>
      <c r="CK524" s="99"/>
      <c r="CL524" s="100">
        <f t="shared" si="398"/>
        <v>0</v>
      </c>
      <c r="CM524" s="101" t="e">
        <f t="shared" si="399"/>
        <v>#DIV/0!</v>
      </c>
      <c r="CN524" s="100">
        <f t="shared" si="400"/>
        <v>0</v>
      </c>
      <c r="CO524" s="101" t="e">
        <f t="shared" si="401"/>
        <v>#DIV/0!</v>
      </c>
      <c r="CP524" s="100">
        <f t="shared" si="402"/>
        <v>0</v>
      </c>
      <c r="CQ524" s="101" t="e">
        <f t="shared" ref="CQ524:CQ533" si="411">CP524/(CL524+CN524+CP524+CR524)</f>
        <v>#DIV/0!</v>
      </c>
      <c r="CR524" s="100">
        <f t="shared" si="404"/>
        <v>0</v>
      </c>
      <c r="CS524" s="101" t="e">
        <f t="shared" si="405"/>
        <v>#DIV/0!</v>
      </c>
      <c r="CT524" s="117" t="e">
        <f t="shared" ref="CT524:CT533" si="412">(((CL524*2)+(CN524*1)+(CP524*0)))/(CL524+CN524+CP524)</f>
        <v>#DIV/0!</v>
      </c>
      <c r="CU524" s="103" t="e">
        <f t="shared" ref="CU524:CU533" si="413">IF(CS524&gt;=50%,"KĐG",IF(CT524&gt;=1.6,"Đạt mục tiêu",IF(CT524&gt;=1,"Cần cố gắng","Chưa đạt")))</f>
        <v>#DIV/0!</v>
      </c>
      <c r="CV524" s="2"/>
    </row>
    <row r="525" spans="1:100" ht="95.25" hidden="1" customHeight="1">
      <c r="A525" s="80" t="s">
        <v>184</v>
      </c>
      <c r="B525" s="60">
        <v>604</v>
      </c>
      <c r="C525" s="119" t="s">
        <v>1268</v>
      </c>
      <c r="D525" s="175" t="s">
        <v>190</v>
      </c>
      <c r="E525" s="119" t="s">
        <v>1269</v>
      </c>
      <c r="F525" s="176" t="s">
        <v>190</v>
      </c>
      <c r="G525" s="142" t="s">
        <v>1270</v>
      </c>
      <c r="H525" s="143"/>
      <c r="I525" s="105" t="s">
        <v>212</v>
      </c>
      <c r="J525" s="139" t="s">
        <v>1227</v>
      </c>
      <c r="K525" s="140" t="s">
        <v>194</v>
      </c>
      <c r="L525" s="141" t="s">
        <v>177</v>
      </c>
      <c r="M525" s="106"/>
      <c r="N525" s="107"/>
      <c r="O525" s="149"/>
      <c r="P525" s="107"/>
      <c r="Q525" s="149"/>
      <c r="R525" s="149"/>
      <c r="S525" s="149"/>
      <c r="T525" s="107" t="s">
        <v>177</v>
      </c>
      <c r="U525" s="107"/>
      <c r="V525" s="149"/>
      <c r="W525" s="149"/>
      <c r="X525" s="149"/>
      <c r="Y525" s="38">
        <f t="shared" si="397"/>
        <v>1</v>
      </c>
      <c r="Z525" s="129"/>
      <c r="AA525" s="109"/>
      <c r="AB525" s="109"/>
      <c r="AC525" s="109"/>
      <c r="AD525" s="109"/>
      <c r="AE525" s="109"/>
      <c r="AF525" s="109"/>
      <c r="AG525" s="96"/>
      <c r="AH525" s="96"/>
      <c r="AI525" s="96"/>
      <c r="AJ525" s="97"/>
      <c r="AK525" s="97"/>
      <c r="AL525" s="97"/>
      <c r="AM525" s="97"/>
      <c r="AN525" s="97"/>
      <c r="AO525" s="97"/>
      <c r="AP525" s="97"/>
      <c r="AQ525" s="97"/>
      <c r="AR525" s="97"/>
      <c r="AS525" s="97"/>
      <c r="AT525" s="97" t="s">
        <v>227</v>
      </c>
      <c r="AU525" s="97"/>
      <c r="AV525" s="97"/>
      <c r="AW525" s="97"/>
      <c r="AX525" s="97"/>
      <c r="AY525" s="97"/>
      <c r="AZ525" s="97"/>
      <c r="BA525" s="97"/>
      <c r="BB525" s="97"/>
      <c r="BC525" s="97"/>
      <c r="BD525" s="97"/>
      <c r="BE525" s="97"/>
      <c r="BF525" s="97"/>
      <c r="BG525" s="97"/>
      <c r="BH525" s="97"/>
      <c r="BI525" s="97"/>
      <c r="BJ525" s="98"/>
      <c r="BK525" s="99"/>
      <c r="BL525" s="99"/>
      <c r="BM525" s="99"/>
      <c r="BN525" s="99"/>
      <c r="BO525" s="99"/>
      <c r="BP525" s="99"/>
      <c r="BQ525" s="99"/>
      <c r="BR525" s="99"/>
      <c r="BS525" s="99"/>
      <c r="BT525" s="99"/>
      <c r="BU525" s="99"/>
      <c r="BV525" s="99"/>
      <c r="BW525" s="99"/>
      <c r="BX525" s="99"/>
      <c r="BY525" s="99"/>
      <c r="BZ525" s="99"/>
      <c r="CA525" s="99"/>
      <c r="CB525" s="99"/>
      <c r="CC525" s="99"/>
      <c r="CD525" s="99"/>
      <c r="CE525" s="99"/>
      <c r="CF525" s="99"/>
      <c r="CG525" s="99"/>
      <c r="CH525" s="99"/>
      <c r="CI525" s="99"/>
      <c r="CJ525" s="99"/>
      <c r="CK525" s="99"/>
      <c r="CL525" s="100">
        <f t="shared" si="398"/>
        <v>0</v>
      </c>
      <c r="CM525" s="101" t="e">
        <f t="shared" si="399"/>
        <v>#DIV/0!</v>
      </c>
      <c r="CN525" s="100">
        <f t="shared" si="400"/>
        <v>0</v>
      </c>
      <c r="CO525" s="101" t="e">
        <f t="shared" si="401"/>
        <v>#DIV/0!</v>
      </c>
      <c r="CP525" s="100">
        <f t="shared" si="402"/>
        <v>0</v>
      </c>
      <c r="CQ525" s="101" t="e">
        <f t="shared" si="411"/>
        <v>#DIV/0!</v>
      </c>
      <c r="CR525" s="100">
        <f t="shared" si="404"/>
        <v>0</v>
      </c>
      <c r="CS525" s="101" t="e">
        <f t="shared" si="405"/>
        <v>#DIV/0!</v>
      </c>
      <c r="CT525" s="116" t="e">
        <f t="shared" si="412"/>
        <v>#DIV/0!</v>
      </c>
      <c r="CU525" s="103" t="e">
        <f t="shared" si="413"/>
        <v>#DIV/0!</v>
      </c>
      <c r="CV525" s="2"/>
    </row>
    <row r="526" spans="1:100" ht="153.75" customHeight="1">
      <c r="A526" s="399" t="s">
        <v>169</v>
      </c>
      <c r="B526" s="569">
        <v>607</v>
      </c>
      <c r="C526" s="85" t="s">
        <v>1271</v>
      </c>
      <c r="D526" s="250" t="s">
        <v>190</v>
      </c>
      <c r="E526" s="85" t="s">
        <v>1272</v>
      </c>
      <c r="F526" s="336" t="s">
        <v>190</v>
      </c>
      <c r="G526" s="85" t="s">
        <v>1438</v>
      </c>
      <c r="H526" s="132"/>
      <c r="I526" s="126" t="s">
        <v>212</v>
      </c>
      <c r="J526" s="648" t="s">
        <v>1227</v>
      </c>
      <c r="K526" s="649" t="s">
        <v>165</v>
      </c>
      <c r="L526" s="650" t="s">
        <v>177</v>
      </c>
      <c r="M526" s="371"/>
      <c r="N526" s="571" t="s">
        <v>177</v>
      </c>
      <c r="O526" s="613"/>
      <c r="P526" s="107"/>
      <c r="Q526" s="149"/>
      <c r="R526" s="149"/>
      <c r="S526" s="149"/>
      <c r="T526" s="149"/>
      <c r="U526" s="107"/>
      <c r="V526" s="149"/>
      <c r="W526" s="149"/>
      <c r="X526" s="149"/>
      <c r="Y526" s="38">
        <f t="shared" si="397"/>
        <v>1</v>
      </c>
      <c r="Z526" s="622" t="s">
        <v>415</v>
      </c>
      <c r="AA526" s="96" t="s">
        <v>365</v>
      </c>
      <c r="AB526" s="96" t="s">
        <v>365</v>
      </c>
      <c r="AC526" s="609"/>
      <c r="AD526" s="96"/>
      <c r="AE526" s="96"/>
      <c r="AF526" s="96"/>
      <c r="AG526" s="96"/>
      <c r="AH526" s="96"/>
      <c r="AI526" s="96"/>
      <c r="AJ526" s="97"/>
      <c r="AK526" s="97"/>
      <c r="AL526" s="97"/>
      <c r="AM526" s="97"/>
      <c r="AN526" s="97"/>
      <c r="AO526" s="97"/>
      <c r="AP526" s="97"/>
      <c r="AQ526" s="97"/>
      <c r="AR526" s="97"/>
      <c r="AS526" s="97"/>
      <c r="AT526" s="97"/>
      <c r="AU526" s="97"/>
      <c r="AV526" s="97"/>
      <c r="AW526" s="97"/>
      <c r="AX526" s="97"/>
      <c r="AY526" s="97"/>
      <c r="AZ526" s="97"/>
      <c r="BA526" s="97"/>
      <c r="BB526" s="97"/>
      <c r="BC526" s="97"/>
      <c r="BD526" s="97"/>
      <c r="BE526" s="97"/>
      <c r="BF526" s="97"/>
      <c r="BG526" s="97"/>
      <c r="BH526" s="97"/>
      <c r="BI526" s="97"/>
      <c r="BJ526" s="98"/>
      <c r="BK526" s="99"/>
      <c r="BL526" s="99"/>
      <c r="BM526" s="99"/>
      <c r="BN526" s="99"/>
      <c r="BO526" s="99"/>
      <c r="BP526" s="99"/>
      <c r="BQ526" s="99"/>
      <c r="BR526" s="99"/>
      <c r="BS526" s="99"/>
      <c r="BT526" s="99"/>
      <c r="BU526" s="99"/>
      <c r="BV526" s="99"/>
      <c r="BW526" s="99"/>
      <c r="BX526" s="99"/>
      <c r="BY526" s="99"/>
      <c r="BZ526" s="99"/>
      <c r="CA526" s="99"/>
      <c r="CB526" s="99"/>
      <c r="CC526" s="99"/>
      <c r="CD526" s="99"/>
      <c r="CE526" s="99"/>
      <c r="CF526" s="99"/>
      <c r="CG526" s="99"/>
      <c r="CH526" s="99"/>
      <c r="CI526" s="99"/>
      <c r="CJ526" s="99"/>
      <c r="CK526" s="99"/>
      <c r="CL526" s="100">
        <f t="shared" si="398"/>
        <v>0</v>
      </c>
      <c r="CM526" s="101" t="e">
        <f t="shared" si="399"/>
        <v>#DIV/0!</v>
      </c>
      <c r="CN526" s="100">
        <f t="shared" si="400"/>
        <v>0</v>
      </c>
      <c r="CO526" s="101" t="e">
        <f t="shared" si="401"/>
        <v>#DIV/0!</v>
      </c>
      <c r="CP526" s="100">
        <f t="shared" si="402"/>
        <v>0</v>
      </c>
      <c r="CQ526" s="101" t="e">
        <f t="shared" si="411"/>
        <v>#DIV/0!</v>
      </c>
      <c r="CR526" s="100">
        <f t="shared" si="404"/>
        <v>0</v>
      </c>
      <c r="CS526" s="101" t="e">
        <f t="shared" si="405"/>
        <v>#DIV/0!</v>
      </c>
      <c r="CT526" s="102" t="e">
        <f t="shared" si="412"/>
        <v>#DIV/0!</v>
      </c>
      <c r="CU526" s="601" t="e">
        <f t="shared" si="413"/>
        <v>#DIV/0!</v>
      </c>
      <c r="CV526" s="150"/>
    </row>
    <row r="527" spans="1:100" ht="90" hidden="1" customHeight="1">
      <c r="A527" s="80" t="s">
        <v>179</v>
      </c>
      <c r="B527" s="319">
        <v>607</v>
      </c>
      <c r="C527" s="534" t="s">
        <v>1271</v>
      </c>
      <c r="D527" s="115" t="s">
        <v>171</v>
      </c>
      <c r="E527" s="393" t="s">
        <v>1272</v>
      </c>
      <c r="F527" s="394" t="s">
        <v>224</v>
      </c>
      <c r="G527" s="566" t="s">
        <v>1273</v>
      </c>
      <c r="H527" s="254"/>
      <c r="I527" s="540" t="s">
        <v>212</v>
      </c>
      <c r="J527" s="632"/>
      <c r="K527" s="623"/>
      <c r="L527" s="638"/>
      <c r="M527" s="106"/>
      <c r="N527" s="92"/>
      <c r="O527" s="107" t="s">
        <v>177</v>
      </c>
      <c r="P527" s="107"/>
      <c r="Q527" s="149"/>
      <c r="R527" s="149"/>
      <c r="S527" s="149"/>
      <c r="T527" s="149"/>
      <c r="U527" s="107"/>
      <c r="V527" s="149"/>
      <c r="W527" s="149"/>
      <c r="X527" s="149"/>
      <c r="Y527" s="38">
        <f t="shared" si="397"/>
        <v>1</v>
      </c>
      <c r="Z527" s="623"/>
      <c r="AA527" s="536"/>
      <c r="AB527" s="536"/>
      <c r="AC527" s="97" t="s">
        <v>365</v>
      </c>
      <c r="AD527" s="97" t="s">
        <v>365</v>
      </c>
      <c r="AE527" s="97" t="s">
        <v>365</v>
      </c>
      <c r="AF527" s="97" t="s">
        <v>365</v>
      </c>
      <c r="AG527" s="96"/>
      <c r="AH527" s="96"/>
      <c r="AI527" s="96"/>
      <c r="AJ527" s="97"/>
      <c r="AK527" s="97"/>
      <c r="AL527" s="97"/>
      <c r="AM527" s="97"/>
      <c r="AN527" s="97"/>
      <c r="AO527" s="97"/>
      <c r="AP527" s="97"/>
      <c r="AQ527" s="97"/>
      <c r="AR527" s="97"/>
      <c r="AS527" s="97"/>
      <c r="AT527" s="97"/>
      <c r="AU527" s="97"/>
      <c r="AV527" s="97"/>
      <c r="AW527" s="97"/>
      <c r="AX527" s="97"/>
      <c r="AY527" s="97"/>
      <c r="AZ527" s="97"/>
      <c r="BA527" s="97"/>
      <c r="BB527" s="97"/>
      <c r="BC527" s="97"/>
      <c r="BD527" s="97"/>
      <c r="BE527" s="97"/>
      <c r="BF527" s="97"/>
      <c r="BG527" s="97"/>
      <c r="BH527" s="97"/>
      <c r="BI527" s="97"/>
      <c r="BJ527" s="98"/>
      <c r="BK527" s="99"/>
      <c r="BL527" s="99"/>
      <c r="BM527" s="99"/>
      <c r="BN527" s="110"/>
      <c r="BO527" s="99"/>
      <c r="BP527" s="99"/>
      <c r="BQ527" s="99"/>
      <c r="BR527" s="99"/>
      <c r="BS527" s="99"/>
      <c r="BT527" s="110"/>
      <c r="BU527" s="110"/>
      <c r="BV527" s="110"/>
      <c r="BW527" s="99"/>
      <c r="BX527" s="99"/>
      <c r="BY527" s="99"/>
      <c r="BZ527" s="99"/>
      <c r="CA527" s="110"/>
      <c r="CB527" s="110"/>
      <c r="CC527" s="99"/>
      <c r="CD527" s="99"/>
      <c r="CE527" s="99"/>
      <c r="CF527" s="99"/>
      <c r="CG527" s="99"/>
      <c r="CH527" s="110"/>
      <c r="CI527" s="99"/>
      <c r="CJ527" s="99"/>
      <c r="CK527" s="99"/>
      <c r="CL527" s="100">
        <f t="shared" si="398"/>
        <v>0</v>
      </c>
      <c r="CM527" s="112" t="e">
        <f t="shared" si="399"/>
        <v>#DIV/0!</v>
      </c>
      <c r="CN527" s="100">
        <f t="shared" si="400"/>
        <v>0</v>
      </c>
      <c r="CO527" s="101" t="e">
        <f t="shared" si="401"/>
        <v>#DIV/0!</v>
      </c>
      <c r="CP527" s="100">
        <f t="shared" si="402"/>
        <v>0</v>
      </c>
      <c r="CQ527" s="101" t="e">
        <f t="shared" si="411"/>
        <v>#DIV/0!</v>
      </c>
      <c r="CR527" s="100">
        <f t="shared" si="404"/>
        <v>0</v>
      </c>
      <c r="CS527" s="101" t="e">
        <f t="shared" si="405"/>
        <v>#DIV/0!</v>
      </c>
      <c r="CT527" s="102" t="e">
        <f t="shared" si="412"/>
        <v>#DIV/0!</v>
      </c>
      <c r="CU527" s="103" t="e">
        <f t="shared" si="413"/>
        <v>#DIV/0!</v>
      </c>
      <c r="CV527" s="2"/>
    </row>
    <row r="528" spans="1:100" ht="90" hidden="1" customHeight="1">
      <c r="A528" s="80" t="s">
        <v>181</v>
      </c>
      <c r="B528" s="60">
        <v>607</v>
      </c>
      <c r="C528" s="83" t="s">
        <v>1271</v>
      </c>
      <c r="D528" s="104" t="s">
        <v>171</v>
      </c>
      <c r="E528" s="81" t="s">
        <v>1272</v>
      </c>
      <c r="F528" s="84" t="s">
        <v>224</v>
      </c>
      <c r="G528" s="253" t="s">
        <v>1274</v>
      </c>
      <c r="H528" s="255"/>
      <c r="I528" s="87" t="s">
        <v>212</v>
      </c>
      <c r="J528" s="638"/>
      <c r="K528" s="623"/>
      <c r="L528" s="638"/>
      <c r="M528" s="106"/>
      <c r="N528" s="107"/>
      <c r="O528" s="149"/>
      <c r="P528" s="107"/>
      <c r="Q528" s="107" t="s">
        <v>177</v>
      </c>
      <c r="R528" s="149"/>
      <c r="S528" s="149"/>
      <c r="T528" s="149"/>
      <c r="U528" s="107"/>
      <c r="V528" s="149"/>
      <c r="W528" s="149"/>
      <c r="X528" s="149"/>
      <c r="Y528" s="38">
        <f t="shared" si="397"/>
        <v>1</v>
      </c>
      <c r="Z528" s="623"/>
      <c r="AA528" s="109"/>
      <c r="AB528" s="109"/>
      <c r="AC528" s="109"/>
      <c r="AD528" s="109"/>
      <c r="AE528" s="109"/>
      <c r="AF528" s="109"/>
      <c r="AG528" s="96"/>
      <c r="AH528" s="96"/>
      <c r="AI528" s="96"/>
      <c r="AJ528" s="97" t="s">
        <v>365</v>
      </c>
      <c r="AK528" s="97" t="s">
        <v>365</v>
      </c>
      <c r="AL528" s="97" t="s">
        <v>365</v>
      </c>
      <c r="AM528" s="97"/>
      <c r="AN528" s="97"/>
      <c r="AO528" s="97"/>
      <c r="AP528" s="97"/>
      <c r="AQ528" s="97"/>
      <c r="AR528" s="97"/>
      <c r="AS528" s="97"/>
      <c r="AT528" s="97"/>
      <c r="AU528" s="97"/>
      <c r="AV528" s="97"/>
      <c r="AW528" s="97"/>
      <c r="AX528" s="97"/>
      <c r="AY528" s="97"/>
      <c r="AZ528" s="97"/>
      <c r="BA528" s="97"/>
      <c r="BB528" s="97"/>
      <c r="BC528" s="97"/>
      <c r="BD528" s="97"/>
      <c r="BE528" s="97"/>
      <c r="BF528" s="97"/>
      <c r="BG528" s="97"/>
      <c r="BH528" s="97"/>
      <c r="BI528" s="97"/>
      <c r="BJ528" s="98"/>
      <c r="BK528" s="99"/>
      <c r="BL528" s="99"/>
      <c r="BM528" s="99"/>
      <c r="BN528" s="99"/>
      <c r="BO528" s="99"/>
      <c r="BP528" s="99"/>
      <c r="BQ528" s="99"/>
      <c r="BR528" s="99"/>
      <c r="BS528" s="99"/>
      <c r="BT528" s="99"/>
      <c r="BU528" s="99"/>
      <c r="BV528" s="99"/>
      <c r="BW528" s="99"/>
      <c r="BX528" s="99"/>
      <c r="BY528" s="99"/>
      <c r="BZ528" s="99"/>
      <c r="CA528" s="99"/>
      <c r="CB528" s="99"/>
      <c r="CC528" s="99"/>
      <c r="CD528" s="99"/>
      <c r="CE528" s="99"/>
      <c r="CF528" s="99"/>
      <c r="CG528" s="99"/>
      <c r="CH528" s="99"/>
      <c r="CI528" s="99"/>
      <c r="CJ528" s="99"/>
      <c r="CK528" s="99"/>
      <c r="CL528" s="100">
        <f t="shared" si="398"/>
        <v>0</v>
      </c>
      <c r="CM528" s="112" t="e">
        <f t="shared" si="399"/>
        <v>#DIV/0!</v>
      </c>
      <c r="CN528" s="100">
        <f t="shared" si="400"/>
        <v>0</v>
      </c>
      <c r="CO528" s="112" t="e">
        <f t="shared" si="401"/>
        <v>#DIV/0!</v>
      </c>
      <c r="CP528" s="100">
        <f t="shared" si="402"/>
        <v>0</v>
      </c>
      <c r="CQ528" s="112" t="e">
        <f t="shared" si="411"/>
        <v>#DIV/0!</v>
      </c>
      <c r="CR528" s="100">
        <f t="shared" si="404"/>
        <v>0</v>
      </c>
      <c r="CS528" s="112" t="e">
        <f t="shared" si="405"/>
        <v>#DIV/0!</v>
      </c>
      <c r="CT528" s="113" t="e">
        <f t="shared" si="412"/>
        <v>#DIV/0!</v>
      </c>
      <c r="CU528" s="103" t="e">
        <f t="shared" si="413"/>
        <v>#DIV/0!</v>
      </c>
      <c r="CV528" s="2"/>
    </row>
    <row r="529" spans="1:100" ht="90" hidden="1" customHeight="1">
      <c r="A529" s="80" t="s">
        <v>182</v>
      </c>
      <c r="B529" s="60">
        <v>607</v>
      </c>
      <c r="C529" s="83" t="s">
        <v>1271</v>
      </c>
      <c r="D529" s="104" t="s">
        <v>171</v>
      </c>
      <c r="E529" s="81" t="s">
        <v>1272</v>
      </c>
      <c r="F529" s="84" t="s">
        <v>224</v>
      </c>
      <c r="G529" s="253" t="s">
        <v>1275</v>
      </c>
      <c r="H529" s="255"/>
      <c r="I529" s="105" t="s">
        <v>212</v>
      </c>
      <c r="J529" s="638"/>
      <c r="K529" s="623"/>
      <c r="L529" s="638"/>
      <c r="M529" s="106"/>
      <c r="N529" s="107"/>
      <c r="O529" s="149"/>
      <c r="P529" s="107"/>
      <c r="Q529" s="149"/>
      <c r="R529" s="107" t="s">
        <v>177</v>
      </c>
      <c r="S529" s="149"/>
      <c r="T529" s="149"/>
      <c r="U529" s="107"/>
      <c r="V529" s="149"/>
      <c r="W529" s="149"/>
      <c r="X529" s="149"/>
      <c r="Y529" s="38">
        <f t="shared" si="397"/>
        <v>1</v>
      </c>
      <c r="Z529" s="623"/>
      <c r="AA529" s="109"/>
      <c r="AB529" s="109"/>
      <c r="AC529" s="109"/>
      <c r="AD529" s="109"/>
      <c r="AE529" s="109"/>
      <c r="AF529" s="109"/>
      <c r="AG529" s="96"/>
      <c r="AH529" s="96"/>
      <c r="AI529" s="96"/>
      <c r="AJ529" s="97"/>
      <c r="AK529" s="97"/>
      <c r="AL529" s="97"/>
      <c r="AM529" s="97"/>
      <c r="AN529" s="97"/>
      <c r="AO529" s="97"/>
      <c r="AP529" s="97" t="s">
        <v>365</v>
      </c>
      <c r="AQ529" s="97"/>
      <c r="AR529" s="97"/>
      <c r="AS529" s="97"/>
      <c r="AT529" s="97"/>
      <c r="AU529" s="97"/>
      <c r="AV529" s="97"/>
      <c r="AW529" s="97"/>
      <c r="AX529" s="97"/>
      <c r="AY529" s="97"/>
      <c r="AZ529" s="97"/>
      <c r="BA529" s="97"/>
      <c r="BB529" s="97"/>
      <c r="BC529" s="97"/>
      <c r="BD529" s="97"/>
      <c r="BE529" s="97"/>
      <c r="BF529" s="97"/>
      <c r="BG529" s="97"/>
      <c r="BH529" s="97"/>
      <c r="BI529" s="97"/>
      <c r="BJ529" s="98"/>
      <c r="BK529" s="99"/>
      <c r="BL529" s="99"/>
      <c r="BM529" s="99"/>
      <c r="BN529" s="99"/>
      <c r="BO529" s="99"/>
      <c r="BP529" s="99"/>
      <c r="BQ529" s="99"/>
      <c r="BR529" s="99"/>
      <c r="BS529" s="99"/>
      <c r="BT529" s="99"/>
      <c r="BU529" s="99"/>
      <c r="BV529" s="99"/>
      <c r="BW529" s="99"/>
      <c r="BX529" s="99"/>
      <c r="BY529" s="99"/>
      <c r="BZ529" s="99"/>
      <c r="CA529" s="99"/>
      <c r="CB529" s="99"/>
      <c r="CC529" s="99"/>
      <c r="CD529" s="99"/>
      <c r="CE529" s="99"/>
      <c r="CF529" s="99"/>
      <c r="CG529" s="99"/>
      <c r="CH529" s="99"/>
      <c r="CI529" s="99"/>
      <c r="CJ529" s="99"/>
      <c r="CK529" s="99"/>
      <c r="CL529" s="100">
        <f t="shared" si="398"/>
        <v>0</v>
      </c>
      <c r="CM529" s="101" t="e">
        <f t="shared" si="399"/>
        <v>#DIV/0!</v>
      </c>
      <c r="CN529" s="100">
        <f t="shared" si="400"/>
        <v>0</v>
      </c>
      <c r="CO529" s="101" t="e">
        <f t="shared" si="401"/>
        <v>#DIV/0!</v>
      </c>
      <c r="CP529" s="100">
        <f t="shared" si="402"/>
        <v>0</v>
      </c>
      <c r="CQ529" s="101" t="e">
        <f t="shared" si="411"/>
        <v>#DIV/0!</v>
      </c>
      <c r="CR529" s="100">
        <f t="shared" si="404"/>
        <v>0</v>
      </c>
      <c r="CS529" s="101" t="e">
        <f t="shared" si="405"/>
        <v>#DIV/0!</v>
      </c>
      <c r="CT529" s="113" t="e">
        <f t="shared" si="412"/>
        <v>#DIV/0!</v>
      </c>
      <c r="CU529" s="103" t="e">
        <f t="shared" si="413"/>
        <v>#DIV/0!</v>
      </c>
      <c r="CV529" s="2"/>
    </row>
    <row r="530" spans="1:100" ht="90" hidden="1" customHeight="1">
      <c r="A530" s="80" t="s">
        <v>183</v>
      </c>
      <c r="B530" s="60">
        <v>607</v>
      </c>
      <c r="C530" s="83" t="s">
        <v>1271</v>
      </c>
      <c r="D530" s="104" t="s">
        <v>171</v>
      </c>
      <c r="E530" s="81" t="s">
        <v>1272</v>
      </c>
      <c r="F530" s="84" t="s">
        <v>224</v>
      </c>
      <c r="G530" s="253" t="s">
        <v>1276</v>
      </c>
      <c r="H530" s="255"/>
      <c r="I530" s="105" t="s">
        <v>212</v>
      </c>
      <c r="J530" s="638"/>
      <c r="K530" s="623"/>
      <c r="L530" s="638"/>
      <c r="M530" s="106"/>
      <c r="N530" s="107"/>
      <c r="O530" s="149"/>
      <c r="P530" s="107"/>
      <c r="Q530" s="149"/>
      <c r="R530" s="149"/>
      <c r="S530" s="107" t="s">
        <v>177</v>
      </c>
      <c r="T530" s="149"/>
      <c r="U530" s="107"/>
      <c r="V530" s="149"/>
      <c r="W530" s="149"/>
      <c r="X530" s="149"/>
      <c r="Y530" s="38">
        <f t="shared" si="397"/>
        <v>1</v>
      </c>
      <c r="Z530" s="623"/>
      <c r="AA530" s="109"/>
      <c r="AB530" s="109"/>
      <c r="AC530" s="109"/>
      <c r="AD530" s="109"/>
      <c r="AE530" s="109"/>
      <c r="AF530" s="109"/>
      <c r="AG530" s="96"/>
      <c r="AH530" s="96"/>
      <c r="AI530" s="96"/>
      <c r="AJ530" s="97"/>
      <c r="AK530" s="97"/>
      <c r="AL530" s="97"/>
      <c r="AM530" s="97"/>
      <c r="AN530" s="97"/>
      <c r="AO530" s="97"/>
      <c r="AP530" s="97"/>
      <c r="AQ530" s="97" t="s">
        <v>365</v>
      </c>
      <c r="AR530" s="97" t="s">
        <v>365</v>
      </c>
      <c r="AS530" s="97" t="s">
        <v>365</v>
      </c>
      <c r="AT530" s="97"/>
      <c r="AU530" s="97"/>
      <c r="AV530" s="97"/>
      <c r="AW530" s="97"/>
      <c r="AX530" s="97"/>
      <c r="AY530" s="97"/>
      <c r="AZ530" s="97"/>
      <c r="BA530" s="97"/>
      <c r="BB530" s="97"/>
      <c r="BC530" s="97"/>
      <c r="BD530" s="97"/>
      <c r="BE530" s="97"/>
      <c r="BF530" s="97"/>
      <c r="BG530" s="97"/>
      <c r="BH530" s="97"/>
      <c r="BI530" s="97"/>
      <c r="BJ530" s="98"/>
      <c r="BK530" s="99"/>
      <c r="BL530" s="99"/>
      <c r="BM530" s="99"/>
      <c r="BN530" s="99"/>
      <c r="BO530" s="99"/>
      <c r="BP530" s="99"/>
      <c r="BQ530" s="99"/>
      <c r="BR530" s="99"/>
      <c r="BS530" s="99"/>
      <c r="BT530" s="99"/>
      <c r="BU530" s="99"/>
      <c r="BV530" s="99"/>
      <c r="BW530" s="99"/>
      <c r="BX530" s="99"/>
      <c r="BY530" s="99"/>
      <c r="BZ530" s="99"/>
      <c r="CA530" s="99"/>
      <c r="CB530" s="99"/>
      <c r="CC530" s="99"/>
      <c r="CD530" s="99"/>
      <c r="CE530" s="99"/>
      <c r="CF530" s="99"/>
      <c r="CG530" s="99"/>
      <c r="CH530" s="99"/>
      <c r="CI530" s="99"/>
      <c r="CJ530" s="99"/>
      <c r="CK530" s="99"/>
      <c r="CL530" s="100">
        <f t="shared" si="398"/>
        <v>0</v>
      </c>
      <c r="CM530" s="112" t="e">
        <f t="shared" si="399"/>
        <v>#DIV/0!</v>
      </c>
      <c r="CN530" s="100">
        <f t="shared" si="400"/>
        <v>0</v>
      </c>
      <c r="CO530" s="112" t="e">
        <f t="shared" si="401"/>
        <v>#DIV/0!</v>
      </c>
      <c r="CP530" s="100">
        <f t="shared" si="402"/>
        <v>0</v>
      </c>
      <c r="CQ530" s="112" t="e">
        <f t="shared" si="411"/>
        <v>#DIV/0!</v>
      </c>
      <c r="CR530" s="100">
        <f t="shared" si="404"/>
        <v>0</v>
      </c>
      <c r="CS530" s="112" t="e">
        <f t="shared" si="405"/>
        <v>#DIV/0!</v>
      </c>
      <c r="CT530" s="113" t="e">
        <f t="shared" si="412"/>
        <v>#DIV/0!</v>
      </c>
      <c r="CU530" s="103" t="e">
        <f t="shared" si="413"/>
        <v>#DIV/0!</v>
      </c>
      <c r="CV530" s="2"/>
    </row>
    <row r="531" spans="1:100" ht="90" hidden="1" customHeight="1">
      <c r="A531" s="80" t="s">
        <v>184</v>
      </c>
      <c r="B531" s="60">
        <v>607</v>
      </c>
      <c r="C531" s="83" t="s">
        <v>1271</v>
      </c>
      <c r="D531" s="114" t="s">
        <v>171</v>
      </c>
      <c r="E531" s="81" t="s">
        <v>1272</v>
      </c>
      <c r="F531" s="84" t="s">
        <v>224</v>
      </c>
      <c r="G531" s="253" t="s">
        <v>1277</v>
      </c>
      <c r="H531" s="255"/>
      <c r="I531" s="105" t="s">
        <v>212</v>
      </c>
      <c r="J531" s="638"/>
      <c r="K531" s="623"/>
      <c r="L531" s="638"/>
      <c r="M531" s="106"/>
      <c r="N531" s="107"/>
      <c r="O531" s="149"/>
      <c r="P531" s="107"/>
      <c r="Q531" s="149"/>
      <c r="R531" s="149"/>
      <c r="S531" s="149"/>
      <c r="T531" s="107" t="s">
        <v>177</v>
      </c>
      <c r="U531" s="107"/>
      <c r="V531" s="149"/>
      <c r="W531" s="149"/>
      <c r="X531" s="149"/>
      <c r="Y531" s="38">
        <f t="shared" si="397"/>
        <v>1</v>
      </c>
      <c r="Z531" s="623"/>
      <c r="AA531" s="109"/>
      <c r="AB531" s="109"/>
      <c r="AC531" s="109"/>
      <c r="AD531" s="109"/>
      <c r="AE531" s="109"/>
      <c r="AF531" s="109"/>
      <c r="AG531" s="96"/>
      <c r="AH531" s="96"/>
      <c r="AI531" s="96"/>
      <c r="AJ531" s="97"/>
      <c r="AK531" s="97"/>
      <c r="AL531" s="97"/>
      <c r="AM531" s="97"/>
      <c r="AN531" s="97"/>
      <c r="AO531" s="97"/>
      <c r="AP531" s="97"/>
      <c r="AQ531" s="97"/>
      <c r="AR531" s="97"/>
      <c r="AS531" s="97"/>
      <c r="AT531" s="97"/>
      <c r="AU531" s="97"/>
      <c r="AV531" s="97"/>
      <c r="AW531" s="97" t="s">
        <v>365</v>
      </c>
      <c r="AX531" s="97"/>
      <c r="AY531" s="97"/>
      <c r="AZ531" s="97"/>
      <c r="BA531" s="97"/>
      <c r="BB531" s="97"/>
      <c r="BC531" s="97"/>
      <c r="BD531" s="97"/>
      <c r="BE531" s="97"/>
      <c r="BF531" s="97"/>
      <c r="BG531" s="97"/>
      <c r="BH531" s="97"/>
      <c r="BI531" s="97"/>
      <c r="BJ531" s="98"/>
      <c r="BK531" s="99"/>
      <c r="BL531" s="99"/>
      <c r="BM531" s="99"/>
      <c r="BN531" s="99"/>
      <c r="BO531" s="99"/>
      <c r="BP531" s="99"/>
      <c r="BQ531" s="99"/>
      <c r="BR531" s="99"/>
      <c r="BS531" s="99"/>
      <c r="BT531" s="99"/>
      <c r="BU531" s="99"/>
      <c r="BV531" s="99"/>
      <c r="BW531" s="99"/>
      <c r="BX531" s="99"/>
      <c r="BY531" s="99"/>
      <c r="BZ531" s="99"/>
      <c r="CA531" s="99"/>
      <c r="CB531" s="99"/>
      <c r="CC531" s="99"/>
      <c r="CD531" s="99"/>
      <c r="CE531" s="99"/>
      <c r="CF531" s="99"/>
      <c r="CG531" s="99"/>
      <c r="CH531" s="99"/>
      <c r="CI531" s="99"/>
      <c r="CJ531" s="99"/>
      <c r="CK531" s="99"/>
      <c r="CL531" s="100">
        <f t="shared" si="398"/>
        <v>0</v>
      </c>
      <c r="CM531" s="101" t="e">
        <f t="shared" si="399"/>
        <v>#DIV/0!</v>
      </c>
      <c r="CN531" s="100">
        <f t="shared" si="400"/>
        <v>0</v>
      </c>
      <c r="CO531" s="101" t="e">
        <f t="shared" si="401"/>
        <v>#DIV/0!</v>
      </c>
      <c r="CP531" s="100">
        <f t="shared" si="402"/>
        <v>0</v>
      </c>
      <c r="CQ531" s="101" t="e">
        <f t="shared" si="411"/>
        <v>#DIV/0!</v>
      </c>
      <c r="CR531" s="100">
        <f t="shared" si="404"/>
        <v>0</v>
      </c>
      <c r="CS531" s="101" t="e">
        <f t="shared" si="405"/>
        <v>#DIV/0!</v>
      </c>
      <c r="CT531" s="116" t="e">
        <f t="shared" si="412"/>
        <v>#DIV/0!</v>
      </c>
      <c r="CU531" s="103" t="e">
        <f t="shared" si="413"/>
        <v>#DIV/0!</v>
      </c>
      <c r="CV531" s="2"/>
    </row>
    <row r="532" spans="1:100" ht="73.5" hidden="1" customHeight="1">
      <c r="A532" s="38" t="s">
        <v>185</v>
      </c>
      <c r="B532" s="60">
        <v>607</v>
      </c>
      <c r="C532" s="83" t="s">
        <v>1271</v>
      </c>
      <c r="D532" s="104" t="s">
        <v>171</v>
      </c>
      <c r="E532" s="81" t="s">
        <v>1272</v>
      </c>
      <c r="F532" s="84" t="s">
        <v>224</v>
      </c>
      <c r="G532" s="374" t="s">
        <v>1278</v>
      </c>
      <c r="H532" s="375"/>
      <c r="I532" s="105" t="s">
        <v>212</v>
      </c>
      <c r="J532" s="638"/>
      <c r="K532" s="623"/>
      <c r="L532" s="638"/>
      <c r="M532" s="106"/>
      <c r="N532" s="107"/>
      <c r="O532" s="149"/>
      <c r="P532" s="107"/>
      <c r="Q532" s="149"/>
      <c r="R532" s="149"/>
      <c r="S532" s="149"/>
      <c r="T532" s="149"/>
      <c r="U532" s="107" t="s">
        <v>177</v>
      </c>
      <c r="V532" s="149"/>
      <c r="W532" s="149"/>
      <c r="X532" s="149"/>
      <c r="Y532" s="38">
        <f t="shared" si="397"/>
        <v>1</v>
      </c>
      <c r="Z532" s="623"/>
      <c r="AA532" s="109"/>
      <c r="AB532" s="109"/>
      <c r="AC532" s="109"/>
      <c r="AD532" s="109"/>
      <c r="AE532" s="109"/>
      <c r="AF532" s="109"/>
      <c r="AG532" s="96"/>
      <c r="AH532" s="96"/>
      <c r="AI532" s="96"/>
      <c r="AJ532" s="97"/>
      <c r="AK532" s="97"/>
      <c r="AL532" s="97"/>
      <c r="AM532" s="97"/>
      <c r="AN532" s="97"/>
      <c r="AO532" s="97"/>
      <c r="AP532" s="97"/>
      <c r="AQ532" s="97"/>
      <c r="AR532" s="97"/>
      <c r="AS532" s="97"/>
      <c r="AT532" s="97"/>
      <c r="AU532" s="97"/>
      <c r="AV532" s="97"/>
      <c r="AW532" s="97"/>
      <c r="AX532" s="97" t="s">
        <v>365</v>
      </c>
      <c r="AY532" s="97" t="s">
        <v>365</v>
      </c>
      <c r="AZ532" s="97" t="s">
        <v>365</v>
      </c>
      <c r="BA532" s="97"/>
      <c r="BB532" s="97"/>
      <c r="BC532" s="97"/>
      <c r="BD532" s="97"/>
      <c r="BE532" s="97"/>
      <c r="BF532" s="97"/>
      <c r="BG532" s="97"/>
      <c r="BH532" s="97"/>
      <c r="BI532" s="97"/>
      <c r="BJ532" s="98"/>
      <c r="BK532" s="99"/>
      <c r="BL532" s="99"/>
      <c r="BM532" s="99"/>
      <c r="BN532" s="99"/>
      <c r="BO532" s="99"/>
      <c r="BP532" s="99"/>
      <c r="BQ532" s="99"/>
      <c r="BR532" s="99"/>
      <c r="BS532" s="99"/>
      <c r="BT532" s="99"/>
      <c r="BU532" s="99"/>
      <c r="BV532" s="99"/>
      <c r="BW532" s="99"/>
      <c r="BX532" s="99"/>
      <c r="BY532" s="99"/>
      <c r="BZ532" s="99"/>
      <c r="CA532" s="99"/>
      <c r="CB532" s="99"/>
      <c r="CC532" s="99"/>
      <c r="CD532" s="99"/>
      <c r="CE532" s="99"/>
      <c r="CF532" s="99"/>
      <c r="CG532" s="99"/>
      <c r="CH532" s="99"/>
      <c r="CI532" s="99"/>
      <c r="CJ532" s="99"/>
      <c r="CK532" s="99"/>
      <c r="CL532" s="100">
        <f t="shared" si="398"/>
        <v>0</v>
      </c>
      <c r="CM532" s="101" t="e">
        <f t="shared" si="399"/>
        <v>#DIV/0!</v>
      </c>
      <c r="CN532" s="100">
        <f t="shared" si="400"/>
        <v>0</v>
      </c>
      <c r="CO532" s="101" t="e">
        <f t="shared" si="401"/>
        <v>#DIV/0!</v>
      </c>
      <c r="CP532" s="100">
        <f t="shared" si="402"/>
        <v>0</v>
      </c>
      <c r="CQ532" s="101" t="e">
        <f t="shared" si="411"/>
        <v>#DIV/0!</v>
      </c>
      <c r="CR532" s="100">
        <f t="shared" si="404"/>
        <v>0</v>
      </c>
      <c r="CS532" s="101" t="e">
        <f t="shared" si="405"/>
        <v>#DIV/0!</v>
      </c>
      <c r="CT532" s="117" t="e">
        <f t="shared" si="412"/>
        <v>#DIV/0!</v>
      </c>
      <c r="CU532" s="103" t="e">
        <f t="shared" si="413"/>
        <v>#DIV/0!</v>
      </c>
      <c r="CV532" s="2"/>
    </row>
    <row r="533" spans="1:100" ht="163.5" hidden="1" customHeight="1">
      <c r="A533" s="38" t="s">
        <v>186</v>
      </c>
      <c r="B533" s="60">
        <v>607</v>
      </c>
      <c r="C533" s="83" t="s">
        <v>1271</v>
      </c>
      <c r="D533" s="104" t="s">
        <v>171</v>
      </c>
      <c r="E533" s="81" t="s">
        <v>1272</v>
      </c>
      <c r="F533" s="84" t="s">
        <v>224</v>
      </c>
      <c r="G533" s="374" t="s">
        <v>1279</v>
      </c>
      <c r="H533" s="375"/>
      <c r="I533" s="105" t="s">
        <v>212</v>
      </c>
      <c r="J533" s="638"/>
      <c r="K533" s="623"/>
      <c r="L533" s="638"/>
      <c r="M533" s="106"/>
      <c r="N533" s="107"/>
      <c r="O533" s="149"/>
      <c r="P533" s="107"/>
      <c r="Q533" s="149"/>
      <c r="R533" s="149"/>
      <c r="S533" s="149"/>
      <c r="T533" s="149"/>
      <c r="U533" s="107"/>
      <c r="V533" s="107" t="s">
        <v>177</v>
      </c>
      <c r="W533" s="149"/>
      <c r="X533" s="149"/>
      <c r="Y533" s="38">
        <f t="shared" si="397"/>
        <v>1</v>
      </c>
      <c r="Z533" s="623"/>
      <c r="AA533" s="109"/>
      <c r="AB533" s="109"/>
      <c r="AC533" s="109"/>
      <c r="AD533" s="109"/>
      <c r="AE533" s="109"/>
      <c r="AF533" s="109"/>
      <c r="AG533" s="96"/>
      <c r="AH533" s="96"/>
      <c r="AI533" s="96"/>
      <c r="AJ533" s="97"/>
      <c r="AK533" s="97"/>
      <c r="AL533" s="97"/>
      <c r="AM533" s="97"/>
      <c r="AN533" s="97"/>
      <c r="AO533" s="97"/>
      <c r="AP533" s="97"/>
      <c r="AQ533" s="97"/>
      <c r="AR533" s="97"/>
      <c r="AS533" s="97"/>
      <c r="AT533" s="97"/>
      <c r="AU533" s="97"/>
      <c r="AV533" s="97"/>
      <c r="AW533" s="97"/>
      <c r="AX533" s="97"/>
      <c r="AY533" s="97"/>
      <c r="AZ533" s="97"/>
      <c r="BA533" s="97" t="s">
        <v>365</v>
      </c>
      <c r="BB533" s="97" t="s">
        <v>365</v>
      </c>
      <c r="BC533" s="97" t="s">
        <v>227</v>
      </c>
      <c r="BD533" s="97"/>
      <c r="BE533" s="97"/>
      <c r="BF533" s="97"/>
      <c r="BG533" s="97"/>
      <c r="BH533" s="97"/>
      <c r="BI533" s="97"/>
      <c r="BJ533" s="98"/>
      <c r="BK533" s="99"/>
      <c r="BL533" s="99"/>
      <c r="BM533" s="99"/>
      <c r="BN533" s="99"/>
      <c r="BO533" s="99"/>
      <c r="BP533" s="99"/>
      <c r="BQ533" s="99"/>
      <c r="BR533" s="99"/>
      <c r="BS533" s="99"/>
      <c r="BT533" s="99"/>
      <c r="BU533" s="99"/>
      <c r="BV533" s="99"/>
      <c r="BW533" s="99"/>
      <c r="BX533" s="99"/>
      <c r="BY533" s="99"/>
      <c r="BZ533" s="99"/>
      <c r="CA533" s="99"/>
      <c r="CB533" s="99"/>
      <c r="CC533" s="99"/>
      <c r="CD533" s="99"/>
      <c r="CE533" s="99"/>
      <c r="CF533" s="99"/>
      <c r="CG533" s="99"/>
      <c r="CH533" s="99"/>
      <c r="CI533" s="99"/>
      <c r="CJ533" s="99"/>
      <c r="CK533" s="99"/>
      <c r="CL533" s="100">
        <f t="shared" si="398"/>
        <v>0</v>
      </c>
      <c r="CM533" s="101" t="e">
        <f t="shared" si="399"/>
        <v>#DIV/0!</v>
      </c>
      <c r="CN533" s="100">
        <f t="shared" si="400"/>
        <v>0</v>
      </c>
      <c r="CO533" s="101" t="e">
        <f t="shared" si="401"/>
        <v>#DIV/0!</v>
      </c>
      <c r="CP533" s="100">
        <f t="shared" si="402"/>
        <v>0</v>
      </c>
      <c r="CQ533" s="101" t="e">
        <f t="shared" si="411"/>
        <v>#DIV/0!</v>
      </c>
      <c r="CR533" s="100">
        <f t="shared" si="404"/>
        <v>0</v>
      </c>
      <c r="CS533" s="101" t="e">
        <f t="shared" si="405"/>
        <v>#DIV/0!</v>
      </c>
      <c r="CT533" s="113" t="e">
        <f t="shared" si="412"/>
        <v>#DIV/0!</v>
      </c>
      <c r="CU533" s="103" t="e">
        <f t="shared" si="413"/>
        <v>#DIV/0!</v>
      </c>
      <c r="CV533" s="2"/>
    </row>
    <row r="534" spans="1:100" ht="157.5" hidden="1" customHeight="1">
      <c r="A534" s="80" t="s">
        <v>187</v>
      </c>
      <c r="B534" s="60">
        <v>607</v>
      </c>
      <c r="C534" s="83" t="s">
        <v>1271</v>
      </c>
      <c r="D534" s="115" t="s">
        <v>171</v>
      </c>
      <c r="E534" s="81" t="s">
        <v>1272</v>
      </c>
      <c r="F534" s="84" t="s">
        <v>224</v>
      </c>
      <c r="G534" s="248" t="s">
        <v>1280</v>
      </c>
      <c r="H534" s="383"/>
      <c r="I534" s="105" t="s">
        <v>212</v>
      </c>
      <c r="J534" s="639"/>
      <c r="K534" s="624"/>
      <c r="L534" s="639"/>
      <c r="M534" s="106"/>
      <c r="N534" s="107"/>
      <c r="O534" s="149"/>
      <c r="P534" s="107"/>
      <c r="Q534" s="149"/>
      <c r="R534" s="149"/>
      <c r="S534" s="149"/>
      <c r="T534" s="149"/>
      <c r="U534" s="107"/>
      <c r="V534" s="149"/>
      <c r="W534" s="107" t="s">
        <v>177</v>
      </c>
      <c r="X534" s="149"/>
      <c r="Y534" s="38">
        <f t="shared" si="397"/>
        <v>1</v>
      </c>
      <c r="Z534" s="624"/>
      <c r="AA534" s="109"/>
      <c r="AB534" s="109"/>
      <c r="AC534" s="109"/>
      <c r="AD534" s="109"/>
      <c r="AE534" s="109"/>
      <c r="AF534" s="109"/>
      <c r="AG534" s="96"/>
      <c r="AH534" s="96"/>
      <c r="AI534" s="96"/>
      <c r="AJ534" s="97"/>
      <c r="AK534" s="97"/>
      <c r="AL534" s="97"/>
      <c r="AM534" s="97"/>
      <c r="AN534" s="97"/>
      <c r="AO534" s="97"/>
      <c r="AP534" s="97"/>
      <c r="AQ534" s="97"/>
      <c r="AR534" s="97"/>
      <c r="AS534" s="97"/>
      <c r="AT534" s="97"/>
      <c r="AU534" s="97"/>
      <c r="AV534" s="97"/>
      <c r="AW534" s="97"/>
      <c r="AX534" s="97"/>
      <c r="AY534" s="97"/>
      <c r="AZ534" s="97"/>
      <c r="BA534" s="97"/>
      <c r="BB534" s="97"/>
      <c r="BC534" s="97"/>
      <c r="BD534" s="97" t="s">
        <v>365</v>
      </c>
      <c r="BE534" s="97" t="s">
        <v>365</v>
      </c>
      <c r="BF534" s="97" t="s">
        <v>365</v>
      </c>
      <c r="BG534" s="97"/>
      <c r="BH534" s="97"/>
      <c r="BI534" s="97"/>
      <c r="BJ534" s="98"/>
      <c r="BK534" s="99"/>
      <c r="BL534" s="99"/>
      <c r="BM534" s="99"/>
      <c r="BN534" s="99"/>
      <c r="BO534" s="99"/>
      <c r="BP534" s="99"/>
      <c r="BQ534" s="99"/>
      <c r="BR534" s="99"/>
      <c r="BS534" s="99"/>
      <c r="BT534" s="99"/>
      <c r="BU534" s="99"/>
      <c r="BV534" s="99"/>
      <c r="BW534" s="99"/>
      <c r="BX534" s="99"/>
      <c r="BY534" s="99"/>
      <c r="BZ534" s="99"/>
      <c r="CA534" s="99"/>
      <c r="CB534" s="99"/>
      <c r="CC534" s="99"/>
      <c r="CD534" s="99"/>
      <c r="CE534" s="99"/>
      <c r="CF534" s="99"/>
      <c r="CG534" s="99"/>
      <c r="CH534" s="99"/>
      <c r="CI534" s="99"/>
      <c r="CJ534" s="99"/>
      <c r="CK534" s="99"/>
      <c r="CL534" s="103">
        <f t="shared" si="398"/>
        <v>0</v>
      </c>
      <c r="CM534" s="112" t="e">
        <f t="shared" si="399"/>
        <v>#DIV/0!</v>
      </c>
      <c r="CN534" s="100">
        <f t="shared" si="400"/>
        <v>0</v>
      </c>
      <c r="CO534" s="112" t="e">
        <f t="shared" si="401"/>
        <v>#DIV/0!</v>
      </c>
      <c r="CP534" s="100">
        <f t="shared" si="402"/>
        <v>0</v>
      </c>
      <c r="CQ534" s="112" t="e">
        <f>CP534/(CL534+CN534+CP577+CR534)</f>
        <v>#DIV/0!</v>
      </c>
      <c r="CR534" s="100">
        <f t="shared" si="404"/>
        <v>0</v>
      </c>
      <c r="CS534" s="112" t="e">
        <f t="shared" si="405"/>
        <v>#DIV/0!</v>
      </c>
      <c r="CT534" s="113" t="e">
        <f>(((CL534*2)+(CN534*1)+(CP534*0)))/(CL534+CN534+CP534)</f>
        <v>#DIV/0!</v>
      </c>
      <c r="CU534" s="103" t="e">
        <f>IF(CS534&gt;=50%,"KĐG",IF(CT534&gt;=1.6,"Đạt mục tiêu",IF(CT534&gt;=1,"Cần cố gắng","Chưa đạt")))</f>
        <v>#DIV/0!</v>
      </c>
      <c r="CV534" s="2"/>
    </row>
    <row r="535" spans="1:100" ht="75.75" customHeight="1">
      <c r="A535" s="399" t="s">
        <v>169</v>
      </c>
      <c r="B535" s="569">
        <v>611</v>
      </c>
      <c r="C535" s="85" t="s">
        <v>1281</v>
      </c>
      <c r="D535" s="336" t="s">
        <v>171</v>
      </c>
      <c r="E535" s="85" t="s">
        <v>1282</v>
      </c>
      <c r="F535" s="336" t="s">
        <v>224</v>
      </c>
      <c r="G535" s="195" t="s">
        <v>1283</v>
      </c>
      <c r="H535" s="202"/>
      <c r="I535" s="126" t="s">
        <v>212</v>
      </c>
      <c r="J535" s="648" t="s">
        <v>1227</v>
      </c>
      <c r="K535" s="649" t="s">
        <v>165</v>
      </c>
      <c r="L535" s="650" t="s">
        <v>177</v>
      </c>
      <c r="M535" s="371">
        <v>1</v>
      </c>
      <c r="N535" s="571" t="s">
        <v>177</v>
      </c>
      <c r="O535" s="210"/>
      <c r="P535" s="107"/>
      <c r="Q535" s="149"/>
      <c r="R535" s="149"/>
      <c r="S535" s="149"/>
      <c r="T535" s="149"/>
      <c r="U535" s="107"/>
      <c r="V535" s="149"/>
      <c r="W535" s="108"/>
      <c r="X535" s="108"/>
      <c r="Y535" s="38">
        <f t="shared" si="397"/>
        <v>1</v>
      </c>
      <c r="Z535" s="384"/>
      <c r="AA535" s="96" t="s">
        <v>365</v>
      </c>
      <c r="AB535" s="96" t="s">
        <v>227</v>
      </c>
      <c r="AC535" s="609"/>
      <c r="AD535" s="96"/>
      <c r="AE535" s="96"/>
      <c r="AF535" s="96"/>
      <c r="AG535" s="96"/>
      <c r="AH535" s="96"/>
      <c r="AI535" s="96"/>
      <c r="AJ535" s="97"/>
      <c r="AK535" s="97"/>
      <c r="AL535" s="97"/>
      <c r="AM535" s="97"/>
      <c r="AN535" s="97"/>
      <c r="AO535" s="97"/>
      <c r="AP535" s="97"/>
      <c r="AQ535" s="97"/>
      <c r="AR535" s="97"/>
      <c r="AS535" s="97"/>
      <c r="AT535" s="97"/>
      <c r="AU535" s="97"/>
      <c r="AV535" s="97"/>
      <c r="AW535" s="97"/>
      <c r="AX535" s="97"/>
      <c r="AY535" s="97"/>
      <c r="AZ535" s="97"/>
      <c r="BA535" s="97"/>
      <c r="BB535" s="97"/>
      <c r="BC535" s="97"/>
      <c r="BD535" s="97"/>
      <c r="BE535" s="97"/>
      <c r="BF535" s="97"/>
      <c r="BG535" s="97"/>
      <c r="BH535" s="97"/>
      <c r="BI535" s="97"/>
      <c r="BJ535" s="177"/>
      <c r="BK535" s="178"/>
      <c r="BL535" s="178"/>
      <c r="BM535" s="178"/>
      <c r="BN535" s="178"/>
      <c r="BO535" s="178"/>
      <c r="BP535" s="178"/>
      <c r="BQ535" s="178"/>
      <c r="BR535" s="178"/>
      <c r="BS535" s="178"/>
      <c r="BT535" s="178"/>
      <c r="BU535" s="178"/>
      <c r="BV535" s="178"/>
      <c r="BW535" s="178"/>
      <c r="BX535" s="178"/>
      <c r="BY535" s="178"/>
      <c r="BZ535" s="178"/>
      <c r="CA535" s="178"/>
      <c r="CB535" s="178"/>
      <c r="CC535" s="178"/>
      <c r="CD535" s="178"/>
      <c r="CE535" s="178"/>
      <c r="CF535" s="178"/>
      <c r="CG535" s="178"/>
      <c r="CH535" s="178"/>
      <c r="CI535" s="178"/>
      <c r="CJ535" s="178"/>
      <c r="CK535" s="178"/>
      <c r="CL535" s="100">
        <f t="shared" si="398"/>
        <v>0</v>
      </c>
      <c r="CM535" s="101" t="e">
        <f t="shared" si="399"/>
        <v>#DIV/0!</v>
      </c>
      <c r="CN535" s="100">
        <f t="shared" si="400"/>
        <v>0</v>
      </c>
      <c r="CO535" s="101" t="e">
        <f t="shared" si="401"/>
        <v>#DIV/0!</v>
      </c>
      <c r="CP535" s="100">
        <f t="shared" si="402"/>
        <v>0</v>
      </c>
      <c r="CQ535" s="101" t="e">
        <f t="shared" ref="CQ535:CQ543" si="414">CP535/(CL535+CN535+CP535+CR535)</f>
        <v>#DIV/0!</v>
      </c>
      <c r="CR535" s="100">
        <f t="shared" si="404"/>
        <v>0</v>
      </c>
      <c r="CS535" s="101" t="e">
        <f t="shared" si="405"/>
        <v>#DIV/0!</v>
      </c>
      <c r="CT535" s="102" t="e">
        <f t="shared" ref="CT535:CT543" si="415">(((CL535*2)+(CN535*1)+(CP535*0)))/(CL535+CN535+CP535)</f>
        <v>#DIV/0!</v>
      </c>
      <c r="CU535" s="601" t="e">
        <f t="shared" ref="CU535:CU543" si="416">IF(CS535&gt;=50%,"KĐG",IF(CT535&gt;=1.6,"Đạt mục tiêu",IF(CT535&gt;=1,"Cần cố gắng","Chưa đạt")))</f>
        <v>#DIV/0!</v>
      </c>
      <c r="CV535" s="150"/>
    </row>
    <row r="536" spans="1:100" ht="140.25" hidden="1" customHeight="1">
      <c r="A536" s="80" t="s">
        <v>179</v>
      </c>
      <c r="B536" s="319">
        <v>611</v>
      </c>
      <c r="C536" s="534" t="s">
        <v>1281</v>
      </c>
      <c r="D536" s="115" t="s">
        <v>171</v>
      </c>
      <c r="E536" s="393" t="s">
        <v>1282</v>
      </c>
      <c r="F536" s="394" t="s">
        <v>224</v>
      </c>
      <c r="G536" s="547" t="s">
        <v>1284</v>
      </c>
      <c r="H536" s="202"/>
      <c r="I536" s="540" t="s">
        <v>212</v>
      </c>
      <c r="J536" s="632"/>
      <c r="K536" s="623"/>
      <c r="L536" s="638"/>
      <c r="M536" s="106"/>
      <c r="N536" s="92"/>
      <c r="O536" s="108" t="s">
        <v>177</v>
      </c>
      <c r="P536" s="107"/>
      <c r="Q536" s="149"/>
      <c r="R536" s="149"/>
      <c r="S536" s="149"/>
      <c r="T536" s="149"/>
      <c r="U536" s="107"/>
      <c r="V536" s="149"/>
      <c r="W536" s="108"/>
      <c r="X536" s="108"/>
      <c r="Y536" s="38">
        <v>1</v>
      </c>
      <c r="Z536" s="129"/>
      <c r="AA536" s="536"/>
      <c r="AB536" s="536"/>
      <c r="AC536" s="97" t="s">
        <v>365</v>
      </c>
      <c r="AD536" s="97" t="s">
        <v>393</v>
      </c>
      <c r="AE536" s="97" t="s">
        <v>365</v>
      </c>
      <c r="AF536" s="97" t="s">
        <v>227</v>
      </c>
      <c r="AG536" s="96"/>
      <c r="AH536" s="96"/>
      <c r="AI536" s="96"/>
      <c r="AJ536" s="97"/>
      <c r="AK536" s="97"/>
      <c r="AL536" s="97"/>
      <c r="AM536" s="97"/>
      <c r="AN536" s="97"/>
      <c r="AO536" s="97"/>
      <c r="AP536" s="97"/>
      <c r="AQ536" s="97"/>
      <c r="AR536" s="97"/>
      <c r="AS536" s="97"/>
      <c r="AT536" s="97"/>
      <c r="AU536" s="97"/>
      <c r="AV536" s="97"/>
      <c r="AW536" s="97"/>
      <c r="AX536" s="97"/>
      <c r="AY536" s="97"/>
      <c r="AZ536" s="97"/>
      <c r="BA536" s="97"/>
      <c r="BB536" s="97"/>
      <c r="BC536" s="97"/>
      <c r="BD536" s="97"/>
      <c r="BE536" s="97"/>
      <c r="BF536" s="97"/>
      <c r="BG536" s="97"/>
      <c r="BH536" s="97"/>
      <c r="BI536" s="97"/>
      <c r="BJ536" s="98"/>
      <c r="BK536" s="99"/>
      <c r="BL536" s="99"/>
      <c r="BM536" s="99"/>
      <c r="BN536" s="110"/>
      <c r="BO536" s="99"/>
      <c r="BP536" s="99"/>
      <c r="BQ536" s="99"/>
      <c r="BR536" s="99"/>
      <c r="BS536" s="99"/>
      <c r="BT536" s="110"/>
      <c r="BU536" s="110"/>
      <c r="BV536" s="110"/>
      <c r="BW536" s="99"/>
      <c r="BX536" s="99"/>
      <c r="BY536" s="99"/>
      <c r="BZ536" s="99"/>
      <c r="CA536" s="110"/>
      <c r="CB536" s="110"/>
      <c r="CC536" s="99"/>
      <c r="CD536" s="99"/>
      <c r="CE536" s="99"/>
      <c r="CF536" s="99"/>
      <c r="CG536" s="99"/>
      <c r="CH536" s="110"/>
      <c r="CI536" s="99"/>
      <c r="CJ536" s="99"/>
      <c r="CK536" s="99"/>
      <c r="CL536" s="100">
        <f t="shared" si="398"/>
        <v>0</v>
      </c>
      <c r="CM536" s="112" t="e">
        <f t="shared" si="399"/>
        <v>#DIV/0!</v>
      </c>
      <c r="CN536" s="100">
        <f t="shared" si="400"/>
        <v>0</v>
      </c>
      <c r="CO536" s="101" t="e">
        <f t="shared" si="401"/>
        <v>#DIV/0!</v>
      </c>
      <c r="CP536" s="100">
        <f t="shared" si="402"/>
        <v>0</v>
      </c>
      <c r="CQ536" s="101" t="e">
        <f t="shared" si="414"/>
        <v>#DIV/0!</v>
      </c>
      <c r="CR536" s="100">
        <f t="shared" si="404"/>
        <v>0</v>
      </c>
      <c r="CS536" s="101" t="e">
        <f t="shared" si="405"/>
        <v>#DIV/0!</v>
      </c>
      <c r="CT536" s="102" t="e">
        <f t="shared" si="415"/>
        <v>#DIV/0!</v>
      </c>
      <c r="CU536" s="103" t="e">
        <f t="shared" si="416"/>
        <v>#DIV/0!</v>
      </c>
      <c r="CV536" s="2"/>
    </row>
    <row r="537" spans="1:100" ht="70.5" hidden="1" customHeight="1">
      <c r="A537" s="80" t="s">
        <v>180</v>
      </c>
      <c r="B537" s="60">
        <v>611</v>
      </c>
      <c r="C537" s="83" t="s">
        <v>1281</v>
      </c>
      <c r="D537" s="104" t="s">
        <v>171</v>
      </c>
      <c r="E537" s="81" t="s">
        <v>1282</v>
      </c>
      <c r="F537" s="84" t="s">
        <v>224</v>
      </c>
      <c r="G537" s="171" t="s">
        <v>1285</v>
      </c>
      <c r="H537" s="172"/>
      <c r="I537" s="87" t="s">
        <v>212</v>
      </c>
      <c r="J537" s="638"/>
      <c r="K537" s="623"/>
      <c r="L537" s="638"/>
      <c r="M537" s="106"/>
      <c r="N537" s="107"/>
      <c r="O537" s="108"/>
      <c r="P537" s="107" t="s">
        <v>177</v>
      </c>
      <c r="Q537" s="149"/>
      <c r="R537" s="149"/>
      <c r="S537" s="149"/>
      <c r="T537" s="149"/>
      <c r="U537" s="107"/>
      <c r="V537" s="149"/>
      <c r="W537" s="108"/>
      <c r="X537" s="108"/>
      <c r="Y537" s="38">
        <v>1</v>
      </c>
      <c r="Z537" s="129"/>
      <c r="AA537" s="109"/>
      <c r="AB537" s="109"/>
      <c r="AC537" s="109"/>
      <c r="AD537" s="109"/>
      <c r="AE537" s="109"/>
      <c r="AF537" s="109"/>
      <c r="AG537" s="96"/>
      <c r="AH537" s="96" t="s">
        <v>365</v>
      </c>
      <c r="AI537" s="96" t="s">
        <v>227</v>
      </c>
      <c r="AJ537" s="97"/>
      <c r="AK537" s="97"/>
      <c r="AL537" s="97"/>
      <c r="AM537" s="97"/>
      <c r="AN537" s="97"/>
      <c r="AO537" s="97"/>
      <c r="AP537" s="97"/>
      <c r="AQ537" s="97"/>
      <c r="AR537" s="97"/>
      <c r="AS537" s="97"/>
      <c r="AT537" s="97"/>
      <c r="AU537" s="97"/>
      <c r="AV537" s="97"/>
      <c r="AW537" s="97"/>
      <c r="AX537" s="97"/>
      <c r="AY537" s="97"/>
      <c r="AZ537" s="97"/>
      <c r="BA537" s="97"/>
      <c r="BB537" s="97"/>
      <c r="BC537" s="97"/>
      <c r="BD537" s="97"/>
      <c r="BE537" s="97"/>
      <c r="BF537" s="97"/>
      <c r="BG537" s="97"/>
      <c r="BH537" s="97"/>
      <c r="BI537" s="97"/>
      <c r="BJ537" s="98"/>
      <c r="BK537" s="99"/>
      <c r="BL537" s="99"/>
      <c r="BM537" s="99"/>
      <c r="BN537" s="99"/>
      <c r="BO537" s="99"/>
      <c r="BP537" s="99"/>
      <c r="BQ537" s="99"/>
      <c r="BR537" s="99"/>
      <c r="BS537" s="99"/>
      <c r="BT537" s="99"/>
      <c r="BU537" s="99"/>
      <c r="BV537" s="99"/>
      <c r="BW537" s="99"/>
      <c r="BX537" s="99"/>
      <c r="BY537" s="99"/>
      <c r="BZ537" s="99"/>
      <c r="CA537" s="99"/>
      <c r="CB537" s="99"/>
      <c r="CC537" s="99"/>
      <c r="CD537" s="99"/>
      <c r="CE537" s="99"/>
      <c r="CF537" s="99"/>
      <c r="CG537" s="99"/>
      <c r="CH537" s="99"/>
      <c r="CI537" s="99"/>
      <c r="CJ537" s="99"/>
      <c r="CK537" s="99"/>
      <c r="CL537" s="100">
        <f t="shared" si="398"/>
        <v>0</v>
      </c>
      <c r="CM537" s="112" t="e">
        <f t="shared" si="399"/>
        <v>#DIV/0!</v>
      </c>
      <c r="CN537" s="100">
        <f t="shared" si="400"/>
        <v>0</v>
      </c>
      <c r="CO537" s="112" t="e">
        <f t="shared" si="401"/>
        <v>#DIV/0!</v>
      </c>
      <c r="CP537" s="100"/>
      <c r="CQ537" s="112" t="e">
        <f t="shared" si="414"/>
        <v>#DIV/0!</v>
      </c>
      <c r="CR537" s="100">
        <f t="shared" si="404"/>
        <v>0</v>
      </c>
      <c r="CS537" s="112" t="e">
        <f t="shared" si="405"/>
        <v>#DIV/0!</v>
      </c>
      <c r="CT537" s="113" t="e">
        <f t="shared" si="415"/>
        <v>#DIV/0!</v>
      </c>
      <c r="CU537" s="103" t="e">
        <f t="shared" si="416"/>
        <v>#DIV/0!</v>
      </c>
      <c r="CV537" s="2"/>
    </row>
    <row r="538" spans="1:100" ht="76.5" hidden="1" customHeight="1">
      <c r="A538" s="80" t="s">
        <v>181</v>
      </c>
      <c r="B538" s="60">
        <v>611</v>
      </c>
      <c r="C538" s="83" t="s">
        <v>1281</v>
      </c>
      <c r="D538" s="104" t="s">
        <v>171</v>
      </c>
      <c r="E538" s="81" t="s">
        <v>1282</v>
      </c>
      <c r="F538" s="84" t="s">
        <v>224</v>
      </c>
      <c r="G538" s="85" t="s">
        <v>1286</v>
      </c>
      <c r="H538" s="86"/>
      <c r="I538" s="105" t="s">
        <v>212</v>
      </c>
      <c r="J538" s="638"/>
      <c r="K538" s="623"/>
      <c r="L538" s="638"/>
      <c r="M538" s="106"/>
      <c r="N538" s="107"/>
      <c r="O538" s="108"/>
      <c r="P538" s="107"/>
      <c r="Q538" s="107" t="s">
        <v>177</v>
      </c>
      <c r="R538" s="149"/>
      <c r="S538" s="149"/>
      <c r="T538" s="149"/>
      <c r="U538" s="107"/>
      <c r="V538" s="149"/>
      <c r="W538" s="108"/>
      <c r="X538" s="108"/>
      <c r="Y538" s="38">
        <v>1</v>
      </c>
      <c r="Z538" s="129"/>
      <c r="AA538" s="109"/>
      <c r="AB538" s="109"/>
      <c r="AC538" s="109"/>
      <c r="AD538" s="109"/>
      <c r="AE538" s="109"/>
      <c r="AF538" s="109"/>
      <c r="AG538" s="96"/>
      <c r="AH538" s="96"/>
      <c r="AI538" s="96"/>
      <c r="AJ538" s="97" t="s">
        <v>393</v>
      </c>
      <c r="AK538" s="97" t="s">
        <v>365</v>
      </c>
      <c r="AL538" s="97" t="s">
        <v>365</v>
      </c>
      <c r="AM538" s="97"/>
      <c r="AN538" s="97"/>
      <c r="AO538" s="97"/>
      <c r="AP538" s="97"/>
      <c r="AQ538" s="97"/>
      <c r="AR538" s="97"/>
      <c r="AS538" s="97"/>
      <c r="AT538" s="97"/>
      <c r="AU538" s="97"/>
      <c r="AV538" s="97"/>
      <c r="AW538" s="97"/>
      <c r="AX538" s="97"/>
      <c r="AY538" s="97"/>
      <c r="AZ538" s="97"/>
      <c r="BA538" s="97"/>
      <c r="BB538" s="97"/>
      <c r="BC538" s="97"/>
      <c r="BD538" s="97"/>
      <c r="BE538" s="97"/>
      <c r="BF538" s="97"/>
      <c r="BG538" s="97"/>
      <c r="BH538" s="97"/>
      <c r="BI538" s="97"/>
      <c r="BJ538" s="98"/>
      <c r="BK538" s="99"/>
      <c r="BL538" s="99"/>
      <c r="BM538" s="99"/>
      <c r="BN538" s="99"/>
      <c r="BO538" s="99"/>
      <c r="BP538" s="99"/>
      <c r="BQ538" s="99"/>
      <c r="BR538" s="99"/>
      <c r="BS538" s="99"/>
      <c r="BT538" s="99"/>
      <c r="BU538" s="99"/>
      <c r="BV538" s="99"/>
      <c r="BW538" s="99"/>
      <c r="BX538" s="99"/>
      <c r="BY538" s="99"/>
      <c r="BZ538" s="99"/>
      <c r="CA538" s="99"/>
      <c r="CB538" s="99"/>
      <c r="CC538" s="99"/>
      <c r="CD538" s="99"/>
      <c r="CE538" s="99"/>
      <c r="CF538" s="99"/>
      <c r="CG538" s="99"/>
      <c r="CH538" s="99"/>
      <c r="CI538" s="99"/>
      <c r="CJ538" s="99"/>
      <c r="CK538" s="99"/>
      <c r="CL538" s="100">
        <f t="shared" si="398"/>
        <v>0</v>
      </c>
      <c r="CM538" s="112" t="e">
        <f t="shared" si="399"/>
        <v>#DIV/0!</v>
      </c>
      <c r="CN538" s="100">
        <f t="shared" si="400"/>
        <v>0</v>
      </c>
      <c r="CO538" s="112" t="e">
        <f t="shared" si="401"/>
        <v>#DIV/0!</v>
      </c>
      <c r="CP538" s="100">
        <f t="shared" ref="CP538:CP557" si="417">COUNTIF(BJ538:CK538,"0")</f>
        <v>0</v>
      </c>
      <c r="CQ538" s="112" t="e">
        <f t="shared" si="414"/>
        <v>#DIV/0!</v>
      </c>
      <c r="CR538" s="100">
        <f t="shared" si="404"/>
        <v>0</v>
      </c>
      <c r="CS538" s="112" t="e">
        <f t="shared" si="405"/>
        <v>#DIV/0!</v>
      </c>
      <c r="CT538" s="113" t="e">
        <f t="shared" si="415"/>
        <v>#DIV/0!</v>
      </c>
      <c r="CU538" s="103" t="e">
        <f t="shared" si="416"/>
        <v>#DIV/0!</v>
      </c>
      <c r="CV538" s="2"/>
    </row>
    <row r="539" spans="1:100" ht="114" hidden="1" customHeight="1">
      <c r="A539" s="80" t="s">
        <v>182</v>
      </c>
      <c r="B539" s="60">
        <v>611</v>
      </c>
      <c r="C539" s="83" t="s">
        <v>1281</v>
      </c>
      <c r="D539" s="104" t="s">
        <v>171</v>
      </c>
      <c r="E539" s="81" t="s">
        <v>1282</v>
      </c>
      <c r="F539" s="84" t="s">
        <v>224</v>
      </c>
      <c r="G539" s="171" t="s">
        <v>1287</v>
      </c>
      <c r="H539" s="196"/>
      <c r="I539" s="105" t="s">
        <v>212</v>
      </c>
      <c r="J539" s="638"/>
      <c r="K539" s="623"/>
      <c r="L539" s="638"/>
      <c r="M539" s="106">
        <v>1</v>
      </c>
      <c r="N539" s="107"/>
      <c r="O539" s="108"/>
      <c r="P539" s="107"/>
      <c r="Q539" s="149"/>
      <c r="R539" s="107" t="s">
        <v>177</v>
      </c>
      <c r="S539" s="149"/>
      <c r="T539" s="149"/>
      <c r="U539" s="107"/>
      <c r="V539" s="149"/>
      <c r="W539" s="108"/>
      <c r="X539" s="108"/>
      <c r="Y539" s="38">
        <v>1</v>
      </c>
      <c r="Z539" s="129"/>
      <c r="AA539" s="109"/>
      <c r="AB539" s="109"/>
      <c r="AC539" s="109"/>
      <c r="AD539" s="109"/>
      <c r="AE539" s="109"/>
      <c r="AF539" s="109"/>
      <c r="AG539" s="96"/>
      <c r="AH539" s="96"/>
      <c r="AI539" s="96"/>
      <c r="AJ539" s="97"/>
      <c r="AK539" s="97"/>
      <c r="AL539" s="97"/>
      <c r="AM539" s="97" t="s">
        <v>393</v>
      </c>
      <c r="AN539" s="97" t="s">
        <v>365</v>
      </c>
      <c r="AO539" s="97" t="s">
        <v>365</v>
      </c>
      <c r="AP539" s="97" t="s">
        <v>227</v>
      </c>
      <c r="AQ539" s="97"/>
      <c r="AR539" s="97"/>
      <c r="AS539" s="97"/>
      <c r="AT539" s="97"/>
      <c r="AU539" s="97"/>
      <c r="AV539" s="97"/>
      <c r="AW539" s="97"/>
      <c r="AX539" s="97"/>
      <c r="AY539" s="97"/>
      <c r="AZ539" s="97"/>
      <c r="BA539" s="97"/>
      <c r="BB539" s="97"/>
      <c r="BC539" s="97"/>
      <c r="BD539" s="97"/>
      <c r="BE539" s="97"/>
      <c r="BF539" s="97"/>
      <c r="BG539" s="97"/>
      <c r="BH539" s="97"/>
      <c r="BI539" s="97"/>
      <c r="BJ539" s="98"/>
      <c r="BK539" s="99"/>
      <c r="BL539" s="99"/>
      <c r="BM539" s="99"/>
      <c r="BN539" s="99"/>
      <c r="BO539" s="99"/>
      <c r="BP539" s="99"/>
      <c r="BQ539" s="99"/>
      <c r="BR539" s="99"/>
      <c r="BS539" s="99"/>
      <c r="BT539" s="99"/>
      <c r="BU539" s="99"/>
      <c r="BV539" s="99"/>
      <c r="BW539" s="99"/>
      <c r="BX539" s="99"/>
      <c r="BY539" s="99"/>
      <c r="BZ539" s="99"/>
      <c r="CA539" s="99"/>
      <c r="CB539" s="99"/>
      <c r="CC539" s="99"/>
      <c r="CD539" s="99"/>
      <c r="CE539" s="99"/>
      <c r="CF539" s="99"/>
      <c r="CG539" s="99"/>
      <c r="CH539" s="99"/>
      <c r="CI539" s="99"/>
      <c r="CJ539" s="99"/>
      <c r="CK539" s="99"/>
      <c r="CL539" s="100">
        <f t="shared" si="398"/>
        <v>0</v>
      </c>
      <c r="CM539" s="101" t="e">
        <f t="shared" si="399"/>
        <v>#DIV/0!</v>
      </c>
      <c r="CN539" s="100">
        <f t="shared" si="400"/>
        <v>0</v>
      </c>
      <c r="CO539" s="101" t="e">
        <f t="shared" si="401"/>
        <v>#DIV/0!</v>
      </c>
      <c r="CP539" s="100">
        <f t="shared" si="417"/>
        <v>0</v>
      </c>
      <c r="CQ539" s="101" t="e">
        <f t="shared" si="414"/>
        <v>#DIV/0!</v>
      </c>
      <c r="CR539" s="100">
        <f t="shared" si="404"/>
        <v>0</v>
      </c>
      <c r="CS539" s="101" t="e">
        <f t="shared" si="405"/>
        <v>#DIV/0!</v>
      </c>
      <c r="CT539" s="113" t="e">
        <f t="shared" si="415"/>
        <v>#DIV/0!</v>
      </c>
      <c r="CU539" s="103" t="e">
        <f t="shared" si="416"/>
        <v>#DIV/0!</v>
      </c>
      <c r="CV539" s="2"/>
    </row>
    <row r="540" spans="1:100" ht="111" hidden="1" customHeight="1">
      <c r="A540" s="80" t="s">
        <v>183</v>
      </c>
      <c r="B540" s="60">
        <v>611</v>
      </c>
      <c r="C540" s="83" t="s">
        <v>1281</v>
      </c>
      <c r="D540" s="114" t="s">
        <v>171</v>
      </c>
      <c r="E540" s="81" t="s">
        <v>1282</v>
      </c>
      <c r="F540" s="84" t="s">
        <v>224</v>
      </c>
      <c r="G540" s="195" t="s">
        <v>1288</v>
      </c>
      <c r="H540" s="196"/>
      <c r="I540" s="105" t="s">
        <v>212</v>
      </c>
      <c r="J540" s="638"/>
      <c r="K540" s="623"/>
      <c r="L540" s="638"/>
      <c r="M540" s="106"/>
      <c r="N540" s="107"/>
      <c r="O540" s="108"/>
      <c r="P540" s="107"/>
      <c r="Q540" s="149"/>
      <c r="R540" s="149"/>
      <c r="S540" s="107" t="s">
        <v>177</v>
      </c>
      <c r="T540" s="149"/>
      <c r="U540" s="107"/>
      <c r="V540" s="149"/>
      <c r="W540" s="108"/>
      <c r="X540" s="108"/>
      <c r="Y540" s="38">
        <v>1</v>
      </c>
      <c r="Z540" s="129"/>
      <c r="AA540" s="109"/>
      <c r="AB540" s="109"/>
      <c r="AC540" s="109"/>
      <c r="AD540" s="109"/>
      <c r="AE540" s="109"/>
      <c r="AF540" s="109"/>
      <c r="AG540" s="96"/>
      <c r="AH540" s="96"/>
      <c r="AI540" s="96"/>
      <c r="AJ540" s="97"/>
      <c r="AK540" s="97"/>
      <c r="AL540" s="97"/>
      <c r="AM540" s="97"/>
      <c r="AN540" s="97"/>
      <c r="AO540" s="97"/>
      <c r="AP540" s="97"/>
      <c r="AQ540" s="97" t="s">
        <v>393</v>
      </c>
      <c r="AR540" s="97" t="s">
        <v>227</v>
      </c>
      <c r="AS540" s="97" t="s">
        <v>365</v>
      </c>
      <c r="AT540" s="97"/>
      <c r="AU540" s="97"/>
      <c r="AV540" s="97"/>
      <c r="AW540" s="97"/>
      <c r="AX540" s="97"/>
      <c r="AY540" s="97"/>
      <c r="AZ540" s="97"/>
      <c r="BA540" s="97"/>
      <c r="BB540" s="97"/>
      <c r="BC540" s="97"/>
      <c r="BD540" s="97"/>
      <c r="BE540" s="97"/>
      <c r="BF540" s="97"/>
      <c r="BG540" s="97"/>
      <c r="BH540" s="97"/>
      <c r="BI540" s="97"/>
      <c r="BJ540" s="98"/>
      <c r="BK540" s="99"/>
      <c r="BL540" s="99"/>
      <c r="BM540" s="99"/>
      <c r="BN540" s="99"/>
      <c r="BO540" s="99"/>
      <c r="BP540" s="99"/>
      <c r="BQ540" s="99"/>
      <c r="BR540" s="99"/>
      <c r="BS540" s="99"/>
      <c r="BT540" s="99"/>
      <c r="BU540" s="99"/>
      <c r="BV540" s="99"/>
      <c r="BW540" s="99"/>
      <c r="BX540" s="99"/>
      <c r="BY540" s="99"/>
      <c r="BZ540" s="99"/>
      <c r="CA540" s="99"/>
      <c r="CB540" s="99"/>
      <c r="CC540" s="99"/>
      <c r="CD540" s="99"/>
      <c r="CE540" s="99"/>
      <c r="CF540" s="99"/>
      <c r="CG540" s="99"/>
      <c r="CH540" s="99"/>
      <c r="CI540" s="99"/>
      <c r="CJ540" s="99"/>
      <c r="CK540" s="99"/>
      <c r="CL540" s="100">
        <f t="shared" si="398"/>
        <v>0</v>
      </c>
      <c r="CM540" s="112" t="e">
        <f t="shared" si="399"/>
        <v>#DIV/0!</v>
      </c>
      <c r="CN540" s="100">
        <f t="shared" si="400"/>
        <v>0</v>
      </c>
      <c r="CO540" s="112" t="e">
        <f t="shared" si="401"/>
        <v>#DIV/0!</v>
      </c>
      <c r="CP540" s="100">
        <f t="shared" si="417"/>
        <v>0</v>
      </c>
      <c r="CQ540" s="112" t="e">
        <f t="shared" si="414"/>
        <v>#DIV/0!</v>
      </c>
      <c r="CR540" s="100">
        <f t="shared" si="404"/>
        <v>0</v>
      </c>
      <c r="CS540" s="112" t="e">
        <f t="shared" si="405"/>
        <v>#DIV/0!</v>
      </c>
      <c r="CT540" s="113" t="e">
        <f t="shared" si="415"/>
        <v>#DIV/0!</v>
      </c>
      <c r="CU540" s="103" t="e">
        <f t="shared" si="416"/>
        <v>#DIV/0!</v>
      </c>
      <c r="CV540" s="2"/>
    </row>
    <row r="541" spans="1:100" ht="133.5" hidden="1" customHeight="1">
      <c r="A541" s="38" t="s">
        <v>184</v>
      </c>
      <c r="B541" s="60">
        <v>611</v>
      </c>
      <c r="C541" s="83" t="s">
        <v>1281</v>
      </c>
      <c r="D541" s="104" t="s">
        <v>171</v>
      </c>
      <c r="E541" s="81" t="s">
        <v>1282</v>
      </c>
      <c r="F541" s="84" t="s">
        <v>224</v>
      </c>
      <c r="G541" s="195" t="s">
        <v>1289</v>
      </c>
      <c r="H541" s="196"/>
      <c r="I541" s="105" t="s">
        <v>212</v>
      </c>
      <c r="J541" s="638"/>
      <c r="K541" s="623"/>
      <c r="L541" s="638"/>
      <c r="M541" s="106"/>
      <c r="N541" s="107"/>
      <c r="O541" s="108"/>
      <c r="P541" s="107"/>
      <c r="Q541" s="149"/>
      <c r="R541" s="149"/>
      <c r="S541" s="149"/>
      <c r="T541" s="107" t="s">
        <v>177</v>
      </c>
      <c r="U541" s="107"/>
      <c r="V541" s="149"/>
      <c r="W541" s="108"/>
      <c r="X541" s="108"/>
      <c r="Y541" s="38">
        <f t="shared" ref="Y541:Y570" si="418">COUNTIF($N541:$X541,"x")</f>
        <v>1</v>
      </c>
      <c r="Z541" s="129"/>
      <c r="AA541" s="109"/>
      <c r="AB541" s="109"/>
      <c r="AC541" s="109"/>
      <c r="AD541" s="109"/>
      <c r="AE541" s="109"/>
      <c r="AF541" s="109"/>
      <c r="AG541" s="96"/>
      <c r="AH541" s="96"/>
      <c r="AI541" s="96"/>
      <c r="AJ541" s="97"/>
      <c r="AK541" s="97"/>
      <c r="AL541" s="97"/>
      <c r="AM541" s="97"/>
      <c r="AN541" s="97"/>
      <c r="AO541" s="97"/>
      <c r="AP541" s="97"/>
      <c r="AQ541" s="97"/>
      <c r="AR541" s="97"/>
      <c r="AS541" s="97"/>
      <c r="AT541" s="97" t="s">
        <v>365</v>
      </c>
      <c r="AU541" s="97" t="s">
        <v>227</v>
      </c>
      <c r="AV541" s="97" t="s">
        <v>393</v>
      </c>
      <c r="AW541" s="97" t="s">
        <v>365</v>
      </c>
      <c r="AX541" s="97"/>
      <c r="AY541" s="97"/>
      <c r="AZ541" s="97"/>
      <c r="BA541" s="97"/>
      <c r="BB541" s="97"/>
      <c r="BC541" s="97"/>
      <c r="BD541" s="97"/>
      <c r="BE541" s="97"/>
      <c r="BF541" s="97"/>
      <c r="BG541" s="97"/>
      <c r="BH541" s="97"/>
      <c r="BI541" s="97"/>
      <c r="BJ541" s="98"/>
      <c r="BK541" s="99"/>
      <c r="BL541" s="99"/>
      <c r="BM541" s="99"/>
      <c r="BN541" s="99"/>
      <c r="BO541" s="99"/>
      <c r="BP541" s="99"/>
      <c r="BQ541" s="99"/>
      <c r="BR541" s="99"/>
      <c r="BS541" s="99"/>
      <c r="BT541" s="99"/>
      <c r="BU541" s="99"/>
      <c r="BV541" s="99"/>
      <c r="BW541" s="99"/>
      <c r="BX541" s="99"/>
      <c r="BY541" s="99"/>
      <c r="BZ541" s="99"/>
      <c r="CA541" s="99"/>
      <c r="CB541" s="99"/>
      <c r="CC541" s="99"/>
      <c r="CD541" s="99"/>
      <c r="CE541" s="99"/>
      <c r="CF541" s="99"/>
      <c r="CG541" s="99"/>
      <c r="CH541" s="99"/>
      <c r="CI541" s="99"/>
      <c r="CJ541" s="99"/>
      <c r="CK541" s="99"/>
      <c r="CL541" s="100">
        <f t="shared" si="398"/>
        <v>0</v>
      </c>
      <c r="CM541" s="101" t="e">
        <f t="shared" si="399"/>
        <v>#DIV/0!</v>
      </c>
      <c r="CN541" s="100">
        <f t="shared" si="400"/>
        <v>0</v>
      </c>
      <c r="CO541" s="101" t="e">
        <f t="shared" si="401"/>
        <v>#DIV/0!</v>
      </c>
      <c r="CP541" s="100">
        <f t="shared" si="417"/>
        <v>0</v>
      </c>
      <c r="CQ541" s="101" t="e">
        <f t="shared" si="414"/>
        <v>#DIV/0!</v>
      </c>
      <c r="CR541" s="100">
        <f t="shared" si="404"/>
        <v>0</v>
      </c>
      <c r="CS541" s="101" t="e">
        <f t="shared" si="405"/>
        <v>#DIV/0!</v>
      </c>
      <c r="CT541" s="116" t="e">
        <f t="shared" si="415"/>
        <v>#DIV/0!</v>
      </c>
      <c r="CU541" s="103" t="e">
        <f t="shared" si="416"/>
        <v>#DIV/0!</v>
      </c>
      <c r="CV541" s="2"/>
    </row>
    <row r="542" spans="1:100" ht="60.75" hidden="1" customHeight="1">
      <c r="A542" s="80" t="s">
        <v>185</v>
      </c>
      <c r="B542" s="60">
        <v>611</v>
      </c>
      <c r="C542" s="83" t="s">
        <v>1281</v>
      </c>
      <c r="D542" s="82" t="s">
        <v>171</v>
      </c>
      <c r="E542" s="81" t="s">
        <v>1282</v>
      </c>
      <c r="F542" s="84" t="s">
        <v>224</v>
      </c>
      <c r="G542" s="85" t="s">
        <v>1290</v>
      </c>
      <c r="H542" s="86"/>
      <c r="I542" s="105" t="s">
        <v>212</v>
      </c>
      <c r="J542" s="638"/>
      <c r="K542" s="623"/>
      <c r="L542" s="638"/>
      <c r="M542" s="106">
        <v>1</v>
      </c>
      <c r="N542" s="385"/>
      <c r="O542" s="149"/>
      <c r="P542" s="107"/>
      <c r="Q542" s="149"/>
      <c r="R542" s="149"/>
      <c r="S542" s="149"/>
      <c r="T542" s="108"/>
      <c r="U542" s="107" t="s">
        <v>177</v>
      </c>
      <c r="V542" s="149"/>
      <c r="W542" s="149"/>
      <c r="X542" s="149"/>
      <c r="Y542" s="38">
        <f t="shared" si="418"/>
        <v>1</v>
      </c>
      <c r="Z542" s="129"/>
      <c r="AA542" s="109"/>
      <c r="AB542" s="109"/>
      <c r="AC542" s="109"/>
      <c r="AD542" s="109"/>
      <c r="AE542" s="109"/>
      <c r="AF542" s="109"/>
      <c r="AG542" s="96"/>
      <c r="AH542" s="96"/>
      <c r="AI542" s="96"/>
      <c r="AJ542" s="97"/>
      <c r="AK542" s="97"/>
      <c r="AL542" s="97"/>
      <c r="AM542" s="97"/>
      <c r="AN542" s="97"/>
      <c r="AO542" s="97"/>
      <c r="AP542" s="97"/>
      <c r="AQ542" s="97"/>
      <c r="AR542" s="97"/>
      <c r="AS542" s="97"/>
      <c r="AT542" s="97"/>
      <c r="AU542" s="97"/>
      <c r="AV542" s="97"/>
      <c r="AW542" s="97"/>
      <c r="AX542" s="97" t="s">
        <v>393</v>
      </c>
      <c r="AY542" s="97" t="s">
        <v>365</v>
      </c>
      <c r="AZ542" s="97" t="s">
        <v>365</v>
      </c>
      <c r="BA542" s="97"/>
      <c r="BB542" s="97"/>
      <c r="BC542" s="97"/>
      <c r="BD542" s="97"/>
      <c r="BE542" s="97"/>
      <c r="BF542" s="97"/>
      <c r="BG542" s="97"/>
      <c r="BH542" s="97"/>
      <c r="BI542" s="97"/>
      <c r="BJ542" s="98"/>
      <c r="BK542" s="99"/>
      <c r="BL542" s="99"/>
      <c r="BM542" s="99"/>
      <c r="BN542" s="99"/>
      <c r="BO542" s="99"/>
      <c r="BP542" s="99"/>
      <c r="BQ542" s="99"/>
      <c r="BR542" s="99"/>
      <c r="BS542" s="99"/>
      <c r="BT542" s="99"/>
      <c r="BU542" s="99"/>
      <c r="BV542" s="99"/>
      <c r="BW542" s="99"/>
      <c r="BX542" s="99"/>
      <c r="BY542" s="99"/>
      <c r="BZ542" s="99"/>
      <c r="CA542" s="99"/>
      <c r="CB542" s="99"/>
      <c r="CC542" s="99"/>
      <c r="CD542" s="99"/>
      <c r="CE542" s="99"/>
      <c r="CF542" s="99"/>
      <c r="CG542" s="99"/>
      <c r="CH542" s="99"/>
      <c r="CI542" s="99"/>
      <c r="CJ542" s="99"/>
      <c r="CK542" s="99"/>
      <c r="CL542" s="100">
        <f t="shared" si="398"/>
        <v>0</v>
      </c>
      <c r="CM542" s="101" t="e">
        <f t="shared" si="399"/>
        <v>#DIV/0!</v>
      </c>
      <c r="CN542" s="100">
        <f t="shared" si="400"/>
        <v>0</v>
      </c>
      <c r="CO542" s="101" t="e">
        <f t="shared" si="401"/>
        <v>#DIV/0!</v>
      </c>
      <c r="CP542" s="100">
        <f t="shared" si="417"/>
        <v>0</v>
      </c>
      <c r="CQ542" s="101" t="e">
        <f t="shared" si="414"/>
        <v>#DIV/0!</v>
      </c>
      <c r="CR542" s="100">
        <f t="shared" si="404"/>
        <v>0</v>
      </c>
      <c r="CS542" s="101" t="e">
        <f t="shared" si="405"/>
        <v>#DIV/0!</v>
      </c>
      <c r="CT542" s="117" t="e">
        <f t="shared" si="415"/>
        <v>#DIV/0!</v>
      </c>
      <c r="CU542" s="103" t="e">
        <f t="shared" si="416"/>
        <v>#DIV/0!</v>
      </c>
      <c r="CV542" s="2"/>
    </row>
    <row r="543" spans="1:100" ht="60.75" hidden="1" customHeight="1">
      <c r="A543" s="80" t="s">
        <v>186</v>
      </c>
      <c r="B543" s="60">
        <v>611</v>
      </c>
      <c r="C543" s="83" t="s">
        <v>1281</v>
      </c>
      <c r="D543" s="82" t="s">
        <v>171</v>
      </c>
      <c r="E543" s="81" t="s">
        <v>1282</v>
      </c>
      <c r="F543" s="84" t="s">
        <v>224</v>
      </c>
      <c r="G543" s="85" t="s">
        <v>1291</v>
      </c>
      <c r="H543" s="86"/>
      <c r="I543" s="105" t="s">
        <v>212</v>
      </c>
      <c r="J543" s="638"/>
      <c r="K543" s="623"/>
      <c r="L543" s="638"/>
      <c r="M543" s="106"/>
      <c r="N543" s="385"/>
      <c r="O543" s="149"/>
      <c r="P543" s="107"/>
      <c r="Q543" s="149"/>
      <c r="R543" s="149"/>
      <c r="S543" s="149"/>
      <c r="T543" s="108"/>
      <c r="U543" s="107"/>
      <c r="V543" s="107" t="s">
        <v>177</v>
      </c>
      <c r="W543" s="149"/>
      <c r="X543" s="149"/>
      <c r="Y543" s="38">
        <f t="shared" si="418"/>
        <v>1</v>
      </c>
      <c r="Z543" s="129"/>
      <c r="AA543" s="109"/>
      <c r="AB543" s="109"/>
      <c r="AC543" s="109"/>
      <c r="AD543" s="109"/>
      <c r="AE543" s="109"/>
      <c r="AF543" s="109"/>
      <c r="AG543" s="96"/>
      <c r="AH543" s="96"/>
      <c r="AI543" s="96"/>
      <c r="AJ543" s="97"/>
      <c r="AK543" s="97"/>
      <c r="AL543" s="97"/>
      <c r="AM543" s="97"/>
      <c r="AN543" s="97"/>
      <c r="AO543" s="97"/>
      <c r="AP543" s="97"/>
      <c r="AQ543" s="97"/>
      <c r="AR543" s="97"/>
      <c r="AS543" s="97"/>
      <c r="AT543" s="97"/>
      <c r="AU543" s="97"/>
      <c r="AV543" s="97"/>
      <c r="AW543" s="97"/>
      <c r="AX543" s="97"/>
      <c r="AY543" s="97"/>
      <c r="AZ543" s="97"/>
      <c r="BA543" s="97" t="s">
        <v>365</v>
      </c>
      <c r="BB543" s="97" t="s">
        <v>393</v>
      </c>
      <c r="BC543" s="97" t="s">
        <v>365</v>
      </c>
      <c r="BD543" s="97"/>
      <c r="BE543" s="97"/>
      <c r="BF543" s="97"/>
      <c r="BG543" s="97"/>
      <c r="BH543" s="97"/>
      <c r="BI543" s="97"/>
      <c r="BJ543" s="98"/>
      <c r="BK543" s="99"/>
      <c r="BL543" s="99"/>
      <c r="BM543" s="99"/>
      <c r="BN543" s="99"/>
      <c r="BO543" s="99"/>
      <c r="BP543" s="99"/>
      <c r="BQ543" s="99"/>
      <c r="BR543" s="99"/>
      <c r="BS543" s="99"/>
      <c r="BT543" s="99"/>
      <c r="BU543" s="99"/>
      <c r="BV543" s="99"/>
      <c r="BW543" s="99"/>
      <c r="BX543" s="99"/>
      <c r="BY543" s="99"/>
      <c r="BZ543" s="99"/>
      <c r="CA543" s="99"/>
      <c r="CB543" s="99"/>
      <c r="CC543" s="99"/>
      <c r="CD543" s="99"/>
      <c r="CE543" s="99"/>
      <c r="CF543" s="99"/>
      <c r="CG543" s="99"/>
      <c r="CH543" s="99"/>
      <c r="CI543" s="99"/>
      <c r="CJ543" s="99"/>
      <c r="CK543" s="99"/>
      <c r="CL543" s="100">
        <f t="shared" si="398"/>
        <v>0</v>
      </c>
      <c r="CM543" s="101" t="e">
        <f t="shared" si="399"/>
        <v>#DIV/0!</v>
      </c>
      <c r="CN543" s="100">
        <f t="shared" si="400"/>
        <v>0</v>
      </c>
      <c r="CO543" s="101" t="e">
        <f t="shared" si="401"/>
        <v>#DIV/0!</v>
      </c>
      <c r="CP543" s="100">
        <f t="shared" si="417"/>
        <v>0</v>
      </c>
      <c r="CQ543" s="101" t="e">
        <f t="shared" si="414"/>
        <v>#DIV/0!</v>
      </c>
      <c r="CR543" s="100">
        <f t="shared" si="404"/>
        <v>0</v>
      </c>
      <c r="CS543" s="101" t="e">
        <f t="shared" si="405"/>
        <v>#DIV/0!</v>
      </c>
      <c r="CT543" s="113" t="e">
        <f t="shared" si="415"/>
        <v>#DIV/0!</v>
      </c>
      <c r="CU543" s="103" t="e">
        <f t="shared" si="416"/>
        <v>#DIV/0!</v>
      </c>
      <c r="CV543" s="2"/>
    </row>
    <row r="544" spans="1:100" ht="55.5" hidden="1" customHeight="1">
      <c r="A544" s="80" t="s">
        <v>187</v>
      </c>
      <c r="B544" s="60">
        <v>611</v>
      </c>
      <c r="C544" s="83" t="s">
        <v>1281</v>
      </c>
      <c r="D544" s="104" t="s">
        <v>171</v>
      </c>
      <c r="E544" s="81" t="s">
        <v>1282</v>
      </c>
      <c r="F544" s="84" t="s">
        <v>224</v>
      </c>
      <c r="G544" s="253" t="s">
        <v>1292</v>
      </c>
      <c r="H544" s="255"/>
      <c r="I544" s="105" t="s">
        <v>212</v>
      </c>
      <c r="J544" s="638"/>
      <c r="K544" s="623"/>
      <c r="L544" s="638"/>
      <c r="M544" s="106">
        <v>1</v>
      </c>
      <c r="N544" s="107"/>
      <c r="O544" s="149"/>
      <c r="P544" s="107"/>
      <c r="Q544" s="149"/>
      <c r="R544" s="149"/>
      <c r="S544" s="149"/>
      <c r="T544" s="108"/>
      <c r="U544" s="107"/>
      <c r="V544" s="149"/>
      <c r="W544" s="107" t="s">
        <v>177</v>
      </c>
      <c r="X544" s="149"/>
      <c r="Y544" s="38">
        <f t="shared" si="418"/>
        <v>1</v>
      </c>
      <c r="Z544" s="129"/>
      <c r="AA544" s="109"/>
      <c r="AB544" s="109"/>
      <c r="AC544" s="109"/>
      <c r="AD544" s="109"/>
      <c r="AE544" s="109"/>
      <c r="AF544" s="109"/>
      <c r="AG544" s="96"/>
      <c r="AH544" s="96"/>
      <c r="AI544" s="96"/>
      <c r="AJ544" s="97"/>
      <c r="AK544" s="97"/>
      <c r="AL544" s="97"/>
      <c r="AM544" s="97"/>
      <c r="AN544" s="97"/>
      <c r="AO544" s="97"/>
      <c r="AP544" s="97"/>
      <c r="AQ544" s="97"/>
      <c r="AR544" s="97"/>
      <c r="AS544" s="97"/>
      <c r="AT544" s="97"/>
      <c r="AU544" s="97"/>
      <c r="AV544" s="97"/>
      <c r="AW544" s="97"/>
      <c r="AX544" s="97"/>
      <c r="AY544" s="97"/>
      <c r="AZ544" s="97"/>
      <c r="BA544" s="97"/>
      <c r="BB544" s="97"/>
      <c r="BC544" s="97"/>
      <c r="BD544" s="97" t="s">
        <v>365</v>
      </c>
      <c r="BE544" s="97" t="s">
        <v>393</v>
      </c>
      <c r="BF544" s="97" t="s">
        <v>227</v>
      </c>
      <c r="BG544" s="97"/>
      <c r="BH544" s="97"/>
      <c r="BI544" s="97"/>
      <c r="BJ544" s="98"/>
      <c r="BK544" s="99"/>
      <c r="BL544" s="99"/>
      <c r="BM544" s="99"/>
      <c r="BN544" s="99"/>
      <c r="BO544" s="99"/>
      <c r="BP544" s="99"/>
      <c r="BQ544" s="99"/>
      <c r="BR544" s="99"/>
      <c r="BS544" s="99"/>
      <c r="BT544" s="99"/>
      <c r="BU544" s="99"/>
      <c r="BV544" s="99"/>
      <c r="BW544" s="99"/>
      <c r="BX544" s="99"/>
      <c r="BY544" s="99"/>
      <c r="BZ544" s="99"/>
      <c r="CA544" s="99"/>
      <c r="CB544" s="99"/>
      <c r="CC544" s="99"/>
      <c r="CD544" s="99"/>
      <c r="CE544" s="99"/>
      <c r="CF544" s="99"/>
      <c r="CG544" s="99"/>
      <c r="CH544" s="99"/>
      <c r="CI544" s="99"/>
      <c r="CJ544" s="99"/>
      <c r="CK544" s="99"/>
      <c r="CL544" s="103">
        <f t="shared" si="398"/>
        <v>0</v>
      </c>
      <c r="CM544" s="112" t="e">
        <f t="shared" si="399"/>
        <v>#DIV/0!</v>
      </c>
      <c r="CN544" s="100">
        <f t="shared" si="400"/>
        <v>0</v>
      </c>
      <c r="CO544" s="112" t="e">
        <f t="shared" si="401"/>
        <v>#DIV/0!</v>
      </c>
      <c r="CP544" s="100">
        <f t="shared" si="417"/>
        <v>0</v>
      </c>
      <c r="CQ544" s="112" t="e">
        <f>CP544/(CL544+CN544+CP587+CR544)</f>
        <v>#DIV/0!</v>
      </c>
      <c r="CR544" s="100">
        <f t="shared" si="404"/>
        <v>0</v>
      </c>
      <c r="CS544" s="112" t="e">
        <f t="shared" si="405"/>
        <v>#DIV/0!</v>
      </c>
      <c r="CT544" s="113" t="e">
        <f>(((CL544*2)+(CN544*1)+(CP544*0)))/(CL544+CN544+CP544)</f>
        <v>#DIV/0!</v>
      </c>
      <c r="CU544" s="103" t="e">
        <f>IF(CS544&gt;=50%,"KĐG",IF(CT544&gt;=1.6,"Đạt mục tiêu",IF(CT544&gt;=1,"Cần cố gắng","Chưa đạt")))</f>
        <v>#DIV/0!</v>
      </c>
      <c r="CV544" s="2"/>
    </row>
    <row r="545" spans="1:100" ht="74.25" hidden="1" customHeight="1">
      <c r="A545" s="80" t="s">
        <v>188</v>
      </c>
      <c r="B545" s="60">
        <v>611</v>
      </c>
      <c r="C545" s="81" t="s">
        <v>1281</v>
      </c>
      <c r="D545" s="104" t="s">
        <v>171</v>
      </c>
      <c r="E545" s="81" t="s">
        <v>1282</v>
      </c>
      <c r="F545" s="84" t="s">
        <v>224</v>
      </c>
      <c r="G545" s="195" t="s">
        <v>1293</v>
      </c>
      <c r="H545" s="172"/>
      <c r="I545" s="105" t="s">
        <v>212</v>
      </c>
      <c r="J545" s="639"/>
      <c r="K545" s="624"/>
      <c r="L545" s="639"/>
      <c r="M545" s="106"/>
      <c r="N545" s="107"/>
      <c r="O545" s="149"/>
      <c r="P545" s="107"/>
      <c r="Q545" s="149"/>
      <c r="R545" s="149"/>
      <c r="S545" s="149"/>
      <c r="T545" s="108"/>
      <c r="U545" s="107"/>
      <c r="V545" s="149"/>
      <c r="W545" s="149"/>
      <c r="X545" s="107" t="s">
        <v>177</v>
      </c>
      <c r="Y545" s="38">
        <f t="shared" si="418"/>
        <v>1</v>
      </c>
      <c r="Z545" s="129"/>
      <c r="AA545" s="109"/>
      <c r="AB545" s="109"/>
      <c r="AC545" s="109"/>
      <c r="AD545" s="109"/>
      <c r="AE545" s="109"/>
      <c r="AF545" s="109"/>
      <c r="AG545" s="96"/>
      <c r="AH545" s="96"/>
      <c r="AI545" s="96"/>
      <c r="AJ545" s="97"/>
      <c r="AK545" s="97"/>
      <c r="AL545" s="97"/>
      <c r="AM545" s="97"/>
      <c r="AN545" s="97"/>
      <c r="AO545" s="97"/>
      <c r="AP545" s="97"/>
      <c r="AQ545" s="97"/>
      <c r="AR545" s="97"/>
      <c r="AS545" s="97"/>
      <c r="AT545" s="97"/>
      <c r="AU545" s="97"/>
      <c r="AV545" s="97"/>
      <c r="AW545" s="97"/>
      <c r="AX545" s="97"/>
      <c r="AY545" s="97"/>
      <c r="AZ545" s="97"/>
      <c r="BA545" s="97"/>
      <c r="BB545" s="97"/>
      <c r="BC545" s="97"/>
      <c r="BD545" s="97"/>
      <c r="BE545" s="97"/>
      <c r="BF545" s="97"/>
      <c r="BG545" s="97" t="s">
        <v>393</v>
      </c>
      <c r="BH545" s="97" t="s">
        <v>365</v>
      </c>
      <c r="BI545" s="97" t="s">
        <v>365</v>
      </c>
      <c r="BJ545" s="98"/>
      <c r="BK545" s="99"/>
      <c r="BL545" s="99"/>
      <c r="BM545" s="99"/>
      <c r="BN545" s="99"/>
      <c r="BO545" s="99"/>
      <c r="BP545" s="99"/>
      <c r="BQ545" s="99"/>
      <c r="BR545" s="99"/>
      <c r="BS545" s="99"/>
      <c r="BT545" s="99"/>
      <c r="BU545" s="99"/>
      <c r="BV545" s="99"/>
      <c r="BW545" s="99"/>
      <c r="BX545" s="99"/>
      <c r="BY545" s="99"/>
      <c r="BZ545" s="99"/>
      <c r="CA545" s="99"/>
      <c r="CB545" s="99"/>
      <c r="CC545" s="99"/>
      <c r="CD545" s="99"/>
      <c r="CE545" s="99"/>
      <c r="CF545" s="99"/>
      <c r="CG545" s="99"/>
      <c r="CH545" s="99"/>
      <c r="CI545" s="99"/>
      <c r="CJ545" s="99"/>
      <c r="CK545" s="99"/>
      <c r="CL545" s="100">
        <f t="shared" si="398"/>
        <v>0</v>
      </c>
      <c r="CM545" s="101" t="e">
        <f t="shared" si="399"/>
        <v>#DIV/0!</v>
      </c>
      <c r="CN545" s="100">
        <f t="shared" si="400"/>
        <v>0</v>
      </c>
      <c r="CO545" s="101" t="e">
        <f t="shared" si="401"/>
        <v>#DIV/0!</v>
      </c>
      <c r="CP545" s="100">
        <f t="shared" si="417"/>
        <v>0</v>
      </c>
      <c r="CQ545" s="101" t="e">
        <f t="shared" ref="CQ545:CQ553" si="419">CP545/(CL545+CN545+CP545+CR545)</f>
        <v>#DIV/0!</v>
      </c>
      <c r="CR545" s="100">
        <f t="shared" si="404"/>
        <v>0</v>
      </c>
      <c r="CS545" s="101" t="e">
        <f t="shared" si="405"/>
        <v>#DIV/0!</v>
      </c>
      <c r="CT545" s="117" t="e">
        <f t="shared" ref="CT545:CT553" si="420">(((CL545*2)+(CN545*1)+(CP545*0)))/(CL545+CN545+CP545)</f>
        <v>#DIV/0!</v>
      </c>
      <c r="CU545" s="103" t="e">
        <f t="shared" ref="CU545:CU553" si="421">IF(CS545&gt;=50%,"KĐG",IF(CT545&gt;=1.6,"Đạt mục tiêu",IF(CT545&gt;=1,"Cần cố gắng","Chưa đạt")))</f>
        <v>#DIV/0!</v>
      </c>
      <c r="CV545" s="2"/>
    </row>
    <row r="546" spans="1:100" ht="54.75" customHeight="1">
      <c r="A546" s="399" t="s">
        <v>169</v>
      </c>
      <c r="B546" s="569">
        <v>614</v>
      </c>
      <c r="C546" s="85" t="s">
        <v>1294</v>
      </c>
      <c r="D546" s="336" t="s">
        <v>171</v>
      </c>
      <c r="E546" s="85" t="s">
        <v>1295</v>
      </c>
      <c r="F546" s="336" t="s">
        <v>224</v>
      </c>
      <c r="G546" s="195" t="s">
        <v>1296</v>
      </c>
      <c r="H546" s="202"/>
      <c r="I546" s="126" t="s">
        <v>212</v>
      </c>
      <c r="J546" s="648" t="s">
        <v>1227</v>
      </c>
      <c r="K546" s="649" t="s">
        <v>165</v>
      </c>
      <c r="L546" s="650" t="s">
        <v>177</v>
      </c>
      <c r="M546" s="371"/>
      <c r="N546" s="571" t="s">
        <v>177</v>
      </c>
      <c r="O546" s="613"/>
      <c r="P546" s="107"/>
      <c r="Q546" s="149"/>
      <c r="R546" s="149"/>
      <c r="S546" s="149"/>
      <c r="T546" s="108"/>
      <c r="U546" s="107"/>
      <c r="V546" s="149"/>
      <c r="W546" s="149"/>
      <c r="X546" s="149"/>
      <c r="Y546" s="38">
        <f t="shared" si="418"/>
        <v>1</v>
      </c>
      <c r="Z546" s="129"/>
      <c r="AA546" s="96" t="s">
        <v>365</v>
      </c>
      <c r="AB546" s="96" t="s">
        <v>365</v>
      </c>
      <c r="AC546" s="609"/>
      <c r="AD546" s="96"/>
      <c r="AE546" s="96"/>
      <c r="AF546" s="96"/>
      <c r="AG546" s="96"/>
      <c r="AH546" s="96"/>
      <c r="AI546" s="96"/>
      <c r="AJ546" s="97"/>
      <c r="AK546" s="97"/>
      <c r="AL546" s="97"/>
      <c r="AM546" s="97"/>
      <c r="AN546" s="97"/>
      <c r="AO546" s="97"/>
      <c r="AP546" s="97"/>
      <c r="AQ546" s="97"/>
      <c r="AR546" s="97"/>
      <c r="AS546" s="97"/>
      <c r="AT546" s="97"/>
      <c r="AU546" s="97"/>
      <c r="AV546" s="97"/>
      <c r="AW546" s="97"/>
      <c r="AX546" s="97"/>
      <c r="AY546" s="97"/>
      <c r="AZ546" s="97"/>
      <c r="BA546" s="97"/>
      <c r="BB546" s="97"/>
      <c r="BC546" s="97"/>
      <c r="BD546" s="97"/>
      <c r="BE546" s="97"/>
      <c r="BF546" s="97"/>
      <c r="BG546" s="97"/>
      <c r="BH546" s="97"/>
      <c r="BI546" s="97"/>
      <c r="BJ546" s="177"/>
      <c r="BK546" s="178"/>
      <c r="BL546" s="178"/>
      <c r="BM546" s="178"/>
      <c r="BN546" s="178"/>
      <c r="BO546" s="178"/>
      <c r="BP546" s="178"/>
      <c r="BQ546" s="178"/>
      <c r="BR546" s="178"/>
      <c r="BS546" s="178"/>
      <c r="BT546" s="178"/>
      <c r="BU546" s="178"/>
      <c r="BV546" s="178"/>
      <c r="BW546" s="178"/>
      <c r="BX546" s="178"/>
      <c r="BY546" s="178"/>
      <c r="BZ546" s="178"/>
      <c r="CA546" s="178"/>
      <c r="CB546" s="178"/>
      <c r="CC546" s="178"/>
      <c r="CD546" s="178"/>
      <c r="CE546" s="178"/>
      <c r="CF546" s="178"/>
      <c r="CG546" s="178"/>
      <c r="CH546" s="178"/>
      <c r="CI546" s="178"/>
      <c r="CJ546" s="178"/>
      <c r="CK546" s="178"/>
      <c r="CL546" s="100">
        <f t="shared" si="398"/>
        <v>0</v>
      </c>
      <c r="CM546" s="101" t="e">
        <f t="shared" si="399"/>
        <v>#DIV/0!</v>
      </c>
      <c r="CN546" s="100">
        <f t="shared" si="400"/>
        <v>0</v>
      </c>
      <c r="CO546" s="101" t="e">
        <f t="shared" si="401"/>
        <v>#DIV/0!</v>
      </c>
      <c r="CP546" s="100">
        <f t="shared" si="417"/>
        <v>0</v>
      </c>
      <c r="CQ546" s="101" t="e">
        <f t="shared" si="419"/>
        <v>#DIV/0!</v>
      </c>
      <c r="CR546" s="100">
        <f t="shared" si="404"/>
        <v>0</v>
      </c>
      <c r="CS546" s="101" t="e">
        <f t="shared" si="405"/>
        <v>#DIV/0!</v>
      </c>
      <c r="CT546" s="102" t="e">
        <f t="shared" si="420"/>
        <v>#DIV/0!</v>
      </c>
      <c r="CU546" s="601" t="e">
        <f t="shared" si="421"/>
        <v>#DIV/0!</v>
      </c>
      <c r="CV546" s="150"/>
    </row>
    <row r="547" spans="1:100" ht="86.25" hidden="1" customHeight="1">
      <c r="A547" s="80" t="s">
        <v>179</v>
      </c>
      <c r="B547" s="319">
        <v>614</v>
      </c>
      <c r="C547" s="534" t="s">
        <v>1294</v>
      </c>
      <c r="D547" s="168" t="s">
        <v>171</v>
      </c>
      <c r="E547" s="393" t="s">
        <v>1295</v>
      </c>
      <c r="F547" s="394" t="s">
        <v>224</v>
      </c>
      <c r="G547" s="547" t="s">
        <v>1297</v>
      </c>
      <c r="H547" s="202"/>
      <c r="I547" s="540" t="s">
        <v>212</v>
      </c>
      <c r="J547" s="632"/>
      <c r="K547" s="623"/>
      <c r="L547" s="638"/>
      <c r="M547" s="106"/>
      <c r="N547" s="92"/>
      <c r="O547" s="107" t="s">
        <v>177</v>
      </c>
      <c r="P547" s="107"/>
      <c r="Q547" s="149"/>
      <c r="R547" s="149"/>
      <c r="S547" s="149"/>
      <c r="T547" s="108"/>
      <c r="U547" s="107"/>
      <c r="V547" s="149"/>
      <c r="W547" s="149"/>
      <c r="X547" s="149"/>
      <c r="Y547" s="38">
        <f t="shared" si="418"/>
        <v>1</v>
      </c>
      <c r="Z547" s="129"/>
      <c r="AA547" s="536"/>
      <c r="AB547" s="536"/>
      <c r="AC547" s="97" t="s">
        <v>365</v>
      </c>
      <c r="AD547" s="97" t="s">
        <v>365</v>
      </c>
      <c r="AE547" s="97" t="s">
        <v>365</v>
      </c>
      <c r="AF547" s="97" t="s">
        <v>365</v>
      </c>
      <c r="AG547" s="96"/>
      <c r="AH547" s="96"/>
      <c r="AI547" s="96"/>
      <c r="AJ547" s="97"/>
      <c r="AK547" s="97"/>
      <c r="AL547" s="97"/>
      <c r="AM547" s="97"/>
      <c r="AN547" s="97"/>
      <c r="AO547" s="97"/>
      <c r="AP547" s="97"/>
      <c r="AQ547" s="97"/>
      <c r="AR547" s="97"/>
      <c r="AS547" s="97"/>
      <c r="AT547" s="97"/>
      <c r="AU547" s="97"/>
      <c r="AV547" s="97"/>
      <c r="AW547" s="97"/>
      <c r="AX547" s="97"/>
      <c r="AY547" s="97"/>
      <c r="AZ547" s="97"/>
      <c r="BA547" s="97"/>
      <c r="BB547" s="97"/>
      <c r="BC547" s="97"/>
      <c r="BD547" s="97"/>
      <c r="BE547" s="97"/>
      <c r="BF547" s="97"/>
      <c r="BG547" s="97"/>
      <c r="BH547" s="97"/>
      <c r="BI547" s="97"/>
      <c r="BJ547" s="98"/>
      <c r="BK547" s="99"/>
      <c r="BL547" s="99"/>
      <c r="BM547" s="99"/>
      <c r="BN547" s="110"/>
      <c r="BO547" s="99"/>
      <c r="BP547" s="99"/>
      <c r="BQ547" s="99"/>
      <c r="BR547" s="99"/>
      <c r="BS547" s="99"/>
      <c r="BT547" s="110"/>
      <c r="BU547" s="110"/>
      <c r="BV547" s="110"/>
      <c r="BW547" s="99"/>
      <c r="BX547" s="99"/>
      <c r="BY547" s="99"/>
      <c r="BZ547" s="99"/>
      <c r="CA547" s="110"/>
      <c r="CB547" s="110"/>
      <c r="CC547" s="99"/>
      <c r="CD547" s="99"/>
      <c r="CE547" s="99"/>
      <c r="CF547" s="99"/>
      <c r="CG547" s="99"/>
      <c r="CH547" s="110"/>
      <c r="CI547" s="99"/>
      <c r="CJ547" s="99"/>
      <c r="CK547" s="99"/>
      <c r="CL547" s="100">
        <f t="shared" si="398"/>
        <v>0</v>
      </c>
      <c r="CM547" s="112" t="e">
        <f t="shared" si="399"/>
        <v>#DIV/0!</v>
      </c>
      <c r="CN547" s="100">
        <f t="shared" si="400"/>
        <v>0</v>
      </c>
      <c r="CO547" s="101" t="e">
        <f t="shared" si="401"/>
        <v>#DIV/0!</v>
      </c>
      <c r="CP547" s="100">
        <f t="shared" si="417"/>
        <v>0</v>
      </c>
      <c r="CQ547" s="101" t="e">
        <f t="shared" si="419"/>
        <v>#DIV/0!</v>
      </c>
      <c r="CR547" s="100">
        <f t="shared" si="404"/>
        <v>0</v>
      </c>
      <c r="CS547" s="101" t="e">
        <f t="shared" si="405"/>
        <v>#DIV/0!</v>
      </c>
      <c r="CT547" s="102" t="e">
        <f t="shared" si="420"/>
        <v>#DIV/0!</v>
      </c>
      <c r="CU547" s="103" t="e">
        <f t="shared" si="421"/>
        <v>#DIV/0!</v>
      </c>
      <c r="CV547" s="2"/>
    </row>
    <row r="548" spans="1:100" ht="56.25" hidden="1" customHeight="1">
      <c r="A548" s="80" t="s">
        <v>181</v>
      </c>
      <c r="B548" s="60">
        <v>614</v>
      </c>
      <c r="C548" s="83" t="s">
        <v>1294</v>
      </c>
      <c r="D548" s="104" t="s">
        <v>171</v>
      </c>
      <c r="E548" s="81" t="s">
        <v>1295</v>
      </c>
      <c r="F548" s="84" t="s">
        <v>224</v>
      </c>
      <c r="G548" s="195" t="s">
        <v>1298</v>
      </c>
      <c r="H548" s="196"/>
      <c r="I548" s="87" t="s">
        <v>212</v>
      </c>
      <c r="J548" s="638"/>
      <c r="K548" s="623"/>
      <c r="L548" s="638"/>
      <c r="M548" s="106"/>
      <c r="N548" s="107"/>
      <c r="O548" s="149"/>
      <c r="P548" s="107"/>
      <c r="Q548" s="107" t="s">
        <v>177</v>
      </c>
      <c r="R548" s="149"/>
      <c r="S548" s="149"/>
      <c r="T548" s="108"/>
      <c r="U548" s="107"/>
      <c r="V548" s="149"/>
      <c r="W548" s="149"/>
      <c r="X548" s="149"/>
      <c r="Y548" s="38">
        <f t="shared" si="418"/>
        <v>1</v>
      </c>
      <c r="Z548" s="129"/>
      <c r="AA548" s="109"/>
      <c r="AB548" s="109"/>
      <c r="AC548" s="109"/>
      <c r="AD548" s="109"/>
      <c r="AE548" s="109"/>
      <c r="AF548" s="109"/>
      <c r="AG548" s="96"/>
      <c r="AH548" s="96"/>
      <c r="AI548" s="96"/>
      <c r="AJ548" s="97" t="s">
        <v>365</v>
      </c>
      <c r="AK548" s="97" t="s">
        <v>365</v>
      </c>
      <c r="AL548" s="97" t="s">
        <v>365</v>
      </c>
      <c r="AM548" s="97"/>
      <c r="AN548" s="97"/>
      <c r="AO548" s="97"/>
      <c r="AP548" s="97"/>
      <c r="AQ548" s="97"/>
      <c r="AR548" s="97"/>
      <c r="AS548" s="97"/>
      <c r="AT548" s="97"/>
      <c r="AU548" s="97"/>
      <c r="AV548" s="97"/>
      <c r="AW548" s="97"/>
      <c r="AX548" s="97"/>
      <c r="AY548" s="97"/>
      <c r="AZ548" s="97"/>
      <c r="BA548" s="97"/>
      <c r="BB548" s="97"/>
      <c r="BC548" s="97"/>
      <c r="BD548" s="97"/>
      <c r="BE548" s="97"/>
      <c r="BF548" s="97"/>
      <c r="BG548" s="97"/>
      <c r="BH548" s="97"/>
      <c r="BI548" s="97"/>
      <c r="BJ548" s="98"/>
      <c r="BK548" s="99"/>
      <c r="BL548" s="99"/>
      <c r="BM548" s="99"/>
      <c r="BN548" s="99"/>
      <c r="BO548" s="99"/>
      <c r="BP548" s="99"/>
      <c r="BQ548" s="99"/>
      <c r="BR548" s="99"/>
      <c r="BS548" s="99"/>
      <c r="BT548" s="99"/>
      <c r="BU548" s="99"/>
      <c r="BV548" s="99"/>
      <c r="BW548" s="99"/>
      <c r="BX548" s="99"/>
      <c r="BY548" s="99"/>
      <c r="BZ548" s="99"/>
      <c r="CA548" s="99"/>
      <c r="CB548" s="99"/>
      <c r="CC548" s="99"/>
      <c r="CD548" s="99"/>
      <c r="CE548" s="99"/>
      <c r="CF548" s="99"/>
      <c r="CG548" s="99"/>
      <c r="CH548" s="99"/>
      <c r="CI548" s="99"/>
      <c r="CJ548" s="99"/>
      <c r="CK548" s="99"/>
      <c r="CL548" s="100">
        <f t="shared" si="398"/>
        <v>0</v>
      </c>
      <c r="CM548" s="112" t="e">
        <f t="shared" si="399"/>
        <v>#DIV/0!</v>
      </c>
      <c r="CN548" s="100">
        <f t="shared" si="400"/>
        <v>0</v>
      </c>
      <c r="CO548" s="112" t="e">
        <f t="shared" si="401"/>
        <v>#DIV/0!</v>
      </c>
      <c r="CP548" s="100">
        <f t="shared" si="417"/>
        <v>0</v>
      </c>
      <c r="CQ548" s="112" t="e">
        <f t="shared" si="419"/>
        <v>#DIV/0!</v>
      </c>
      <c r="CR548" s="100">
        <f t="shared" si="404"/>
        <v>0</v>
      </c>
      <c r="CS548" s="112" t="e">
        <f t="shared" si="405"/>
        <v>#DIV/0!</v>
      </c>
      <c r="CT548" s="113" t="e">
        <f t="shared" si="420"/>
        <v>#DIV/0!</v>
      </c>
      <c r="CU548" s="103" t="e">
        <f t="shared" si="421"/>
        <v>#DIV/0!</v>
      </c>
      <c r="CV548" s="2"/>
    </row>
    <row r="549" spans="1:100" ht="39" hidden="1" customHeight="1">
      <c r="A549" s="80" t="s">
        <v>182</v>
      </c>
      <c r="B549" s="60">
        <v>614</v>
      </c>
      <c r="C549" s="83" t="s">
        <v>1294</v>
      </c>
      <c r="D549" s="115" t="s">
        <v>171</v>
      </c>
      <c r="E549" s="81" t="s">
        <v>1295</v>
      </c>
      <c r="F549" s="84" t="s">
        <v>224</v>
      </c>
      <c r="G549" s="386" t="s">
        <v>1299</v>
      </c>
      <c r="H549" s="387"/>
      <c r="I549" s="105" t="s">
        <v>212</v>
      </c>
      <c r="J549" s="638"/>
      <c r="K549" s="623"/>
      <c r="L549" s="638"/>
      <c r="M549" s="106"/>
      <c r="N549" s="107"/>
      <c r="O549" s="149"/>
      <c r="P549" s="107"/>
      <c r="Q549" s="149"/>
      <c r="R549" s="107" t="s">
        <v>177</v>
      </c>
      <c r="S549" s="149"/>
      <c r="T549" s="108"/>
      <c r="U549" s="107"/>
      <c r="V549" s="149"/>
      <c r="W549" s="149"/>
      <c r="X549" s="149"/>
      <c r="Y549" s="38">
        <f t="shared" si="418"/>
        <v>1</v>
      </c>
      <c r="Z549" s="129"/>
      <c r="AA549" s="109"/>
      <c r="AB549" s="109"/>
      <c r="AC549" s="109"/>
      <c r="AD549" s="109"/>
      <c r="AE549" s="109"/>
      <c r="AF549" s="109"/>
      <c r="AG549" s="96"/>
      <c r="AH549" s="96"/>
      <c r="AI549" s="96"/>
      <c r="AJ549" s="97"/>
      <c r="AK549" s="97"/>
      <c r="AL549" s="97"/>
      <c r="AM549" s="97"/>
      <c r="AN549" s="97" t="s">
        <v>365</v>
      </c>
      <c r="AO549" s="97" t="s">
        <v>365</v>
      </c>
      <c r="AP549" s="97" t="s">
        <v>365</v>
      </c>
      <c r="AQ549" s="97"/>
      <c r="AR549" s="97"/>
      <c r="AS549" s="97"/>
      <c r="AT549" s="97"/>
      <c r="AU549" s="97"/>
      <c r="AV549" s="97"/>
      <c r="AW549" s="97"/>
      <c r="AX549" s="97"/>
      <c r="AY549" s="97"/>
      <c r="AZ549" s="97"/>
      <c r="BA549" s="97"/>
      <c r="BB549" s="97"/>
      <c r="BC549" s="97"/>
      <c r="BD549" s="97"/>
      <c r="BE549" s="97"/>
      <c r="BF549" s="97"/>
      <c r="BG549" s="97"/>
      <c r="BH549" s="97"/>
      <c r="BI549" s="97"/>
      <c r="BJ549" s="98"/>
      <c r="BK549" s="99"/>
      <c r="BL549" s="99"/>
      <c r="BM549" s="99"/>
      <c r="BN549" s="99"/>
      <c r="BO549" s="99"/>
      <c r="BP549" s="99"/>
      <c r="BQ549" s="99"/>
      <c r="BR549" s="99"/>
      <c r="BS549" s="99"/>
      <c r="BT549" s="99"/>
      <c r="BU549" s="99"/>
      <c r="BV549" s="99"/>
      <c r="BW549" s="99"/>
      <c r="BX549" s="99"/>
      <c r="BY549" s="99"/>
      <c r="BZ549" s="99"/>
      <c r="CA549" s="99"/>
      <c r="CB549" s="99"/>
      <c r="CC549" s="99"/>
      <c r="CD549" s="99"/>
      <c r="CE549" s="99"/>
      <c r="CF549" s="99"/>
      <c r="CG549" s="99"/>
      <c r="CH549" s="99"/>
      <c r="CI549" s="99"/>
      <c r="CJ549" s="99"/>
      <c r="CK549" s="99"/>
      <c r="CL549" s="100">
        <f t="shared" si="398"/>
        <v>0</v>
      </c>
      <c r="CM549" s="101" t="e">
        <f t="shared" si="399"/>
        <v>#DIV/0!</v>
      </c>
      <c r="CN549" s="100">
        <f t="shared" si="400"/>
        <v>0</v>
      </c>
      <c r="CO549" s="101" t="e">
        <f t="shared" si="401"/>
        <v>#DIV/0!</v>
      </c>
      <c r="CP549" s="100">
        <f t="shared" si="417"/>
        <v>0</v>
      </c>
      <c r="CQ549" s="101" t="e">
        <f t="shared" si="419"/>
        <v>#DIV/0!</v>
      </c>
      <c r="CR549" s="100">
        <f t="shared" si="404"/>
        <v>0</v>
      </c>
      <c r="CS549" s="101" t="e">
        <f t="shared" si="405"/>
        <v>#DIV/0!</v>
      </c>
      <c r="CT549" s="113" t="e">
        <f t="shared" si="420"/>
        <v>#DIV/0!</v>
      </c>
      <c r="CU549" s="103" t="e">
        <f t="shared" si="421"/>
        <v>#DIV/0!</v>
      </c>
      <c r="CV549" s="2"/>
    </row>
    <row r="550" spans="1:100" ht="54.75" hidden="1" customHeight="1">
      <c r="A550" s="80" t="s">
        <v>183</v>
      </c>
      <c r="B550" s="60">
        <v>614</v>
      </c>
      <c r="C550" s="83" t="s">
        <v>1294</v>
      </c>
      <c r="D550" s="104" t="s">
        <v>171</v>
      </c>
      <c r="E550" s="81" t="s">
        <v>1295</v>
      </c>
      <c r="F550" s="84" t="s">
        <v>224</v>
      </c>
      <c r="G550" s="171" t="s">
        <v>1300</v>
      </c>
      <c r="H550" s="172"/>
      <c r="I550" s="105" t="s">
        <v>212</v>
      </c>
      <c r="J550" s="638"/>
      <c r="K550" s="623"/>
      <c r="L550" s="638"/>
      <c r="M550" s="106"/>
      <c r="N550" s="107"/>
      <c r="O550" s="149"/>
      <c r="P550" s="107"/>
      <c r="Q550" s="149"/>
      <c r="R550" s="149"/>
      <c r="S550" s="107" t="s">
        <v>177</v>
      </c>
      <c r="T550" s="108"/>
      <c r="U550" s="107"/>
      <c r="V550" s="149"/>
      <c r="W550" s="149"/>
      <c r="X550" s="149"/>
      <c r="Y550" s="38">
        <f t="shared" si="418"/>
        <v>1</v>
      </c>
      <c r="Z550" s="129"/>
      <c r="AA550" s="109"/>
      <c r="AB550" s="109"/>
      <c r="AC550" s="109"/>
      <c r="AD550" s="109"/>
      <c r="AE550" s="109"/>
      <c r="AF550" s="109"/>
      <c r="AG550" s="96"/>
      <c r="AH550" s="96"/>
      <c r="AI550" s="96"/>
      <c r="AJ550" s="97"/>
      <c r="AK550" s="97"/>
      <c r="AL550" s="97"/>
      <c r="AM550" s="97"/>
      <c r="AN550" s="97"/>
      <c r="AO550" s="97"/>
      <c r="AP550" s="97"/>
      <c r="AQ550" s="97"/>
      <c r="AR550" s="97"/>
      <c r="AS550" s="97" t="s">
        <v>227</v>
      </c>
      <c r="AT550" s="97"/>
      <c r="AU550" s="97"/>
      <c r="AV550" s="97"/>
      <c r="AW550" s="97"/>
      <c r="AX550" s="97"/>
      <c r="AY550" s="97"/>
      <c r="AZ550" s="97"/>
      <c r="BA550" s="97"/>
      <c r="BB550" s="97"/>
      <c r="BC550" s="97"/>
      <c r="BD550" s="97"/>
      <c r="BE550" s="97"/>
      <c r="BF550" s="97"/>
      <c r="BG550" s="97"/>
      <c r="BH550" s="97"/>
      <c r="BI550" s="97"/>
      <c r="BJ550" s="98"/>
      <c r="BK550" s="99"/>
      <c r="BL550" s="99"/>
      <c r="BM550" s="99"/>
      <c r="BN550" s="99"/>
      <c r="BO550" s="99"/>
      <c r="BP550" s="99"/>
      <c r="BQ550" s="99"/>
      <c r="BR550" s="99"/>
      <c r="BS550" s="99"/>
      <c r="BT550" s="99"/>
      <c r="BU550" s="99"/>
      <c r="BV550" s="99"/>
      <c r="BW550" s="99"/>
      <c r="BX550" s="99"/>
      <c r="BY550" s="99"/>
      <c r="BZ550" s="99"/>
      <c r="CA550" s="99"/>
      <c r="CB550" s="99"/>
      <c r="CC550" s="99"/>
      <c r="CD550" s="99"/>
      <c r="CE550" s="99"/>
      <c r="CF550" s="99"/>
      <c r="CG550" s="99"/>
      <c r="CH550" s="99"/>
      <c r="CI550" s="99"/>
      <c r="CJ550" s="99"/>
      <c r="CK550" s="99"/>
      <c r="CL550" s="100">
        <f t="shared" si="398"/>
        <v>0</v>
      </c>
      <c r="CM550" s="112" t="e">
        <f t="shared" si="399"/>
        <v>#DIV/0!</v>
      </c>
      <c r="CN550" s="100">
        <f t="shared" si="400"/>
        <v>0</v>
      </c>
      <c r="CO550" s="112" t="e">
        <f t="shared" si="401"/>
        <v>#DIV/0!</v>
      </c>
      <c r="CP550" s="100">
        <f t="shared" si="417"/>
        <v>0</v>
      </c>
      <c r="CQ550" s="112" t="e">
        <f t="shared" si="419"/>
        <v>#DIV/0!</v>
      </c>
      <c r="CR550" s="100">
        <f t="shared" si="404"/>
        <v>0</v>
      </c>
      <c r="CS550" s="112" t="e">
        <f t="shared" si="405"/>
        <v>#DIV/0!</v>
      </c>
      <c r="CT550" s="113" t="e">
        <f t="shared" si="420"/>
        <v>#DIV/0!</v>
      </c>
      <c r="CU550" s="103" t="e">
        <f t="shared" si="421"/>
        <v>#DIV/0!</v>
      </c>
      <c r="CV550" s="2"/>
    </row>
    <row r="551" spans="1:100" ht="54.75" hidden="1" customHeight="1">
      <c r="A551" s="80" t="s">
        <v>184</v>
      </c>
      <c r="B551" s="60">
        <v>614</v>
      </c>
      <c r="C551" s="83" t="s">
        <v>1294</v>
      </c>
      <c r="D551" s="104" t="s">
        <v>171</v>
      </c>
      <c r="E551" s="81" t="s">
        <v>1295</v>
      </c>
      <c r="F551" s="84" t="s">
        <v>224</v>
      </c>
      <c r="G551" s="195" t="s">
        <v>1301</v>
      </c>
      <c r="H551" s="196"/>
      <c r="I551" s="105" t="s">
        <v>212</v>
      </c>
      <c r="J551" s="638"/>
      <c r="K551" s="623"/>
      <c r="L551" s="638"/>
      <c r="M551" s="106"/>
      <c r="N551" s="107"/>
      <c r="O551" s="149"/>
      <c r="P551" s="107"/>
      <c r="Q551" s="149"/>
      <c r="R551" s="149"/>
      <c r="S551" s="149"/>
      <c r="T551" s="108" t="s">
        <v>177</v>
      </c>
      <c r="U551" s="107"/>
      <c r="V551" s="149"/>
      <c r="W551" s="149"/>
      <c r="X551" s="149"/>
      <c r="Y551" s="38">
        <f t="shared" si="418"/>
        <v>1</v>
      </c>
      <c r="Z551" s="129"/>
      <c r="AA551" s="109"/>
      <c r="AB551" s="109"/>
      <c r="AC551" s="109"/>
      <c r="AD551" s="109"/>
      <c r="AE551" s="109"/>
      <c r="AF551" s="109"/>
      <c r="AG551" s="96"/>
      <c r="AH551" s="96"/>
      <c r="AI551" s="96"/>
      <c r="AJ551" s="97"/>
      <c r="AK551" s="97"/>
      <c r="AL551" s="97"/>
      <c r="AM551" s="97"/>
      <c r="AN551" s="97"/>
      <c r="AO551" s="97"/>
      <c r="AP551" s="97"/>
      <c r="AQ551" s="97"/>
      <c r="AR551" s="97"/>
      <c r="AS551" s="97"/>
      <c r="AT551" s="97" t="s">
        <v>365</v>
      </c>
      <c r="AU551" s="97" t="s">
        <v>365</v>
      </c>
      <c r="AV551" s="97" t="s">
        <v>365</v>
      </c>
      <c r="AW551" s="97" t="s">
        <v>365</v>
      </c>
      <c r="AX551" s="97"/>
      <c r="AY551" s="97"/>
      <c r="AZ551" s="97"/>
      <c r="BA551" s="97"/>
      <c r="BB551" s="97"/>
      <c r="BC551" s="97"/>
      <c r="BD551" s="97"/>
      <c r="BE551" s="97"/>
      <c r="BF551" s="97"/>
      <c r="BG551" s="97"/>
      <c r="BH551" s="97"/>
      <c r="BI551" s="97"/>
      <c r="BJ551" s="98"/>
      <c r="BK551" s="99"/>
      <c r="BL551" s="99"/>
      <c r="BM551" s="99"/>
      <c r="BN551" s="99"/>
      <c r="BO551" s="99"/>
      <c r="BP551" s="99"/>
      <c r="BQ551" s="99"/>
      <c r="BR551" s="99"/>
      <c r="BS551" s="99"/>
      <c r="BT551" s="99"/>
      <c r="BU551" s="99"/>
      <c r="BV551" s="99"/>
      <c r="BW551" s="99"/>
      <c r="BX551" s="99"/>
      <c r="BY551" s="99"/>
      <c r="BZ551" s="99"/>
      <c r="CA551" s="99"/>
      <c r="CB551" s="99"/>
      <c r="CC551" s="99"/>
      <c r="CD551" s="99"/>
      <c r="CE551" s="99"/>
      <c r="CF551" s="99"/>
      <c r="CG551" s="99"/>
      <c r="CH551" s="99"/>
      <c r="CI551" s="99"/>
      <c r="CJ551" s="99"/>
      <c r="CK551" s="99"/>
      <c r="CL551" s="100">
        <f t="shared" si="398"/>
        <v>0</v>
      </c>
      <c r="CM551" s="101" t="e">
        <f t="shared" si="399"/>
        <v>#DIV/0!</v>
      </c>
      <c r="CN551" s="100">
        <f t="shared" si="400"/>
        <v>0</v>
      </c>
      <c r="CO551" s="101" t="e">
        <f t="shared" si="401"/>
        <v>#DIV/0!</v>
      </c>
      <c r="CP551" s="100">
        <f t="shared" si="417"/>
        <v>0</v>
      </c>
      <c r="CQ551" s="101" t="e">
        <f t="shared" si="419"/>
        <v>#DIV/0!</v>
      </c>
      <c r="CR551" s="100">
        <f t="shared" si="404"/>
        <v>0</v>
      </c>
      <c r="CS551" s="101" t="e">
        <f t="shared" si="405"/>
        <v>#DIV/0!</v>
      </c>
      <c r="CT551" s="116" t="e">
        <f t="shared" si="420"/>
        <v>#DIV/0!</v>
      </c>
      <c r="CU551" s="103" t="e">
        <f t="shared" si="421"/>
        <v>#DIV/0!</v>
      </c>
      <c r="CV551" s="2"/>
    </row>
    <row r="552" spans="1:100" ht="54.75" hidden="1" customHeight="1">
      <c r="A552" s="80" t="s">
        <v>185</v>
      </c>
      <c r="B552" s="60">
        <v>614</v>
      </c>
      <c r="C552" s="83" t="s">
        <v>1294</v>
      </c>
      <c r="D552" s="104" t="s">
        <v>171</v>
      </c>
      <c r="E552" s="81" t="s">
        <v>1295</v>
      </c>
      <c r="F552" s="84" t="s">
        <v>224</v>
      </c>
      <c r="G552" s="171" t="s">
        <v>1302</v>
      </c>
      <c r="H552" s="172"/>
      <c r="I552" s="105" t="s">
        <v>212</v>
      </c>
      <c r="J552" s="638"/>
      <c r="K552" s="623"/>
      <c r="L552" s="638"/>
      <c r="M552" s="106"/>
      <c r="N552" s="107"/>
      <c r="O552" s="149"/>
      <c r="P552" s="107"/>
      <c r="Q552" s="149"/>
      <c r="R552" s="149"/>
      <c r="S552" s="149"/>
      <c r="T552" s="108"/>
      <c r="U552" s="107" t="s">
        <v>177</v>
      </c>
      <c r="V552" s="149"/>
      <c r="W552" s="149"/>
      <c r="X552" s="149"/>
      <c r="Y552" s="38">
        <f t="shared" si="418"/>
        <v>1</v>
      </c>
      <c r="Z552" s="129"/>
      <c r="AA552" s="109"/>
      <c r="AB552" s="109"/>
      <c r="AC552" s="109"/>
      <c r="AD552" s="109"/>
      <c r="AE552" s="109"/>
      <c r="AF552" s="109"/>
      <c r="AG552" s="96"/>
      <c r="AH552" s="96"/>
      <c r="AI552" s="96"/>
      <c r="AJ552" s="97"/>
      <c r="AK552" s="97"/>
      <c r="AL552" s="97"/>
      <c r="AM552" s="97"/>
      <c r="AN552" s="97"/>
      <c r="AO552" s="97"/>
      <c r="AP552" s="97"/>
      <c r="AQ552" s="97"/>
      <c r="AR552" s="97"/>
      <c r="AS552" s="97"/>
      <c r="AT552" s="97"/>
      <c r="AU552" s="97"/>
      <c r="AV552" s="97"/>
      <c r="AW552" s="97"/>
      <c r="AX552" s="97" t="s">
        <v>365</v>
      </c>
      <c r="AY552" s="97" t="s">
        <v>227</v>
      </c>
      <c r="AZ552" s="97" t="s">
        <v>365</v>
      </c>
      <c r="BA552" s="97"/>
      <c r="BB552" s="97"/>
      <c r="BC552" s="97"/>
      <c r="BD552" s="97"/>
      <c r="BE552" s="97"/>
      <c r="BF552" s="97"/>
      <c r="BG552" s="97"/>
      <c r="BH552" s="97"/>
      <c r="BI552" s="97"/>
      <c r="BJ552" s="98"/>
      <c r="BK552" s="99"/>
      <c r="BL552" s="99"/>
      <c r="BM552" s="99"/>
      <c r="BN552" s="99"/>
      <c r="BO552" s="99"/>
      <c r="BP552" s="99"/>
      <c r="BQ552" s="99"/>
      <c r="BR552" s="99"/>
      <c r="BS552" s="99"/>
      <c r="BT552" s="99"/>
      <c r="BU552" s="99"/>
      <c r="BV552" s="99"/>
      <c r="BW552" s="99"/>
      <c r="BX552" s="99"/>
      <c r="BY552" s="99"/>
      <c r="BZ552" s="99"/>
      <c r="CA552" s="99"/>
      <c r="CB552" s="99"/>
      <c r="CC552" s="99"/>
      <c r="CD552" s="99"/>
      <c r="CE552" s="99"/>
      <c r="CF552" s="99"/>
      <c r="CG552" s="99"/>
      <c r="CH552" s="99"/>
      <c r="CI552" s="99"/>
      <c r="CJ552" s="99"/>
      <c r="CK552" s="99"/>
      <c r="CL552" s="100">
        <f t="shared" si="398"/>
        <v>0</v>
      </c>
      <c r="CM552" s="101" t="e">
        <f t="shared" si="399"/>
        <v>#DIV/0!</v>
      </c>
      <c r="CN552" s="100">
        <f t="shared" si="400"/>
        <v>0</v>
      </c>
      <c r="CO552" s="101" t="e">
        <f t="shared" si="401"/>
        <v>#DIV/0!</v>
      </c>
      <c r="CP552" s="100">
        <f t="shared" si="417"/>
        <v>0</v>
      </c>
      <c r="CQ552" s="101" t="e">
        <f t="shared" si="419"/>
        <v>#DIV/0!</v>
      </c>
      <c r="CR552" s="100">
        <f t="shared" si="404"/>
        <v>0</v>
      </c>
      <c r="CS552" s="101" t="e">
        <f t="shared" si="405"/>
        <v>#DIV/0!</v>
      </c>
      <c r="CT552" s="117" t="e">
        <f t="shared" si="420"/>
        <v>#DIV/0!</v>
      </c>
      <c r="CU552" s="103" t="e">
        <f t="shared" si="421"/>
        <v>#DIV/0!</v>
      </c>
      <c r="CV552" s="2"/>
    </row>
    <row r="553" spans="1:100" ht="54.75" hidden="1" customHeight="1">
      <c r="A553" s="80" t="s">
        <v>186</v>
      </c>
      <c r="B553" s="60">
        <v>614</v>
      </c>
      <c r="C553" s="83" t="s">
        <v>1294</v>
      </c>
      <c r="D553" s="104" t="s">
        <v>171</v>
      </c>
      <c r="E553" s="81" t="s">
        <v>1295</v>
      </c>
      <c r="F553" s="84" t="s">
        <v>224</v>
      </c>
      <c r="G553" s="195" t="s">
        <v>1303</v>
      </c>
      <c r="H553" s="196"/>
      <c r="I553" s="105" t="s">
        <v>212</v>
      </c>
      <c r="J553" s="638"/>
      <c r="K553" s="623"/>
      <c r="L553" s="638"/>
      <c r="M553" s="106"/>
      <c r="N553" s="107"/>
      <c r="O553" s="149"/>
      <c r="P553" s="107"/>
      <c r="Q553" s="149"/>
      <c r="R553" s="149"/>
      <c r="S553" s="149"/>
      <c r="T553" s="108"/>
      <c r="U553" s="107"/>
      <c r="V553" s="107" t="s">
        <v>177</v>
      </c>
      <c r="W553" s="149"/>
      <c r="X553" s="149"/>
      <c r="Y553" s="38">
        <f t="shared" si="418"/>
        <v>1</v>
      </c>
      <c r="Z553" s="129"/>
      <c r="AA553" s="109"/>
      <c r="AB553" s="109"/>
      <c r="AC553" s="109"/>
      <c r="AD553" s="109"/>
      <c r="AE553" s="109"/>
      <c r="AF553" s="109"/>
      <c r="AG553" s="96"/>
      <c r="AH553" s="96"/>
      <c r="AI553" s="96"/>
      <c r="AJ553" s="97"/>
      <c r="AK553" s="97"/>
      <c r="AL553" s="97"/>
      <c r="AM553" s="97"/>
      <c r="AN553" s="97"/>
      <c r="AO553" s="97"/>
      <c r="AP553" s="97"/>
      <c r="AQ553" s="97"/>
      <c r="AR553" s="97"/>
      <c r="AS553" s="97"/>
      <c r="AT553" s="97"/>
      <c r="AU553" s="97"/>
      <c r="AV553" s="97"/>
      <c r="AW553" s="97"/>
      <c r="AX553" s="97"/>
      <c r="AY553" s="97"/>
      <c r="AZ553" s="97"/>
      <c r="BA553" s="97" t="s">
        <v>365</v>
      </c>
      <c r="BB553" s="97" t="s">
        <v>365</v>
      </c>
      <c r="BC553" s="97" t="s">
        <v>365</v>
      </c>
      <c r="BD553" s="97"/>
      <c r="BE553" s="97"/>
      <c r="BF553" s="97"/>
      <c r="BG553" s="97"/>
      <c r="BH553" s="97"/>
      <c r="BI553" s="97"/>
      <c r="BJ553" s="98"/>
      <c r="BK553" s="99"/>
      <c r="BL553" s="99"/>
      <c r="BM553" s="99"/>
      <c r="BN553" s="99"/>
      <c r="BO553" s="99"/>
      <c r="BP553" s="99"/>
      <c r="BQ553" s="99"/>
      <c r="BR553" s="99"/>
      <c r="BS553" s="99"/>
      <c r="BT553" s="99"/>
      <c r="BU553" s="99"/>
      <c r="BV553" s="99"/>
      <c r="BW553" s="99"/>
      <c r="BX553" s="99"/>
      <c r="BY553" s="99"/>
      <c r="BZ553" s="99"/>
      <c r="CA553" s="99"/>
      <c r="CB553" s="99"/>
      <c r="CC553" s="99"/>
      <c r="CD553" s="99"/>
      <c r="CE553" s="99"/>
      <c r="CF553" s="99"/>
      <c r="CG553" s="99"/>
      <c r="CH553" s="99"/>
      <c r="CI553" s="99"/>
      <c r="CJ553" s="99"/>
      <c r="CK553" s="99"/>
      <c r="CL553" s="100">
        <f t="shared" si="398"/>
        <v>0</v>
      </c>
      <c r="CM553" s="101" t="e">
        <f t="shared" si="399"/>
        <v>#DIV/0!</v>
      </c>
      <c r="CN553" s="100">
        <f t="shared" si="400"/>
        <v>0</v>
      </c>
      <c r="CO553" s="101" t="e">
        <f t="shared" si="401"/>
        <v>#DIV/0!</v>
      </c>
      <c r="CP553" s="100">
        <f t="shared" si="417"/>
        <v>0</v>
      </c>
      <c r="CQ553" s="101" t="e">
        <f t="shared" si="419"/>
        <v>#DIV/0!</v>
      </c>
      <c r="CR553" s="100">
        <f t="shared" si="404"/>
        <v>0</v>
      </c>
      <c r="CS553" s="101" t="e">
        <f t="shared" si="405"/>
        <v>#DIV/0!</v>
      </c>
      <c r="CT553" s="113" t="e">
        <f t="shared" si="420"/>
        <v>#DIV/0!</v>
      </c>
      <c r="CU553" s="103" t="e">
        <f t="shared" si="421"/>
        <v>#DIV/0!</v>
      </c>
      <c r="CV553" s="2"/>
    </row>
    <row r="554" spans="1:100" ht="54.75" hidden="1" customHeight="1">
      <c r="A554" s="80" t="s">
        <v>187</v>
      </c>
      <c r="B554" s="60">
        <v>614</v>
      </c>
      <c r="C554" s="83" t="s">
        <v>1294</v>
      </c>
      <c r="D554" s="104" t="s">
        <v>171</v>
      </c>
      <c r="E554" s="81" t="s">
        <v>1295</v>
      </c>
      <c r="F554" s="84" t="s">
        <v>224</v>
      </c>
      <c r="G554" s="195" t="s">
        <v>1304</v>
      </c>
      <c r="H554" s="196"/>
      <c r="I554" s="105" t="s">
        <v>212</v>
      </c>
      <c r="J554" s="638"/>
      <c r="K554" s="623"/>
      <c r="L554" s="638"/>
      <c r="M554" s="106"/>
      <c r="N554" s="107"/>
      <c r="O554" s="149"/>
      <c r="P554" s="107"/>
      <c r="Q554" s="149"/>
      <c r="R554" s="149"/>
      <c r="S554" s="149"/>
      <c r="T554" s="108"/>
      <c r="U554" s="107"/>
      <c r="V554" s="149"/>
      <c r="W554" s="107" t="s">
        <v>177</v>
      </c>
      <c r="X554" s="149"/>
      <c r="Y554" s="38">
        <f t="shared" si="418"/>
        <v>1</v>
      </c>
      <c r="Z554" s="129"/>
      <c r="AA554" s="109"/>
      <c r="AB554" s="109"/>
      <c r="AC554" s="109"/>
      <c r="AD554" s="109"/>
      <c r="AE554" s="109"/>
      <c r="AF554" s="109"/>
      <c r="AG554" s="96"/>
      <c r="AH554" s="96"/>
      <c r="AI554" s="96"/>
      <c r="AJ554" s="97"/>
      <c r="AK554" s="97"/>
      <c r="AL554" s="97"/>
      <c r="AM554" s="97"/>
      <c r="AN554" s="97"/>
      <c r="AO554" s="97"/>
      <c r="AP554" s="97"/>
      <c r="AQ554" s="97"/>
      <c r="AR554" s="97"/>
      <c r="AS554" s="97"/>
      <c r="AT554" s="97"/>
      <c r="AU554" s="97"/>
      <c r="AV554" s="97"/>
      <c r="AW554" s="97"/>
      <c r="AX554" s="97"/>
      <c r="AY554" s="97"/>
      <c r="AZ554" s="97"/>
      <c r="BA554" s="97"/>
      <c r="BB554" s="97"/>
      <c r="BC554" s="97"/>
      <c r="BD554" s="97" t="s">
        <v>365</v>
      </c>
      <c r="BE554" s="97" t="s">
        <v>365</v>
      </c>
      <c r="BF554" s="97" t="s">
        <v>365</v>
      </c>
      <c r="BG554" s="97"/>
      <c r="BH554" s="97"/>
      <c r="BI554" s="97"/>
      <c r="BJ554" s="98"/>
      <c r="BK554" s="99"/>
      <c r="BL554" s="99"/>
      <c r="BM554" s="99"/>
      <c r="BN554" s="99"/>
      <c r="BO554" s="99"/>
      <c r="BP554" s="99"/>
      <c r="BQ554" s="99"/>
      <c r="BR554" s="99"/>
      <c r="BS554" s="99"/>
      <c r="BT554" s="99"/>
      <c r="BU554" s="99"/>
      <c r="BV554" s="99"/>
      <c r="BW554" s="99"/>
      <c r="BX554" s="99"/>
      <c r="BY554" s="99"/>
      <c r="BZ554" s="99"/>
      <c r="CA554" s="99"/>
      <c r="CB554" s="99"/>
      <c r="CC554" s="99"/>
      <c r="CD554" s="99"/>
      <c r="CE554" s="99"/>
      <c r="CF554" s="99"/>
      <c r="CG554" s="99"/>
      <c r="CH554" s="99"/>
      <c r="CI554" s="99"/>
      <c r="CJ554" s="99"/>
      <c r="CK554" s="99"/>
      <c r="CL554" s="103">
        <f t="shared" si="398"/>
        <v>0</v>
      </c>
      <c r="CM554" s="112" t="e">
        <f t="shared" si="399"/>
        <v>#DIV/0!</v>
      </c>
      <c r="CN554" s="100">
        <f t="shared" si="400"/>
        <v>0</v>
      </c>
      <c r="CO554" s="112" t="e">
        <f t="shared" si="401"/>
        <v>#DIV/0!</v>
      </c>
      <c r="CP554" s="100">
        <f t="shared" si="417"/>
        <v>0</v>
      </c>
      <c r="CQ554" s="112" t="e">
        <f>CP554/(CL554+CN554+CP598+CR554)</f>
        <v>#DIV/0!</v>
      </c>
      <c r="CR554" s="100">
        <f t="shared" si="404"/>
        <v>0</v>
      </c>
      <c r="CS554" s="112" t="e">
        <f t="shared" si="405"/>
        <v>#DIV/0!</v>
      </c>
      <c r="CT554" s="113" t="e">
        <f>(((CL554*2)+(CN554*1)+(CP554*0)))/(CL554+CN554+CP554)</f>
        <v>#DIV/0!</v>
      </c>
      <c r="CU554" s="103" t="e">
        <f>IF(CS554&gt;=50%,"KĐG",IF(CT554&gt;=1.6,"Đạt mục tiêu",IF(CT554&gt;=1,"Cần cố gắng","Chưa đạt")))</f>
        <v>#DIV/0!</v>
      </c>
      <c r="CV554" s="2"/>
    </row>
    <row r="555" spans="1:100" ht="54.75" hidden="1" customHeight="1">
      <c r="A555" s="80" t="s">
        <v>188</v>
      </c>
      <c r="B555" s="60">
        <v>614</v>
      </c>
      <c r="C555" s="81" t="s">
        <v>1294</v>
      </c>
      <c r="D555" s="104" t="s">
        <v>171</v>
      </c>
      <c r="E555" s="81" t="s">
        <v>1295</v>
      </c>
      <c r="F555" s="84" t="s">
        <v>224</v>
      </c>
      <c r="G555" s="195" t="s">
        <v>1305</v>
      </c>
      <c r="H555" s="196"/>
      <c r="I555" s="105" t="s">
        <v>212</v>
      </c>
      <c r="J555" s="639"/>
      <c r="K555" s="624"/>
      <c r="L555" s="639"/>
      <c r="M555" s="106"/>
      <c r="N555" s="107"/>
      <c r="O555" s="149"/>
      <c r="P555" s="107"/>
      <c r="Q555" s="149"/>
      <c r="R555" s="149"/>
      <c r="S555" s="149"/>
      <c r="T555" s="108"/>
      <c r="U555" s="107"/>
      <c r="V555" s="149"/>
      <c r="W555" s="149"/>
      <c r="X555" s="107" t="s">
        <v>177</v>
      </c>
      <c r="Y555" s="38">
        <f t="shared" si="418"/>
        <v>1</v>
      </c>
      <c r="Z555" s="129"/>
      <c r="AA555" s="109"/>
      <c r="AB555" s="109"/>
      <c r="AC555" s="109"/>
      <c r="AD555" s="109"/>
      <c r="AE555" s="109"/>
      <c r="AF555" s="109"/>
      <c r="AG555" s="96"/>
      <c r="AH555" s="96"/>
      <c r="AI555" s="96"/>
      <c r="AJ555" s="97"/>
      <c r="AK555" s="97"/>
      <c r="AL555" s="97"/>
      <c r="AM555" s="97"/>
      <c r="AN555" s="97"/>
      <c r="AO555" s="97"/>
      <c r="AP555" s="97"/>
      <c r="AQ555" s="97"/>
      <c r="AR555" s="97"/>
      <c r="AS555" s="97"/>
      <c r="AT555" s="97"/>
      <c r="AU555" s="97"/>
      <c r="AV555" s="97"/>
      <c r="AW555" s="97"/>
      <c r="AX555" s="97"/>
      <c r="AY555" s="97"/>
      <c r="AZ555" s="97"/>
      <c r="BA555" s="97"/>
      <c r="BB555" s="97"/>
      <c r="BC555" s="97"/>
      <c r="BD555" s="97"/>
      <c r="BE555" s="97"/>
      <c r="BF555" s="97"/>
      <c r="BG555" s="97" t="s">
        <v>365</v>
      </c>
      <c r="BH555" s="97" t="s">
        <v>365</v>
      </c>
      <c r="BI555" s="97" t="s">
        <v>227</v>
      </c>
      <c r="BJ555" s="98"/>
      <c r="BK555" s="99"/>
      <c r="BL555" s="99"/>
      <c r="BM555" s="99"/>
      <c r="BN555" s="99"/>
      <c r="BO555" s="99"/>
      <c r="BP555" s="99"/>
      <c r="BQ555" s="99"/>
      <c r="BR555" s="99"/>
      <c r="BS555" s="99"/>
      <c r="BT555" s="99"/>
      <c r="BU555" s="99"/>
      <c r="BV555" s="99"/>
      <c r="BW555" s="99"/>
      <c r="BX555" s="99"/>
      <c r="BY555" s="99"/>
      <c r="BZ555" s="99"/>
      <c r="CA555" s="99"/>
      <c r="CB555" s="99"/>
      <c r="CC555" s="99"/>
      <c r="CD555" s="99"/>
      <c r="CE555" s="99"/>
      <c r="CF555" s="99"/>
      <c r="CG555" s="99"/>
      <c r="CH555" s="99"/>
      <c r="CI555" s="99"/>
      <c r="CJ555" s="99"/>
      <c r="CK555" s="99"/>
      <c r="CL555" s="100">
        <f t="shared" si="398"/>
        <v>0</v>
      </c>
      <c r="CM555" s="101" t="e">
        <f t="shared" si="399"/>
        <v>#DIV/0!</v>
      </c>
      <c r="CN555" s="100">
        <f t="shared" si="400"/>
        <v>0</v>
      </c>
      <c r="CO555" s="101" t="e">
        <f t="shared" si="401"/>
        <v>#DIV/0!</v>
      </c>
      <c r="CP555" s="100">
        <f t="shared" si="417"/>
        <v>0</v>
      </c>
      <c r="CQ555" s="101" t="e">
        <f t="shared" ref="CQ555:CQ570" si="422">CP555/(CL555+CN555+CP555+CR555)</f>
        <v>#DIV/0!</v>
      </c>
      <c r="CR555" s="100">
        <f t="shared" si="404"/>
        <v>0</v>
      </c>
      <c r="CS555" s="101" t="e">
        <f t="shared" si="405"/>
        <v>#DIV/0!</v>
      </c>
      <c r="CT555" s="117" t="e">
        <f t="shared" ref="CT555:CT570" si="423">(((CL555*2)+(CN555*1)+(CP555*0)))/(CL555+CN555+CP555)</f>
        <v>#DIV/0!</v>
      </c>
      <c r="CU555" s="103" t="e">
        <f t="shared" ref="CU555:CU570" si="424">IF(CS555&gt;=50%,"KĐG",IF(CT555&gt;=1.6,"Đạt mục tiêu",IF(CT555&gt;=1,"Cần cố gắng","Chưa đạt")))</f>
        <v>#DIV/0!</v>
      </c>
      <c r="CV555" s="2"/>
    </row>
    <row r="556" spans="1:100" ht="52.5" customHeight="1">
      <c r="A556" s="399" t="s">
        <v>169</v>
      </c>
      <c r="B556" s="569">
        <v>617</v>
      </c>
      <c r="C556" s="85" t="s">
        <v>1306</v>
      </c>
      <c r="D556" s="250" t="s">
        <v>171</v>
      </c>
      <c r="E556" s="85" t="s">
        <v>1307</v>
      </c>
      <c r="F556" s="336" t="s">
        <v>224</v>
      </c>
      <c r="G556" s="85" t="s">
        <v>1308</v>
      </c>
      <c r="H556" s="132"/>
      <c r="I556" s="126" t="s">
        <v>212</v>
      </c>
      <c r="J556" s="648" t="s">
        <v>1227</v>
      </c>
      <c r="K556" s="649" t="s">
        <v>165</v>
      </c>
      <c r="L556" s="650" t="s">
        <v>177</v>
      </c>
      <c r="M556" s="371">
        <v>2</v>
      </c>
      <c r="N556" s="571" t="s">
        <v>177</v>
      </c>
      <c r="O556" s="613"/>
      <c r="P556" s="107"/>
      <c r="Q556" s="149"/>
      <c r="R556" s="108"/>
      <c r="S556" s="149"/>
      <c r="T556" s="149"/>
      <c r="U556" s="107"/>
      <c r="V556" s="108"/>
      <c r="W556" s="108"/>
      <c r="X556" s="108"/>
      <c r="Y556" s="38">
        <f t="shared" si="418"/>
        <v>1</v>
      </c>
      <c r="Z556" s="129"/>
      <c r="AA556" s="96" t="s">
        <v>365</v>
      </c>
      <c r="AB556" s="96" t="s">
        <v>365</v>
      </c>
      <c r="AC556" s="609"/>
      <c r="AD556" s="96"/>
      <c r="AE556" s="96"/>
      <c r="AF556" s="96"/>
      <c r="AG556" s="96"/>
      <c r="AH556" s="96"/>
      <c r="AI556" s="96"/>
      <c r="AJ556" s="97"/>
      <c r="AK556" s="97"/>
      <c r="AL556" s="97"/>
      <c r="AM556" s="97"/>
      <c r="AN556" s="97"/>
      <c r="AO556" s="97"/>
      <c r="AP556" s="97"/>
      <c r="AQ556" s="97"/>
      <c r="AR556" s="97"/>
      <c r="AS556" s="97"/>
      <c r="AT556" s="97"/>
      <c r="AU556" s="97"/>
      <c r="AV556" s="97"/>
      <c r="AW556" s="97"/>
      <c r="AX556" s="97"/>
      <c r="AY556" s="97"/>
      <c r="AZ556" s="97"/>
      <c r="BA556" s="97"/>
      <c r="BB556" s="97"/>
      <c r="BC556" s="97"/>
      <c r="BD556" s="97"/>
      <c r="BE556" s="97"/>
      <c r="BF556" s="97"/>
      <c r="BG556" s="97"/>
      <c r="BH556" s="97"/>
      <c r="BI556" s="97"/>
      <c r="BJ556" s="177"/>
      <c r="BK556" s="178"/>
      <c r="BL556" s="178"/>
      <c r="BM556" s="178"/>
      <c r="BN556" s="178"/>
      <c r="BO556" s="178"/>
      <c r="BP556" s="178"/>
      <c r="BQ556" s="178"/>
      <c r="BR556" s="178"/>
      <c r="BS556" s="178"/>
      <c r="BT556" s="178"/>
      <c r="BU556" s="178"/>
      <c r="BV556" s="178"/>
      <c r="BW556" s="178"/>
      <c r="BX556" s="178"/>
      <c r="BY556" s="178"/>
      <c r="BZ556" s="178"/>
      <c r="CA556" s="178"/>
      <c r="CB556" s="178"/>
      <c r="CC556" s="178"/>
      <c r="CD556" s="178"/>
      <c r="CE556" s="178"/>
      <c r="CF556" s="178"/>
      <c r="CG556" s="178"/>
      <c r="CH556" s="178"/>
      <c r="CI556" s="178"/>
      <c r="CJ556" s="178"/>
      <c r="CK556" s="178"/>
      <c r="CL556" s="100">
        <f t="shared" si="398"/>
        <v>0</v>
      </c>
      <c r="CM556" s="101" t="e">
        <f t="shared" si="399"/>
        <v>#DIV/0!</v>
      </c>
      <c r="CN556" s="100">
        <f t="shared" si="400"/>
        <v>0</v>
      </c>
      <c r="CO556" s="101" t="e">
        <f t="shared" si="401"/>
        <v>#DIV/0!</v>
      </c>
      <c r="CP556" s="100">
        <f t="shared" si="417"/>
        <v>0</v>
      </c>
      <c r="CQ556" s="101" t="e">
        <f t="shared" si="422"/>
        <v>#DIV/0!</v>
      </c>
      <c r="CR556" s="100">
        <f t="shared" si="404"/>
        <v>0</v>
      </c>
      <c r="CS556" s="101" t="e">
        <f t="shared" si="405"/>
        <v>#DIV/0!</v>
      </c>
      <c r="CT556" s="102" t="e">
        <f t="shared" si="423"/>
        <v>#DIV/0!</v>
      </c>
      <c r="CU556" s="601" t="e">
        <f t="shared" si="424"/>
        <v>#DIV/0!</v>
      </c>
      <c r="CV556" s="150"/>
    </row>
    <row r="557" spans="1:100" ht="53.25" hidden="1" customHeight="1">
      <c r="A557" s="80" t="s">
        <v>179</v>
      </c>
      <c r="B557" s="319">
        <v>617</v>
      </c>
      <c r="C557" s="534" t="s">
        <v>1306</v>
      </c>
      <c r="D557" s="115" t="s">
        <v>171</v>
      </c>
      <c r="E557" s="393" t="s">
        <v>1307</v>
      </c>
      <c r="F557" s="394" t="s">
        <v>224</v>
      </c>
      <c r="G557" s="566" t="s">
        <v>1309</v>
      </c>
      <c r="H557" s="254"/>
      <c r="I557" s="540" t="s">
        <v>212</v>
      </c>
      <c r="J557" s="632"/>
      <c r="K557" s="623"/>
      <c r="L557" s="638"/>
      <c r="M557" s="106"/>
      <c r="N557" s="92"/>
      <c r="O557" s="107" t="s">
        <v>177</v>
      </c>
      <c r="P557" s="107"/>
      <c r="Q557" s="149"/>
      <c r="R557" s="108"/>
      <c r="S557" s="149"/>
      <c r="T557" s="149"/>
      <c r="U557" s="107"/>
      <c r="V557" s="108"/>
      <c r="W557" s="108"/>
      <c r="X557" s="108"/>
      <c r="Y557" s="38">
        <f t="shared" si="418"/>
        <v>1</v>
      </c>
      <c r="Z557" s="129"/>
      <c r="AA557" s="536"/>
      <c r="AB557" s="536"/>
      <c r="AC557" s="97" t="s">
        <v>365</v>
      </c>
      <c r="AD557" s="97" t="s">
        <v>365</v>
      </c>
      <c r="AE557" s="97" t="s">
        <v>365</v>
      </c>
      <c r="AF557" s="97" t="s">
        <v>365</v>
      </c>
      <c r="AG557" s="96"/>
      <c r="AH557" s="96"/>
      <c r="AI557" s="96"/>
      <c r="AJ557" s="97"/>
      <c r="AK557" s="97"/>
      <c r="AL557" s="97"/>
      <c r="AM557" s="97"/>
      <c r="AN557" s="97"/>
      <c r="AO557" s="97"/>
      <c r="AP557" s="97"/>
      <c r="AQ557" s="97"/>
      <c r="AR557" s="97"/>
      <c r="AS557" s="97"/>
      <c r="AT557" s="97"/>
      <c r="AU557" s="97"/>
      <c r="AV557" s="97"/>
      <c r="AW557" s="97"/>
      <c r="AX557" s="97"/>
      <c r="AY557" s="97"/>
      <c r="AZ557" s="97"/>
      <c r="BA557" s="97"/>
      <c r="BB557" s="97"/>
      <c r="BC557" s="97"/>
      <c r="BD557" s="97"/>
      <c r="BE557" s="97"/>
      <c r="BF557" s="97"/>
      <c r="BG557" s="97"/>
      <c r="BH557" s="97"/>
      <c r="BI557" s="97"/>
      <c r="BJ557" s="98"/>
      <c r="BK557" s="99"/>
      <c r="BL557" s="99"/>
      <c r="BM557" s="99"/>
      <c r="BN557" s="110"/>
      <c r="BO557" s="99"/>
      <c r="BP557" s="99"/>
      <c r="BQ557" s="99"/>
      <c r="BR557" s="99"/>
      <c r="BS557" s="99"/>
      <c r="BT557" s="110"/>
      <c r="BU557" s="110"/>
      <c r="BV557" s="110"/>
      <c r="BW557" s="99"/>
      <c r="BX557" s="99"/>
      <c r="BY557" s="99"/>
      <c r="BZ557" s="99"/>
      <c r="CA557" s="110"/>
      <c r="CB557" s="110"/>
      <c r="CC557" s="99"/>
      <c r="CD557" s="99"/>
      <c r="CE557" s="99"/>
      <c r="CF557" s="99"/>
      <c r="CG557" s="99"/>
      <c r="CH557" s="110"/>
      <c r="CI557" s="99"/>
      <c r="CJ557" s="99"/>
      <c r="CK557" s="99"/>
      <c r="CL557" s="100">
        <f t="shared" si="398"/>
        <v>0</v>
      </c>
      <c r="CM557" s="112" t="e">
        <f t="shared" si="399"/>
        <v>#DIV/0!</v>
      </c>
      <c r="CN557" s="100">
        <f t="shared" si="400"/>
        <v>0</v>
      </c>
      <c r="CO557" s="101" t="e">
        <f t="shared" si="401"/>
        <v>#DIV/0!</v>
      </c>
      <c r="CP557" s="100">
        <f t="shared" si="417"/>
        <v>0</v>
      </c>
      <c r="CQ557" s="101" t="e">
        <f t="shared" si="422"/>
        <v>#DIV/0!</v>
      </c>
      <c r="CR557" s="100">
        <f t="shared" si="404"/>
        <v>0</v>
      </c>
      <c r="CS557" s="101" t="e">
        <f t="shared" si="405"/>
        <v>#DIV/0!</v>
      </c>
      <c r="CT557" s="102" t="e">
        <f t="shared" si="423"/>
        <v>#DIV/0!</v>
      </c>
      <c r="CU557" s="103" t="e">
        <f t="shared" si="424"/>
        <v>#DIV/0!</v>
      </c>
      <c r="CV557" s="2"/>
    </row>
    <row r="558" spans="1:100" ht="53.25" hidden="1" customHeight="1">
      <c r="A558" s="80" t="s">
        <v>180</v>
      </c>
      <c r="B558" s="60">
        <v>617</v>
      </c>
      <c r="C558" s="83" t="s">
        <v>1306</v>
      </c>
      <c r="D558" s="104" t="s">
        <v>171</v>
      </c>
      <c r="E558" s="81" t="s">
        <v>1307</v>
      </c>
      <c r="F558" s="84" t="s">
        <v>224</v>
      </c>
      <c r="G558" s="253" t="s">
        <v>1310</v>
      </c>
      <c r="H558" s="255"/>
      <c r="I558" s="87" t="s">
        <v>212</v>
      </c>
      <c r="J558" s="638"/>
      <c r="K558" s="623"/>
      <c r="L558" s="638"/>
      <c r="M558" s="106"/>
      <c r="N558" s="107"/>
      <c r="O558" s="149"/>
      <c r="P558" s="107" t="s">
        <v>177</v>
      </c>
      <c r="Q558" s="149"/>
      <c r="R558" s="108"/>
      <c r="S558" s="149"/>
      <c r="T558" s="149"/>
      <c r="U558" s="107"/>
      <c r="V558" s="108"/>
      <c r="W558" s="108"/>
      <c r="X558" s="108"/>
      <c r="Y558" s="38">
        <f t="shared" si="418"/>
        <v>1</v>
      </c>
      <c r="Z558" s="129"/>
      <c r="AA558" s="109"/>
      <c r="AB558" s="109"/>
      <c r="AC558" s="109"/>
      <c r="AD558" s="109"/>
      <c r="AE558" s="109"/>
      <c r="AF558" s="109"/>
      <c r="AG558" s="96" t="s">
        <v>227</v>
      </c>
      <c r="AH558" s="96" t="s">
        <v>365</v>
      </c>
      <c r="AI558" s="96" t="s">
        <v>365</v>
      </c>
      <c r="AJ558" s="97"/>
      <c r="AK558" s="97"/>
      <c r="AL558" s="97"/>
      <c r="AM558" s="97"/>
      <c r="AN558" s="97"/>
      <c r="AO558" s="97"/>
      <c r="AP558" s="97"/>
      <c r="AQ558" s="97"/>
      <c r="AR558" s="97"/>
      <c r="AS558" s="97"/>
      <c r="AT558" s="97"/>
      <c r="AU558" s="97"/>
      <c r="AV558" s="97"/>
      <c r="AW558" s="97"/>
      <c r="AX558" s="97"/>
      <c r="AY558" s="97"/>
      <c r="AZ558" s="97"/>
      <c r="BA558" s="97"/>
      <c r="BB558" s="97"/>
      <c r="BC558" s="97"/>
      <c r="BD558" s="97"/>
      <c r="BE558" s="97"/>
      <c r="BF558" s="97"/>
      <c r="BG558" s="97"/>
      <c r="BH558" s="97"/>
      <c r="BI558" s="97"/>
      <c r="BJ558" s="98"/>
      <c r="BK558" s="99"/>
      <c r="BL558" s="99"/>
      <c r="BM558" s="99"/>
      <c r="BN558" s="99"/>
      <c r="BO558" s="99"/>
      <c r="BP558" s="99"/>
      <c r="BQ558" s="99"/>
      <c r="BR558" s="99"/>
      <c r="BS558" s="99"/>
      <c r="BT558" s="99"/>
      <c r="BU558" s="99"/>
      <c r="BV558" s="99"/>
      <c r="BW558" s="99"/>
      <c r="BX558" s="99"/>
      <c r="BY558" s="99"/>
      <c r="BZ558" s="99"/>
      <c r="CA558" s="99"/>
      <c r="CB558" s="99"/>
      <c r="CC558" s="99"/>
      <c r="CD558" s="99"/>
      <c r="CE558" s="99"/>
      <c r="CF558" s="99"/>
      <c r="CG558" s="99"/>
      <c r="CH558" s="99"/>
      <c r="CI558" s="99"/>
      <c r="CJ558" s="99"/>
      <c r="CK558" s="99"/>
      <c r="CL558" s="100">
        <f t="shared" si="398"/>
        <v>0</v>
      </c>
      <c r="CM558" s="112" t="e">
        <f t="shared" si="399"/>
        <v>#DIV/0!</v>
      </c>
      <c r="CN558" s="100">
        <f t="shared" si="400"/>
        <v>0</v>
      </c>
      <c r="CO558" s="112" t="e">
        <f t="shared" si="401"/>
        <v>#DIV/0!</v>
      </c>
      <c r="CP558" s="100"/>
      <c r="CQ558" s="112" t="e">
        <f t="shared" si="422"/>
        <v>#DIV/0!</v>
      </c>
      <c r="CR558" s="100">
        <f t="shared" si="404"/>
        <v>0</v>
      </c>
      <c r="CS558" s="112" t="e">
        <f t="shared" si="405"/>
        <v>#DIV/0!</v>
      </c>
      <c r="CT558" s="113" t="e">
        <f t="shared" si="423"/>
        <v>#DIV/0!</v>
      </c>
      <c r="CU558" s="103" t="e">
        <f t="shared" si="424"/>
        <v>#DIV/0!</v>
      </c>
      <c r="CV558" s="2"/>
    </row>
    <row r="559" spans="1:100" ht="54.75" hidden="1" customHeight="1">
      <c r="A559" s="80" t="s">
        <v>181</v>
      </c>
      <c r="B559" s="60">
        <v>617</v>
      </c>
      <c r="C559" s="83" t="s">
        <v>1306</v>
      </c>
      <c r="D559" s="104" t="s">
        <v>171</v>
      </c>
      <c r="E559" s="81" t="s">
        <v>1307</v>
      </c>
      <c r="F559" s="84" t="s">
        <v>224</v>
      </c>
      <c r="G559" s="171" t="s">
        <v>1311</v>
      </c>
      <c r="H559" s="172"/>
      <c r="I559" s="105" t="s">
        <v>212</v>
      </c>
      <c r="J559" s="638"/>
      <c r="K559" s="623"/>
      <c r="L559" s="638"/>
      <c r="M559" s="106"/>
      <c r="N559" s="107"/>
      <c r="O559" s="149"/>
      <c r="P559" s="107"/>
      <c r="Q559" s="107" t="s">
        <v>177</v>
      </c>
      <c r="R559" s="108"/>
      <c r="S559" s="149"/>
      <c r="T559" s="149"/>
      <c r="U559" s="107"/>
      <c r="V559" s="108"/>
      <c r="W559" s="108"/>
      <c r="X559" s="108"/>
      <c r="Y559" s="38">
        <f t="shared" si="418"/>
        <v>1</v>
      </c>
      <c r="Z559" s="129"/>
      <c r="AA559" s="109"/>
      <c r="AB559" s="109"/>
      <c r="AC559" s="109"/>
      <c r="AD559" s="109"/>
      <c r="AE559" s="109"/>
      <c r="AF559" s="109"/>
      <c r="AG559" s="96"/>
      <c r="AH559" s="96"/>
      <c r="AI559" s="96"/>
      <c r="AJ559" s="97"/>
      <c r="AK559" s="97" t="s">
        <v>227</v>
      </c>
      <c r="AL559" s="97"/>
      <c r="AM559" s="97"/>
      <c r="AN559" s="97"/>
      <c r="AO559" s="97"/>
      <c r="AP559" s="97"/>
      <c r="AQ559" s="97"/>
      <c r="AR559" s="97"/>
      <c r="AS559" s="97"/>
      <c r="AT559" s="97"/>
      <c r="AU559" s="97"/>
      <c r="AV559" s="97"/>
      <c r="AW559" s="97"/>
      <c r="AX559" s="97"/>
      <c r="AY559" s="97"/>
      <c r="AZ559" s="97"/>
      <c r="BA559" s="97"/>
      <c r="BB559" s="97"/>
      <c r="BC559" s="97"/>
      <c r="BD559" s="97"/>
      <c r="BE559" s="97"/>
      <c r="BF559" s="97"/>
      <c r="BG559" s="97"/>
      <c r="BH559" s="97"/>
      <c r="BI559" s="97"/>
      <c r="BJ559" s="98"/>
      <c r="BK559" s="99"/>
      <c r="BL559" s="99"/>
      <c r="BM559" s="99"/>
      <c r="BN559" s="99"/>
      <c r="BO559" s="99"/>
      <c r="BP559" s="99"/>
      <c r="BQ559" s="99"/>
      <c r="BR559" s="99"/>
      <c r="BS559" s="99"/>
      <c r="BT559" s="99"/>
      <c r="BU559" s="99"/>
      <c r="BV559" s="99"/>
      <c r="BW559" s="99"/>
      <c r="BX559" s="99"/>
      <c r="BY559" s="99"/>
      <c r="BZ559" s="99"/>
      <c r="CA559" s="99"/>
      <c r="CB559" s="99"/>
      <c r="CC559" s="99"/>
      <c r="CD559" s="99"/>
      <c r="CE559" s="99"/>
      <c r="CF559" s="99"/>
      <c r="CG559" s="99"/>
      <c r="CH559" s="99"/>
      <c r="CI559" s="99"/>
      <c r="CJ559" s="99"/>
      <c r="CK559" s="99"/>
      <c r="CL559" s="100">
        <f t="shared" si="398"/>
        <v>0</v>
      </c>
      <c r="CM559" s="112" t="e">
        <f t="shared" si="399"/>
        <v>#DIV/0!</v>
      </c>
      <c r="CN559" s="100">
        <f t="shared" si="400"/>
        <v>0</v>
      </c>
      <c r="CO559" s="112" t="e">
        <f t="shared" si="401"/>
        <v>#DIV/0!</v>
      </c>
      <c r="CP559" s="100">
        <f t="shared" ref="CP559:CP570" si="425">COUNTIF(BJ559:CK559,"0")</f>
        <v>0</v>
      </c>
      <c r="CQ559" s="112" t="e">
        <f t="shared" si="422"/>
        <v>#DIV/0!</v>
      </c>
      <c r="CR559" s="100">
        <f t="shared" si="404"/>
        <v>0</v>
      </c>
      <c r="CS559" s="112" t="e">
        <f t="shared" si="405"/>
        <v>#DIV/0!</v>
      </c>
      <c r="CT559" s="113" t="e">
        <f t="shared" si="423"/>
        <v>#DIV/0!</v>
      </c>
      <c r="CU559" s="103" t="e">
        <f t="shared" si="424"/>
        <v>#DIV/0!</v>
      </c>
      <c r="CV559" s="2"/>
    </row>
    <row r="560" spans="1:100" ht="49.5" hidden="1" customHeight="1">
      <c r="A560" s="80" t="s">
        <v>182</v>
      </c>
      <c r="B560" s="60">
        <v>617</v>
      </c>
      <c r="C560" s="83" t="s">
        <v>1306</v>
      </c>
      <c r="D560" s="114" t="s">
        <v>171</v>
      </c>
      <c r="E560" s="81" t="s">
        <v>1307</v>
      </c>
      <c r="F560" s="84" t="s">
        <v>224</v>
      </c>
      <c r="G560" s="195" t="s">
        <v>1312</v>
      </c>
      <c r="H560" s="196"/>
      <c r="I560" s="105" t="s">
        <v>212</v>
      </c>
      <c r="J560" s="638"/>
      <c r="K560" s="623"/>
      <c r="L560" s="638"/>
      <c r="M560" s="106"/>
      <c r="N560" s="107"/>
      <c r="O560" s="149"/>
      <c r="P560" s="107"/>
      <c r="Q560" s="149"/>
      <c r="R560" s="108" t="s">
        <v>177</v>
      </c>
      <c r="S560" s="149"/>
      <c r="T560" s="149"/>
      <c r="U560" s="107"/>
      <c r="V560" s="108"/>
      <c r="W560" s="108"/>
      <c r="X560" s="108"/>
      <c r="Y560" s="38">
        <f t="shared" si="418"/>
        <v>1</v>
      </c>
      <c r="Z560" s="129"/>
      <c r="AA560" s="109"/>
      <c r="AB560" s="109"/>
      <c r="AC560" s="109"/>
      <c r="AD560" s="109"/>
      <c r="AE560" s="109"/>
      <c r="AF560" s="109"/>
      <c r="AG560" s="96"/>
      <c r="AH560" s="96"/>
      <c r="AI560" s="96"/>
      <c r="AJ560" s="97"/>
      <c r="AK560" s="97"/>
      <c r="AL560" s="97"/>
      <c r="AM560" s="97"/>
      <c r="AN560" s="97" t="s">
        <v>365</v>
      </c>
      <c r="AO560" s="97" t="s">
        <v>365</v>
      </c>
      <c r="AP560" s="97" t="s">
        <v>365</v>
      </c>
      <c r="AQ560" s="97"/>
      <c r="AR560" s="97"/>
      <c r="AS560" s="97"/>
      <c r="AT560" s="97"/>
      <c r="AU560" s="97"/>
      <c r="AV560" s="97"/>
      <c r="AW560" s="97"/>
      <c r="AX560" s="97"/>
      <c r="AY560" s="97"/>
      <c r="AZ560" s="97"/>
      <c r="BA560" s="97"/>
      <c r="BB560" s="97"/>
      <c r="BC560" s="97"/>
      <c r="BD560" s="97"/>
      <c r="BE560" s="97"/>
      <c r="BF560" s="97"/>
      <c r="BG560" s="97"/>
      <c r="BH560" s="97"/>
      <c r="BI560" s="97"/>
      <c r="BJ560" s="98"/>
      <c r="BK560" s="99"/>
      <c r="BL560" s="99"/>
      <c r="BM560" s="99"/>
      <c r="BN560" s="99"/>
      <c r="BO560" s="99"/>
      <c r="BP560" s="99"/>
      <c r="BQ560" s="99"/>
      <c r="BR560" s="99"/>
      <c r="BS560" s="99"/>
      <c r="BT560" s="99"/>
      <c r="BU560" s="99"/>
      <c r="BV560" s="99"/>
      <c r="BW560" s="99"/>
      <c r="BX560" s="99"/>
      <c r="BY560" s="99"/>
      <c r="BZ560" s="99"/>
      <c r="CA560" s="99"/>
      <c r="CB560" s="99"/>
      <c r="CC560" s="99"/>
      <c r="CD560" s="99"/>
      <c r="CE560" s="99"/>
      <c r="CF560" s="99"/>
      <c r="CG560" s="99"/>
      <c r="CH560" s="99"/>
      <c r="CI560" s="99"/>
      <c r="CJ560" s="99"/>
      <c r="CK560" s="99"/>
      <c r="CL560" s="100">
        <f t="shared" si="398"/>
        <v>0</v>
      </c>
      <c r="CM560" s="101" t="e">
        <f t="shared" si="399"/>
        <v>#DIV/0!</v>
      </c>
      <c r="CN560" s="100">
        <f t="shared" si="400"/>
        <v>0</v>
      </c>
      <c r="CO560" s="101" t="e">
        <f t="shared" si="401"/>
        <v>#DIV/0!</v>
      </c>
      <c r="CP560" s="100">
        <f t="shared" si="425"/>
        <v>0</v>
      </c>
      <c r="CQ560" s="101" t="e">
        <f t="shared" si="422"/>
        <v>#DIV/0!</v>
      </c>
      <c r="CR560" s="100">
        <f t="shared" si="404"/>
        <v>0</v>
      </c>
      <c r="CS560" s="101" t="e">
        <f t="shared" si="405"/>
        <v>#DIV/0!</v>
      </c>
      <c r="CT560" s="113" t="e">
        <f t="shared" si="423"/>
        <v>#DIV/0!</v>
      </c>
      <c r="CU560" s="103" t="e">
        <f t="shared" si="424"/>
        <v>#DIV/0!</v>
      </c>
      <c r="CV560" s="2"/>
    </row>
    <row r="561" spans="1:100" ht="51" hidden="1" customHeight="1">
      <c r="A561" s="38" t="s">
        <v>183</v>
      </c>
      <c r="B561" s="60">
        <v>617</v>
      </c>
      <c r="C561" s="83" t="s">
        <v>1306</v>
      </c>
      <c r="D561" s="104" t="s">
        <v>171</v>
      </c>
      <c r="E561" s="81" t="s">
        <v>1307</v>
      </c>
      <c r="F561" s="84" t="s">
        <v>224</v>
      </c>
      <c r="G561" s="85" t="s">
        <v>1313</v>
      </c>
      <c r="H561" s="86"/>
      <c r="I561" s="105" t="s">
        <v>212</v>
      </c>
      <c r="J561" s="638"/>
      <c r="K561" s="623"/>
      <c r="L561" s="638"/>
      <c r="M561" s="106"/>
      <c r="N561" s="107"/>
      <c r="O561" s="149"/>
      <c r="P561" s="107"/>
      <c r="Q561" s="149"/>
      <c r="R561" s="108"/>
      <c r="S561" s="107" t="s">
        <v>177</v>
      </c>
      <c r="T561" s="149"/>
      <c r="U561" s="107"/>
      <c r="V561" s="108"/>
      <c r="W561" s="108"/>
      <c r="X561" s="108"/>
      <c r="Y561" s="38">
        <f t="shared" si="418"/>
        <v>1</v>
      </c>
      <c r="Z561" s="129"/>
      <c r="AA561" s="109"/>
      <c r="AB561" s="109"/>
      <c r="AC561" s="109"/>
      <c r="AD561" s="109"/>
      <c r="AE561" s="109"/>
      <c r="AF561" s="109"/>
      <c r="AG561" s="96"/>
      <c r="AH561" s="96"/>
      <c r="AI561" s="96"/>
      <c r="AJ561" s="97"/>
      <c r="AK561" s="97"/>
      <c r="AL561" s="97"/>
      <c r="AM561" s="97"/>
      <c r="AN561" s="97"/>
      <c r="AO561" s="97"/>
      <c r="AP561" s="97"/>
      <c r="AQ561" s="97" t="s">
        <v>365</v>
      </c>
      <c r="AR561" s="97" t="s">
        <v>365</v>
      </c>
      <c r="AS561" s="97" t="s">
        <v>365</v>
      </c>
      <c r="AT561" s="97"/>
      <c r="AU561" s="97"/>
      <c r="AV561" s="97"/>
      <c r="AW561" s="97"/>
      <c r="AX561" s="97"/>
      <c r="AY561" s="97"/>
      <c r="AZ561" s="97"/>
      <c r="BA561" s="97"/>
      <c r="BB561" s="97"/>
      <c r="BC561" s="97"/>
      <c r="BD561" s="97"/>
      <c r="BE561" s="97"/>
      <c r="BF561" s="97"/>
      <c r="BG561" s="97"/>
      <c r="BH561" s="97"/>
      <c r="BI561" s="97"/>
      <c r="BJ561" s="98"/>
      <c r="BK561" s="99"/>
      <c r="BL561" s="99"/>
      <c r="BM561" s="99"/>
      <c r="BN561" s="99"/>
      <c r="BO561" s="99"/>
      <c r="BP561" s="99"/>
      <c r="BQ561" s="99"/>
      <c r="BR561" s="99"/>
      <c r="BS561" s="99"/>
      <c r="BT561" s="99"/>
      <c r="BU561" s="99"/>
      <c r="BV561" s="99"/>
      <c r="BW561" s="99"/>
      <c r="BX561" s="99"/>
      <c r="BY561" s="99"/>
      <c r="BZ561" s="99"/>
      <c r="CA561" s="99"/>
      <c r="CB561" s="99"/>
      <c r="CC561" s="99"/>
      <c r="CD561" s="99"/>
      <c r="CE561" s="99"/>
      <c r="CF561" s="99"/>
      <c r="CG561" s="99"/>
      <c r="CH561" s="99"/>
      <c r="CI561" s="99"/>
      <c r="CJ561" s="99"/>
      <c r="CK561" s="99"/>
      <c r="CL561" s="100">
        <f t="shared" si="398"/>
        <v>0</v>
      </c>
      <c r="CM561" s="112" t="e">
        <f t="shared" si="399"/>
        <v>#DIV/0!</v>
      </c>
      <c r="CN561" s="100">
        <f t="shared" si="400"/>
        <v>0</v>
      </c>
      <c r="CO561" s="112" t="e">
        <f t="shared" si="401"/>
        <v>#DIV/0!</v>
      </c>
      <c r="CP561" s="100">
        <f t="shared" si="425"/>
        <v>0</v>
      </c>
      <c r="CQ561" s="112" t="e">
        <f t="shared" si="422"/>
        <v>#DIV/0!</v>
      </c>
      <c r="CR561" s="100">
        <f t="shared" si="404"/>
        <v>0</v>
      </c>
      <c r="CS561" s="112" t="e">
        <f t="shared" si="405"/>
        <v>#DIV/0!</v>
      </c>
      <c r="CT561" s="113" t="e">
        <f t="shared" si="423"/>
        <v>#DIV/0!</v>
      </c>
      <c r="CU561" s="103" t="e">
        <f t="shared" si="424"/>
        <v>#DIV/0!</v>
      </c>
      <c r="CV561" s="2"/>
    </row>
    <row r="562" spans="1:100" ht="51" hidden="1" customHeight="1">
      <c r="A562" s="38" t="s">
        <v>184</v>
      </c>
      <c r="B562" s="60">
        <v>617</v>
      </c>
      <c r="C562" s="83" t="s">
        <v>1306</v>
      </c>
      <c r="D562" s="104" t="s">
        <v>171</v>
      </c>
      <c r="E562" s="81" t="s">
        <v>1307</v>
      </c>
      <c r="F562" s="84" t="s">
        <v>224</v>
      </c>
      <c r="G562" s="85" t="s">
        <v>1314</v>
      </c>
      <c r="H562" s="86"/>
      <c r="I562" s="105" t="s">
        <v>212</v>
      </c>
      <c r="J562" s="638"/>
      <c r="K562" s="623"/>
      <c r="L562" s="638"/>
      <c r="M562" s="106"/>
      <c r="N562" s="107"/>
      <c r="O562" s="149"/>
      <c r="P562" s="107"/>
      <c r="Q562" s="149"/>
      <c r="R562" s="108"/>
      <c r="S562" s="149"/>
      <c r="T562" s="107" t="s">
        <v>177</v>
      </c>
      <c r="U562" s="107"/>
      <c r="V562" s="108"/>
      <c r="W562" s="108"/>
      <c r="X562" s="108"/>
      <c r="Y562" s="38">
        <f t="shared" si="418"/>
        <v>1</v>
      </c>
      <c r="Z562" s="129"/>
      <c r="AA562" s="109"/>
      <c r="AB562" s="109"/>
      <c r="AC562" s="109"/>
      <c r="AD562" s="109"/>
      <c r="AE562" s="109"/>
      <c r="AF562" s="109"/>
      <c r="AG562" s="96"/>
      <c r="AH562" s="96"/>
      <c r="AI562" s="96"/>
      <c r="AJ562" s="97"/>
      <c r="AK562" s="97"/>
      <c r="AL562" s="97"/>
      <c r="AM562" s="97"/>
      <c r="AN562" s="97"/>
      <c r="AO562" s="97"/>
      <c r="AP562" s="97"/>
      <c r="AQ562" s="97"/>
      <c r="AR562" s="97"/>
      <c r="AS562" s="97"/>
      <c r="AT562" s="97" t="s">
        <v>365</v>
      </c>
      <c r="AU562" s="97" t="s">
        <v>365</v>
      </c>
      <c r="AV562" s="97" t="s">
        <v>365</v>
      </c>
      <c r="AW562" s="97" t="s">
        <v>365</v>
      </c>
      <c r="AX562" s="97"/>
      <c r="AY562" s="97"/>
      <c r="AZ562" s="97"/>
      <c r="BA562" s="97"/>
      <c r="BB562" s="97"/>
      <c r="BC562" s="97"/>
      <c r="BD562" s="97"/>
      <c r="BE562" s="97"/>
      <c r="BF562" s="97"/>
      <c r="BG562" s="97"/>
      <c r="BH562" s="97"/>
      <c r="BI562" s="97"/>
      <c r="BJ562" s="98"/>
      <c r="BK562" s="99"/>
      <c r="BL562" s="99"/>
      <c r="BM562" s="99"/>
      <c r="BN562" s="99"/>
      <c r="BO562" s="99"/>
      <c r="BP562" s="99"/>
      <c r="BQ562" s="99"/>
      <c r="BR562" s="99"/>
      <c r="BS562" s="99"/>
      <c r="BT562" s="99"/>
      <c r="BU562" s="99"/>
      <c r="BV562" s="99"/>
      <c r="BW562" s="99"/>
      <c r="BX562" s="99"/>
      <c r="BY562" s="99"/>
      <c r="BZ562" s="99"/>
      <c r="CA562" s="99"/>
      <c r="CB562" s="99"/>
      <c r="CC562" s="99"/>
      <c r="CD562" s="99"/>
      <c r="CE562" s="99"/>
      <c r="CF562" s="99"/>
      <c r="CG562" s="99"/>
      <c r="CH562" s="99"/>
      <c r="CI562" s="99"/>
      <c r="CJ562" s="99"/>
      <c r="CK562" s="99"/>
      <c r="CL562" s="100">
        <f t="shared" ref="CL562:CL570" si="426">COUNTIF(BJ562:CK562,"2")</f>
        <v>0</v>
      </c>
      <c r="CM562" s="101" t="e">
        <f t="shared" si="399"/>
        <v>#DIV/0!</v>
      </c>
      <c r="CN562" s="100">
        <f t="shared" ref="CN562:CN570" si="427">COUNTIF(BJ562:CK562,"1")</f>
        <v>0</v>
      </c>
      <c r="CO562" s="101" t="e">
        <f t="shared" si="401"/>
        <v>#DIV/0!</v>
      </c>
      <c r="CP562" s="100">
        <f t="shared" si="425"/>
        <v>0</v>
      </c>
      <c r="CQ562" s="101" t="e">
        <f t="shared" si="422"/>
        <v>#DIV/0!</v>
      </c>
      <c r="CR562" s="100">
        <f t="shared" ref="CR562:CR570" si="428">COUNTIF(BJ562:CK562,"KĐG")</f>
        <v>0</v>
      </c>
      <c r="CS562" s="101" t="e">
        <f t="shared" si="405"/>
        <v>#DIV/0!</v>
      </c>
      <c r="CT562" s="116" t="e">
        <f t="shared" si="423"/>
        <v>#DIV/0!</v>
      </c>
      <c r="CU562" s="103" t="e">
        <f t="shared" si="424"/>
        <v>#DIV/0!</v>
      </c>
      <c r="CV562" s="2"/>
    </row>
    <row r="563" spans="1:100" ht="51" hidden="1" customHeight="1">
      <c r="A563" s="38" t="s">
        <v>185</v>
      </c>
      <c r="B563" s="60">
        <v>617</v>
      </c>
      <c r="C563" s="83" t="s">
        <v>1306</v>
      </c>
      <c r="D563" s="104" t="s">
        <v>171</v>
      </c>
      <c r="E563" s="81" t="s">
        <v>1307</v>
      </c>
      <c r="F563" s="84" t="s">
        <v>224</v>
      </c>
      <c r="G563" s="85" t="s">
        <v>1315</v>
      </c>
      <c r="H563" s="86"/>
      <c r="I563" s="105" t="s">
        <v>212</v>
      </c>
      <c r="J563" s="638"/>
      <c r="K563" s="623"/>
      <c r="L563" s="638"/>
      <c r="M563" s="106"/>
      <c r="N563" s="107"/>
      <c r="O563" s="149"/>
      <c r="P563" s="107"/>
      <c r="Q563" s="149"/>
      <c r="R563" s="108"/>
      <c r="S563" s="149"/>
      <c r="T563" s="149"/>
      <c r="U563" s="107" t="s">
        <v>177</v>
      </c>
      <c r="V563" s="108"/>
      <c r="W563" s="108"/>
      <c r="X563" s="108"/>
      <c r="Y563" s="38">
        <f t="shared" si="418"/>
        <v>1</v>
      </c>
      <c r="Z563" s="129"/>
      <c r="AA563" s="109"/>
      <c r="AB563" s="109"/>
      <c r="AC563" s="109"/>
      <c r="AD563" s="109"/>
      <c r="AE563" s="109"/>
      <c r="AF563" s="109"/>
      <c r="AG563" s="96"/>
      <c r="AH563" s="96"/>
      <c r="AI563" s="96"/>
      <c r="AJ563" s="97"/>
      <c r="AK563" s="97"/>
      <c r="AL563" s="97"/>
      <c r="AM563" s="97"/>
      <c r="AN563" s="97"/>
      <c r="AO563" s="97"/>
      <c r="AP563" s="97"/>
      <c r="AQ563" s="97"/>
      <c r="AR563" s="97"/>
      <c r="AS563" s="97"/>
      <c r="AT563" s="97"/>
      <c r="AU563" s="97"/>
      <c r="AV563" s="97"/>
      <c r="AW563" s="97"/>
      <c r="AX563" s="97" t="s">
        <v>365</v>
      </c>
      <c r="AY563" s="97" t="s">
        <v>365</v>
      </c>
      <c r="AZ563" s="97" t="s">
        <v>365</v>
      </c>
      <c r="BA563" s="97"/>
      <c r="BB563" s="97"/>
      <c r="BC563" s="97"/>
      <c r="BD563" s="97"/>
      <c r="BE563" s="97"/>
      <c r="BF563" s="97"/>
      <c r="BG563" s="97"/>
      <c r="BH563" s="97"/>
      <c r="BI563" s="97"/>
      <c r="BJ563" s="98"/>
      <c r="BK563" s="99"/>
      <c r="BL563" s="99"/>
      <c r="BM563" s="99"/>
      <c r="BN563" s="99"/>
      <c r="BO563" s="99"/>
      <c r="BP563" s="99"/>
      <c r="BQ563" s="99"/>
      <c r="BR563" s="99"/>
      <c r="BS563" s="99"/>
      <c r="BT563" s="99"/>
      <c r="BU563" s="99"/>
      <c r="BV563" s="99"/>
      <c r="BW563" s="99"/>
      <c r="BX563" s="99"/>
      <c r="BY563" s="99"/>
      <c r="BZ563" s="99"/>
      <c r="CA563" s="99"/>
      <c r="CB563" s="99"/>
      <c r="CC563" s="99"/>
      <c r="CD563" s="99"/>
      <c r="CE563" s="99"/>
      <c r="CF563" s="99"/>
      <c r="CG563" s="99"/>
      <c r="CH563" s="99"/>
      <c r="CI563" s="99"/>
      <c r="CJ563" s="99"/>
      <c r="CK563" s="99"/>
      <c r="CL563" s="100">
        <f t="shared" si="426"/>
        <v>0</v>
      </c>
      <c r="CM563" s="101" t="e">
        <f t="shared" si="399"/>
        <v>#DIV/0!</v>
      </c>
      <c r="CN563" s="100">
        <f t="shared" si="427"/>
        <v>0</v>
      </c>
      <c r="CO563" s="101" t="e">
        <f t="shared" si="401"/>
        <v>#DIV/0!</v>
      </c>
      <c r="CP563" s="100">
        <f t="shared" si="425"/>
        <v>0</v>
      </c>
      <c r="CQ563" s="101" t="e">
        <f t="shared" si="422"/>
        <v>#DIV/0!</v>
      </c>
      <c r="CR563" s="100">
        <f t="shared" si="428"/>
        <v>0</v>
      </c>
      <c r="CS563" s="101" t="e">
        <f t="shared" si="405"/>
        <v>#DIV/0!</v>
      </c>
      <c r="CT563" s="117" t="e">
        <f t="shared" si="423"/>
        <v>#DIV/0!</v>
      </c>
      <c r="CU563" s="103" t="e">
        <f t="shared" si="424"/>
        <v>#DIV/0!</v>
      </c>
      <c r="CV563" s="2"/>
    </row>
    <row r="564" spans="1:100" ht="51" hidden="1" customHeight="1">
      <c r="A564" s="38" t="s">
        <v>188</v>
      </c>
      <c r="B564" s="60">
        <v>617</v>
      </c>
      <c r="C564" s="81" t="s">
        <v>1306</v>
      </c>
      <c r="D564" s="104" t="s">
        <v>171</v>
      </c>
      <c r="E564" s="81" t="s">
        <v>1307</v>
      </c>
      <c r="F564" s="84" t="s">
        <v>224</v>
      </c>
      <c r="G564" s="85" t="s">
        <v>1316</v>
      </c>
      <c r="H564" s="86"/>
      <c r="I564" s="105" t="s">
        <v>212</v>
      </c>
      <c r="J564" s="639"/>
      <c r="K564" s="624"/>
      <c r="L564" s="639"/>
      <c r="M564" s="106"/>
      <c r="N564" s="107"/>
      <c r="O564" s="149"/>
      <c r="P564" s="107"/>
      <c r="Q564" s="149"/>
      <c r="R564" s="108"/>
      <c r="S564" s="149"/>
      <c r="T564" s="149"/>
      <c r="U564" s="107"/>
      <c r="V564" s="108"/>
      <c r="W564" s="108"/>
      <c r="X564" s="108" t="s">
        <v>177</v>
      </c>
      <c r="Y564" s="38">
        <f t="shared" si="418"/>
        <v>1</v>
      </c>
      <c r="Z564" s="129"/>
      <c r="AA564" s="109"/>
      <c r="AB564" s="109"/>
      <c r="AC564" s="109"/>
      <c r="AD564" s="109"/>
      <c r="AE564" s="109"/>
      <c r="AF564" s="109"/>
      <c r="AG564" s="96"/>
      <c r="AH564" s="96"/>
      <c r="AI564" s="96"/>
      <c r="AJ564" s="97"/>
      <c r="AK564" s="97"/>
      <c r="AL564" s="97"/>
      <c r="AM564" s="97"/>
      <c r="AN564" s="97"/>
      <c r="AO564" s="97"/>
      <c r="AP564" s="97"/>
      <c r="AQ564" s="97"/>
      <c r="AR564" s="97"/>
      <c r="AS564" s="97"/>
      <c r="AT564" s="97"/>
      <c r="AU564" s="97"/>
      <c r="AV564" s="97"/>
      <c r="AW564" s="97"/>
      <c r="AX564" s="97"/>
      <c r="AY564" s="97"/>
      <c r="AZ564" s="97"/>
      <c r="BA564" s="97"/>
      <c r="BB564" s="97"/>
      <c r="BC564" s="97"/>
      <c r="BD564" s="97"/>
      <c r="BE564" s="97"/>
      <c r="BF564" s="97"/>
      <c r="BG564" s="97" t="s">
        <v>365</v>
      </c>
      <c r="BH564" s="97"/>
      <c r="BI564" s="97"/>
      <c r="BJ564" s="98"/>
      <c r="BK564" s="99"/>
      <c r="BL564" s="99"/>
      <c r="BM564" s="99"/>
      <c r="BN564" s="99"/>
      <c r="BO564" s="99"/>
      <c r="BP564" s="99"/>
      <c r="BQ564" s="99"/>
      <c r="BR564" s="99"/>
      <c r="BS564" s="99"/>
      <c r="BT564" s="99"/>
      <c r="BU564" s="99"/>
      <c r="BV564" s="99"/>
      <c r="BW564" s="99"/>
      <c r="BX564" s="99"/>
      <c r="BY564" s="99"/>
      <c r="BZ564" s="99"/>
      <c r="CA564" s="99"/>
      <c r="CB564" s="99"/>
      <c r="CC564" s="99"/>
      <c r="CD564" s="99"/>
      <c r="CE564" s="99"/>
      <c r="CF564" s="99"/>
      <c r="CG564" s="99"/>
      <c r="CH564" s="99"/>
      <c r="CI564" s="99"/>
      <c r="CJ564" s="99"/>
      <c r="CK564" s="99"/>
      <c r="CL564" s="100">
        <f t="shared" si="426"/>
        <v>0</v>
      </c>
      <c r="CM564" s="101" t="e">
        <f t="shared" si="399"/>
        <v>#DIV/0!</v>
      </c>
      <c r="CN564" s="100">
        <f t="shared" si="427"/>
        <v>0</v>
      </c>
      <c r="CO564" s="101" t="e">
        <f t="shared" si="401"/>
        <v>#DIV/0!</v>
      </c>
      <c r="CP564" s="100">
        <f t="shared" si="425"/>
        <v>0</v>
      </c>
      <c r="CQ564" s="101" t="e">
        <f t="shared" si="422"/>
        <v>#DIV/0!</v>
      </c>
      <c r="CR564" s="100">
        <f t="shared" si="428"/>
        <v>0</v>
      </c>
      <c r="CS564" s="101" t="e">
        <f t="shared" si="405"/>
        <v>#DIV/0!</v>
      </c>
      <c r="CT564" s="117" t="e">
        <f t="shared" si="423"/>
        <v>#DIV/0!</v>
      </c>
      <c r="CU564" s="103" t="e">
        <f t="shared" si="424"/>
        <v>#DIV/0!</v>
      </c>
      <c r="CV564" s="2"/>
    </row>
    <row r="565" spans="1:100" ht="73.5" hidden="1" customHeight="1">
      <c r="A565" s="80" t="s">
        <v>183</v>
      </c>
      <c r="B565" s="60">
        <v>620</v>
      </c>
      <c r="C565" s="83" t="s">
        <v>1317</v>
      </c>
      <c r="D565" s="115" t="s">
        <v>171</v>
      </c>
      <c r="E565" s="81" t="s">
        <v>1318</v>
      </c>
      <c r="F565" s="84" t="s">
        <v>224</v>
      </c>
      <c r="G565" s="195" t="s">
        <v>1319</v>
      </c>
      <c r="H565" s="196"/>
      <c r="I565" s="105" t="s">
        <v>212</v>
      </c>
      <c r="J565" s="668" t="s">
        <v>1227</v>
      </c>
      <c r="K565" s="649" t="s">
        <v>165</v>
      </c>
      <c r="L565" s="650" t="s">
        <v>177</v>
      </c>
      <c r="M565" s="106"/>
      <c r="N565" s="107"/>
      <c r="O565" s="108"/>
      <c r="P565" s="107"/>
      <c r="Q565" s="108"/>
      <c r="R565" s="108"/>
      <c r="S565" s="108" t="s">
        <v>177</v>
      </c>
      <c r="T565" s="108"/>
      <c r="U565" s="107"/>
      <c r="V565" s="108"/>
      <c r="W565" s="149"/>
      <c r="X565" s="149"/>
      <c r="Y565" s="38">
        <f t="shared" si="418"/>
        <v>1</v>
      </c>
      <c r="Z565" s="129"/>
      <c r="AA565" s="109"/>
      <c r="AB565" s="109"/>
      <c r="AC565" s="109"/>
      <c r="AD565" s="109"/>
      <c r="AE565" s="109"/>
      <c r="AF565" s="109"/>
      <c r="AG565" s="96"/>
      <c r="AH565" s="96"/>
      <c r="AI565" s="96"/>
      <c r="AJ565" s="97"/>
      <c r="AK565" s="97"/>
      <c r="AL565" s="97"/>
      <c r="AM565" s="97"/>
      <c r="AN565" s="97"/>
      <c r="AO565" s="97"/>
      <c r="AP565" s="97"/>
      <c r="AQ565" s="97" t="s">
        <v>365</v>
      </c>
      <c r="AR565" s="97" t="s">
        <v>365</v>
      </c>
      <c r="AS565" s="97" t="s">
        <v>365</v>
      </c>
      <c r="AT565" s="97"/>
      <c r="AU565" s="97"/>
      <c r="AV565" s="97"/>
      <c r="AW565" s="97"/>
      <c r="AX565" s="97"/>
      <c r="AY565" s="97"/>
      <c r="AZ565" s="97"/>
      <c r="BA565" s="97"/>
      <c r="BB565" s="97"/>
      <c r="BC565" s="97"/>
      <c r="BD565" s="97"/>
      <c r="BE565" s="97"/>
      <c r="BF565" s="97"/>
      <c r="BG565" s="97"/>
      <c r="BH565" s="97"/>
      <c r="BI565" s="97"/>
      <c r="BJ565" s="98"/>
      <c r="BK565" s="99"/>
      <c r="BL565" s="99"/>
      <c r="BM565" s="99"/>
      <c r="BN565" s="99"/>
      <c r="BO565" s="99"/>
      <c r="BP565" s="99"/>
      <c r="BQ565" s="99"/>
      <c r="BR565" s="99"/>
      <c r="BS565" s="99"/>
      <c r="BT565" s="99"/>
      <c r="BU565" s="99"/>
      <c r="BV565" s="99"/>
      <c r="BW565" s="99"/>
      <c r="BX565" s="99"/>
      <c r="BY565" s="99"/>
      <c r="BZ565" s="99"/>
      <c r="CA565" s="99"/>
      <c r="CB565" s="99"/>
      <c r="CC565" s="99"/>
      <c r="CD565" s="99"/>
      <c r="CE565" s="99"/>
      <c r="CF565" s="99"/>
      <c r="CG565" s="99"/>
      <c r="CH565" s="99"/>
      <c r="CI565" s="99"/>
      <c r="CJ565" s="99"/>
      <c r="CK565" s="99"/>
      <c r="CL565" s="100">
        <f t="shared" si="426"/>
        <v>0</v>
      </c>
      <c r="CM565" s="112" t="e">
        <f t="shared" si="399"/>
        <v>#DIV/0!</v>
      </c>
      <c r="CN565" s="100">
        <f t="shared" si="427"/>
        <v>0</v>
      </c>
      <c r="CO565" s="112" t="e">
        <f t="shared" si="401"/>
        <v>#DIV/0!</v>
      </c>
      <c r="CP565" s="100">
        <f t="shared" si="425"/>
        <v>0</v>
      </c>
      <c r="CQ565" s="101" t="e">
        <f t="shared" si="422"/>
        <v>#DIV/0!</v>
      </c>
      <c r="CR565" s="100">
        <f t="shared" si="428"/>
        <v>0</v>
      </c>
      <c r="CS565" s="101" t="e">
        <f t="shared" si="405"/>
        <v>#DIV/0!</v>
      </c>
      <c r="CT565" s="117" t="e">
        <f t="shared" si="423"/>
        <v>#DIV/0!</v>
      </c>
      <c r="CU565" s="103" t="e">
        <f t="shared" si="424"/>
        <v>#DIV/0!</v>
      </c>
      <c r="CV565" s="2"/>
    </row>
    <row r="566" spans="1:100" ht="84.75" hidden="1" customHeight="1">
      <c r="A566" s="80" t="s">
        <v>185</v>
      </c>
      <c r="B566" s="60">
        <v>620</v>
      </c>
      <c r="C566" s="83" t="s">
        <v>1317</v>
      </c>
      <c r="D566" s="104" t="s">
        <v>171</v>
      </c>
      <c r="E566" s="81" t="s">
        <v>1318</v>
      </c>
      <c r="F566" s="84" t="s">
        <v>224</v>
      </c>
      <c r="G566" s="195" t="s">
        <v>1320</v>
      </c>
      <c r="H566" s="196"/>
      <c r="I566" s="105" t="s">
        <v>212</v>
      </c>
      <c r="J566" s="639"/>
      <c r="K566" s="624"/>
      <c r="L566" s="639"/>
      <c r="M566" s="106"/>
      <c r="N566" s="107"/>
      <c r="O566" s="108"/>
      <c r="P566" s="107"/>
      <c r="Q566" s="108"/>
      <c r="R566" s="108"/>
      <c r="S566" s="108"/>
      <c r="T566" s="108"/>
      <c r="U566" s="107" t="s">
        <v>177</v>
      </c>
      <c r="V566" s="108"/>
      <c r="W566" s="149"/>
      <c r="X566" s="149"/>
      <c r="Y566" s="38">
        <f t="shared" si="418"/>
        <v>1</v>
      </c>
      <c r="Z566" s="129"/>
      <c r="AA566" s="109"/>
      <c r="AB566" s="109"/>
      <c r="AC566" s="109"/>
      <c r="AD566" s="109"/>
      <c r="AE566" s="109"/>
      <c r="AF566" s="109"/>
      <c r="AG566" s="96"/>
      <c r="AH566" s="96"/>
      <c r="AI566" s="96"/>
      <c r="AJ566" s="97"/>
      <c r="AK566" s="97"/>
      <c r="AL566" s="97"/>
      <c r="AM566" s="97"/>
      <c r="AN566" s="97"/>
      <c r="AO566" s="97"/>
      <c r="AP566" s="97"/>
      <c r="AQ566" s="97"/>
      <c r="AR566" s="97"/>
      <c r="AS566" s="97"/>
      <c r="AT566" s="97"/>
      <c r="AU566" s="97"/>
      <c r="AV566" s="97"/>
      <c r="AW566" s="97"/>
      <c r="AX566" s="97" t="s">
        <v>365</v>
      </c>
      <c r="AY566" s="97" t="s">
        <v>365</v>
      </c>
      <c r="AZ566" s="97" t="s">
        <v>365</v>
      </c>
      <c r="BA566" s="97"/>
      <c r="BB566" s="97"/>
      <c r="BC566" s="97"/>
      <c r="BD566" s="97"/>
      <c r="BE566" s="97"/>
      <c r="BF566" s="97"/>
      <c r="BG566" s="97"/>
      <c r="BH566" s="97"/>
      <c r="BI566" s="97"/>
      <c r="BJ566" s="98"/>
      <c r="BK566" s="99"/>
      <c r="BL566" s="99"/>
      <c r="BM566" s="99"/>
      <c r="BN566" s="99"/>
      <c r="BO566" s="99"/>
      <c r="BP566" s="99"/>
      <c r="BQ566" s="99"/>
      <c r="BR566" s="99"/>
      <c r="BS566" s="99"/>
      <c r="BT566" s="99"/>
      <c r="BU566" s="99"/>
      <c r="BV566" s="99"/>
      <c r="BW566" s="99"/>
      <c r="BX566" s="99"/>
      <c r="BY566" s="99"/>
      <c r="BZ566" s="99"/>
      <c r="CA566" s="99"/>
      <c r="CB566" s="99"/>
      <c r="CC566" s="99"/>
      <c r="CD566" s="99"/>
      <c r="CE566" s="99"/>
      <c r="CF566" s="99"/>
      <c r="CG566" s="99"/>
      <c r="CH566" s="99"/>
      <c r="CI566" s="99"/>
      <c r="CJ566" s="99"/>
      <c r="CK566" s="99"/>
      <c r="CL566" s="100">
        <f t="shared" si="426"/>
        <v>0</v>
      </c>
      <c r="CM566" s="101" t="e">
        <f t="shared" si="399"/>
        <v>#DIV/0!</v>
      </c>
      <c r="CN566" s="100">
        <f t="shared" si="427"/>
        <v>0</v>
      </c>
      <c r="CO566" s="101" t="e">
        <f t="shared" si="401"/>
        <v>#DIV/0!</v>
      </c>
      <c r="CP566" s="100">
        <f t="shared" si="425"/>
        <v>0</v>
      </c>
      <c r="CQ566" s="101" t="e">
        <f t="shared" si="422"/>
        <v>#DIV/0!</v>
      </c>
      <c r="CR566" s="100">
        <f t="shared" si="428"/>
        <v>0</v>
      </c>
      <c r="CS566" s="101" t="e">
        <f t="shared" si="405"/>
        <v>#DIV/0!</v>
      </c>
      <c r="CT566" s="117" t="e">
        <f t="shared" si="423"/>
        <v>#DIV/0!</v>
      </c>
      <c r="CU566" s="103" t="e">
        <f t="shared" si="424"/>
        <v>#DIV/0!</v>
      </c>
      <c r="CV566" s="2"/>
    </row>
    <row r="567" spans="1:100" ht="35.25" hidden="1" customHeight="1">
      <c r="A567" s="38" t="s">
        <v>184</v>
      </c>
      <c r="B567" s="60">
        <v>622</v>
      </c>
      <c r="C567" s="83" t="s">
        <v>1321</v>
      </c>
      <c r="D567" s="104" t="s">
        <v>190</v>
      </c>
      <c r="E567" s="81" t="s">
        <v>1322</v>
      </c>
      <c r="F567" s="84" t="s">
        <v>190</v>
      </c>
      <c r="G567" s="253" t="s">
        <v>1323</v>
      </c>
      <c r="H567" s="255"/>
      <c r="I567" s="144" t="s">
        <v>212</v>
      </c>
      <c r="J567" s="139" t="s">
        <v>1227</v>
      </c>
      <c r="K567" s="234" t="s">
        <v>206</v>
      </c>
      <c r="L567" s="141" t="s">
        <v>177</v>
      </c>
      <c r="M567" s="106"/>
      <c r="N567" s="107"/>
      <c r="O567" s="149"/>
      <c r="P567" s="107"/>
      <c r="Q567" s="108"/>
      <c r="R567" s="108"/>
      <c r="S567" s="108"/>
      <c r="T567" s="108" t="s">
        <v>177</v>
      </c>
      <c r="U567" s="107"/>
      <c r="V567" s="108"/>
      <c r="W567" s="108"/>
      <c r="X567" s="108"/>
      <c r="Y567" s="38">
        <f t="shared" si="418"/>
        <v>1</v>
      </c>
      <c r="Z567" s="129" t="s">
        <v>415</v>
      </c>
      <c r="AA567" s="109"/>
      <c r="AB567" s="109"/>
      <c r="AC567" s="109"/>
      <c r="AD567" s="109"/>
      <c r="AE567" s="109"/>
      <c r="AF567" s="109"/>
      <c r="AG567" s="96"/>
      <c r="AH567" s="96"/>
      <c r="AI567" s="96"/>
      <c r="AJ567" s="131"/>
      <c r="AK567" s="131"/>
      <c r="AL567" s="131"/>
      <c r="AM567" s="131"/>
      <c r="AN567" s="131"/>
      <c r="AO567" s="131"/>
      <c r="AP567" s="131"/>
      <c r="AQ567" s="131"/>
      <c r="AR567" s="131"/>
      <c r="AS567" s="131"/>
      <c r="AT567" s="97"/>
      <c r="AU567" s="97" t="s">
        <v>365</v>
      </c>
      <c r="AV567" s="97" t="s">
        <v>365</v>
      </c>
      <c r="AW567" s="97"/>
      <c r="AX567" s="97"/>
      <c r="AY567" s="97"/>
      <c r="AZ567" s="97"/>
      <c r="BA567" s="97"/>
      <c r="BB567" s="97"/>
      <c r="BC567" s="97"/>
      <c r="BD567" s="97"/>
      <c r="BE567" s="97"/>
      <c r="BF567" s="97"/>
      <c r="BG567" s="97"/>
      <c r="BH567" s="97"/>
      <c r="BI567" s="97"/>
      <c r="BJ567" s="98"/>
      <c r="BK567" s="99"/>
      <c r="BL567" s="99"/>
      <c r="BM567" s="99"/>
      <c r="BN567" s="99"/>
      <c r="BO567" s="99"/>
      <c r="BP567" s="99"/>
      <c r="BQ567" s="99"/>
      <c r="BR567" s="99"/>
      <c r="BS567" s="99"/>
      <c r="BT567" s="99"/>
      <c r="BU567" s="99"/>
      <c r="BV567" s="99"/>
      <c r="BW567" s="99"/>
      <c r="BX567" s="99"/>
      <c r="BY567" s="99"/>
      <c r="BZ567" s="99"/>
      <c r="CA567" s="99"/>
      <c r="CB567" s="99"/>
      <c r="CC567" s="99"/>
      <c r="CD567" s="99"/>
      <c r="CE567" s="99"/>
      <c r="CF567" s="99"/>
      <c r="CG567" s="99"/>
      <c r="CH567" s="99"/>
      <c r="CI567" s="99"/>
      <c r="CJ567" s="99"/>
      <c r="CK567" s="99"/>
      <c r="CL567" s="100">
        <f t="shared" si="426"/>
        <v>0</v>
      </c>
      <c r="CM567" s="101" t="e">
        <f t="shared" si="399"/>
        <v>#DIV/0!</v>
      </c>
      <c r="CN567" s="100">
        <f t="shared" si="427"/>
        <v>0</v>
      </c>
      <c r="CO567" s="101" t="e">
        <f t="shared" si="401"/>
        <v>#DIV/0!</v>
      </c>
      <c r="CP567" s="100">
        <f t="shared" si="425"/>
        <v>0</v>
      </c>
      <c r="CQ567" s="101" t="e">
        <f t="shared" si="422"/>
        <v>#DIV/0!</v>
      </c>
      <c r="CR567" s="100">
        <f t="shared" si="428"/>
        <v>0</v>
      </c>
      <c r="CS567" s="101" t="e">
        <f t="shared" si="405"/>
        <v>#DIV/0!</v>
      </c>
      <c r="CT567" s="116" t="e">
        <f t="shared" si="423"/>
        <v>#DIV/0!</v>
      </c>
      <c r="CU567" s="103" t="e">
        <f t="shared" si="424"/>
        <v>#DIV/0!</v>
      </c>
      <c r="CV567" s="64"/>
    </row>
    <row r="568" spans="1:100" ht="72" hidden="1" customHeight="1">
      <c r="A568" s="80" t="s">
        <v>181</v>
      </c>
      <c r="B568" s="60">
        <v>625</v>
      </c>
      <c r="C568" s="83" t="s">
        <v>1324</v>
      </c>
      <c r="D568" s="114" t="s">
        <v>171</v>
      </c>
      <c r="E568" s="81" t="s">
        <v>1325</v>
      </c>
      <c r="F568" s="84" t="s">
        <v>224</v>
      </c>
      <c r="G568" s="195" t="s">
        <v>1326</v>
      </c>
      <c r="H568" s="196"/>
      <c r="I568" s="145" t="s">
        <v>212</v>
      </c>
      <c r="J568" s="668" t="s">
        <v>1227</v>
      </c>
      <c r="K568" s="649" t="s">
        <v>165</v>
      </c>
      <c r="L568" s="650" t="s">
        <v>177</v>
      </c>
      <c r="M568" s="134"/>
      <c r="N568" s="135"/>
      <c r="O568" s="136"/>
      <c r="P568" s="135"/>
      <c r="Q568" s="136" t="s">
        <v>177</v>
      </c>
      <c r="R568" s="136"/>
      <c r="S568" s="136"/>
      <c r="T568" s="136"/>
      <c r="U568" s="135"/>
      <c r="V568" s="136"/>
      <c r="W568" s="136"/>
      <c r="X568" s="136"/>
      <c r="Y568" s="38">
        <f t="shared" si="418"/>
        <v>1</v>
      </c>
      <c r="Z568" s="128"/>
      <c r="AA568" s="109"/>
      <c r="AB568" s="109"/>
      <c r="AC568" s="109"/>
      <c r="AD568" s="109"/>
      <c r="AE568" s="109"/>
      <c r="AF568" s="109"/>
      <c r="AG568" s="96"/>
      <c r="AH568" s="96"/>
      <c r="AI568" s="96"/>
      <c r="AJ568" s="97" t="s">
        <v>365</v>
      </c>
      <c r="AK568" s="97" t="s">
        <v>365</v>
      </c>
      <c r="AL568" s="97"/>
      <c r="AM568" s="97"/>
      <c r="AN568" s="97"/>
      <c r="AO568" s="97"/>
      <c r="AP568" s="97"/>
      <c r="AQ568" s="97"/>
      <c r="AR568" s="97"/>
      <c r="AS568" s="97"/>
      <c r="AT568" s="97"/>
      <c r="AU568" s="97"/>
      <c r="AV568" s="97"/>
      <c r="AW568" s="97"/>
      <c r="AX568" s="97"/>
      <c r="AY568" s="97"/>
      <c r="AZ568" s="97"/>
      <c r="BA568" s="97"/>
      <c r="BB568" s="97"/>
      <c r="BC568" s="97"/>
      <c r="BD568" s="97"/>
      <c r="BE568" s="97"/>
      <c r="BF568" s="97"/>
      <c r="BG568" s="97"/>
      <c r="BH568" s="97"/>
      <c r="BI568" s="97"/>
      <c r="BJ568" s="98"/>
      <c r="BK568" s="99"/>
      <c r="BL568" s="99"/>
      <c r="BM568" s="99"/>
      <c r="BN568" s="99"/>
      <c r="BO568" s="99"/>
      <c r="BP568" s="99"/>
      <c r="BQ568" s="99"/>
      <c r="BR568" s="99"/>
      <c r="BS568" s="99"/>
      <c r="BT568" s="99"/>
      <c r="BU568" s="99"/>
      <c r="BV568" s="99"/>
      <c r="BW568" s="99"/>
      <c r="BX568" s="99"/>
      <c r="BY568" s="99"/>
      <c r="BZ568" s="99"/>
      <c r="CA568" s="99"/>
      <c r="CB568" s="99"/>
      <c r="CC568" s="99"/>
      <c r="CD568" s="99"/>
      <c r="CE568" s="99"/>
      <c r="CF568" s="99"/>
      <c r="CG568" s="99"/>
      <c r="CH568" s="99"/>
      <c r="CI568" s="99"/>
      <c r="CJ568" s="99"/>
      <c r="CK568" s="99"/>
      <c r="CL568" s="100">
        <f t="shared" si="426"/>
        <v>0</v>
      </c>
      <c r="CM568" s="112" t="e">
        <f t="shared" si="399"/>
        <v>#DIV/0!</v>
      </c>
      <c r="CN568" s="100">
        <f t="shared" si="427"/>
        <v>0</v>
      </c>
      <c r="CO568" s="112" t="e">
        <f t="shared" si="401"/>
        <v>#DIV/0!</v>
      </c>
      <c r="CP568" s="100">
        <f t="shared" si="425"/>
        <v>0</v>
      </c>
      <c r="CQ568" s="112" t="e">
        <f t="shared" si="422"/>
        <v>#DIV/0!</v>
      </c>
      <c r="CR568" s="100">
        <f t="shared" si="428"/>
        <v>0</v>
      </c>
      <c r="CS568" s="112" t="e">
        <f t="shared" si="405"/>
        <v>#DIV/0!</v>
      </c>
      <c r="CT568" s="113" t="e">
        <f t="shared" si="423"/>
        <v>#DIV/0!</v>
      </c>
      <c r="CU568" s="103" t="e">
        <f t="shared" si="424"/>
        <v>#DIV/0!</v>
      </c>
      <c r="CV568" s="2"/>
    </row>
    <row r="569" spans="1:100" ht="72" hidden="1" customHeight="1">
      <c r="A569" s="80" t="s">
        <v>185</v>
      </c>
      <c r="B569" s="60">
        <v>625</v>
      </c>
      <c r="C569" s="83" t="s">
        <v>1324</v>
      </c>
      <c r="D569" s="114" t="s">
        <v>171</v>
      </c>
      <c r="E569" s="81" t="s">
        <v>1325</v>
      </c>
      <c r="F569" s="84" t="s">
        <v>224</v>
      </c>
      <c r="G569" s="195" t="s">
        <v>1326</v>
      </c>
      <c r="H569" s="196"/>
      <c r="I569" s="145" t="s">
        <v>212</v>
      </c>
      <c r="J569" s="638"/>
      <c r="K569" s="623"/>
      <c r="L569" s="638"/>
      <c r="M569" s="106"/>
      <c r="N569" s="107"/>
      <c r="O569" s="108"/>
      <c r="P569" s="107"/>
      <c r="Q569" s="108"/>
      <c r="R569" s="108"/>
      <c r="S569" s="108"/>
      <c r="T569" s="108"/>
      <c r="U569" s="107" t="s">
        <v>177</v>
      </c>
      <c r="V569" s="108"/>
      <c r="W569" s="108"/>
      <c r="X569" s="108"/>
      <c r="Y569" s="38">
        <f t="shared" si="418"/>
        <v>1</v>
      </c>
      <c r="Z569" s="129"/>
      <c r="AA569" s="109"/>
      <c r="AB569" s="109"/>
      <c r="AC569" s="109"/>
      <c r="AD569" s="109"/>
      <c r="AE569" s="109"/>
      <c r="AF569" s="109"/>
      <c r="AG569" s="96"/>
      <c r="AH569" s="96"/>
      <c r="AI569" s="96"/>
      <c r="AJ569" s="97"/>
      <c r="AK569" s="97"/>
      <c r="AL569" s="97"/>
      <c r="AM569" s="97"/>
      <c r="AN569" s="97"/>
      <c r="AO569" s="97"/>
      <c r="AP569" s="97"/>
      <c r="AQ569" s="97"/>
      <c r="AR569" s="97"/>
      <c r="AS569" s="97"/>
      <c r="AT569" s="97"/>
      <c r="AU569" s="97"/>
      <c r="AV569" s="97"/>
      <c r="AW569" s="97"/>
      <c r="AX569" s="97" t="s">
        <v>365</v>
      </c>
      <c r="AY569" s="97" t="s">
        <v>365</v>
      </c>
      <c r="AZ569" s="97"/>
      <c r="BA569" s="97"/>
      <c r="BB569" s="97"/>
      <c r="BC569" s="97"/>
      <c r="BD569" s="97"/>
      <c r="BE569" s="97"/>
      <c r="BF569" s="97"/>
      <c r="BG569" s="97"/>
      <c r="BH569" s="97"/>
      <c r="BI569" s="97"/>
      <c r="BJ569" s="98"/>
      <c r="BK569" s="99"/>
      <c r="BL569" s="99"/>
      <c r="BM569" s="99"/>
      <c r="BN569" s="99"/>
      <c r="BO569" s="99"/>
      <c r="BP569" s="99"/>
      <c r="BQ569" s="99"/>
      <c r="BR569" s="99"/>
      <c r="BS569" s="99"/>
      <c r="BT569" s="99"/>
      <c r="BU569" s="99"/>
      <c r="BV569" s="99"/>
      <c r="BW569" s="99"/>
      <c r="BX569" s="99"/>
      <c r="BY569" s="99"/>
      <c r="BZ569" s="99"/>
      <c r="CA569" s="99"/>
      <c r="CB569" s="99"/>
      <c r="CC569" s="99"/>
      <c r="CD569" s="99"/>
      <c r="CE569" s="99"/>
      <c r="CF569" s="99"/>
      <c r="CG569" s="99"/>
      <c r="CH569" s="99"/>
      <c r="CI569" s="99"/>
      <c r="CJ569" s="99"/>
      <c r="CK569" s="99"/>
      <c r="CL569" s="100">
        <f t="shared" si="426"/>
        <v>0</v>
      </c>
      <c r="CM569" s="101" t="e">
        <f t="shared" si="399"/>
        <v>#DIV/0!</v>
      </c>
      <c r="CN569" s="100">
        <f t="shared" si="427"/>
        <v>0</v>
      </c>
      <c r="CO569" s="101" t="e">
        <f t="shared" si="401"/>
        <v>#DIV/0!</v>
      </c>
      <c r="CP569" s="100">
        <f t="shared" si="425"/>
        <v>0</v>
      </c>
      <c r="CQ569" s="101" t="e">
        <f t="shared" si="422"/>
        <v>#DIV/0!</v>
      </c>
      <c r="CR569" s="100">
        <f t="shared" si="428"/>
        <v>0</v>
      </c>
      <c r="CS569" s="101" t="e">
        <f t="shared" si="405"/>
        <v>#DIV/0!</v>
      </c>
      <c r="CT569" s="117" t="e">
        <f t="shared" si="423"/>
        <v>#DIV/0!</v>
      </c>
      <c r="CU569" s="103" t="e">
        <f t="shared" si="424"/>
        <v>#DIV/0!</v>
      </c>
      <c r="CV569" s="2"/>
    </row>
    <row r="570" spans="1:100" ht="72" hidden="1" customHeight="1">
      <c r="A570" s="80" t="s">
        <v>186</v>
      </c>
      <c r="B570" s="60">
        <v>625</v>
      </c>
      <c r="C570" s="83" t="s">
        <v>1324</v>
      </c>
      <c r="D570" s="114" t="s">
        <v>171</v>
      </c>
      <c r="E570" s="81" t="s">
        <v>1325</v>
      </c>
      <c r="F570" s="84" t="s">
        <v>224</v>
      </c>
      <c r="G570" s="195" t="s">
        <v>1326</v>
      </c>
      <c r="H570" s="196"/>
      <c r="I570" s="145" t="s">
        <v>212</v>
      </c>
      <c r="J570" s="639"/>
      <c r="K570" s="624"/>
      <c r="L570" s="639"/>
      <c r="M570" s="106"/>
      <c r="N570" s="107"/>
      <c r="O570" s="108"/>
      <c r="P570" s="107"/>
      <c r="Q570" s="108"/>
      <c r="R570" s="108"/>
      <c r="S570" s="108"/>
      <c r="T570" s="108"/>
      <c r="U570" s="107"/>
      <c r="V570" s="108" t="s">
        <v>177</v>
      </c>
      <c r="W570" s="108"/>
      <c r="X570" s="108"/>
      <c r="Y570" s="38">
        <f t="shared" si="418"/>
        <v>1</v>
      </c>
      <c r="Z570" s="129"/>
      <c r="AA570" s="109"/>
      <c r="AB570" s="109"/>
      <c r="AC570" s="109"/>
      <c r="AD570" s="109"/>
      <c r="AE570" s="109"/>
      <c r="AF570" s="109"/>
      <c r="AG570" s="96"/>
      <c r="AH570" s="96"/>
      <c r="AI570" s="96"/>
      <c r="AJ570" s="97"/>
      <c r="AK570" s="97"/>
      <c r="AL570" s="97"/>
      <c r="AM570" s="97"/>
      <c r="AN570" s="97"/>
      <c r="AO570" s="97"/>
      <c r="AP570" s="97"/>
      <c r="AQ570" s="97"/>
      <c r="AR570" s="97"/>
      <c r="AS570" s="97"/>
      <c r="AT570" s="97"/>
      <c r="AU570" s="97"/>
      <c r="AV570" s="97"/>
      <c r="AW570" s="97"/>
      <c r="AX570" s="97"/>
      <c r="AY570" s="97"/>
      <c r="AZ570" s="97"/>
      <c r="BA570" s="97" t="s">
        <v>365</v>
      </c>
      <c r="BB570" s="97" t="s">
        <v>365</v>
      </c>
      <c r="BC570" s="97" t="s">
        <v>365</v>
      </c>
      <c r="BD570" s="97"/>
      <c r="BE570" s="97"/>
      <c r="BF570" s="97"/>
      <c r="BG570" s="97"/>
      <c r="BH570" s="97"/>
      <c r="BI570" s="97"/>
      <c r="BJ570" s="98"/>
      <c r="BK570" s="99"/>
      <c r="BL570" s="99"/>
      <c r="BM570" s="99"/>
      <c r="BN570" s="99"/>
      <c r="BO570" s="99"/>
      <c r="BP570" s="99"/>
      <c r="BQ570" s="99"/>
      <c r="BR570" s="99"/>
      <c r="BS570" s="99"/>
      <c r="BT570" s="99"/>
      <c r="BU570" s="99"/>
      <c r="BV570" s="99"/>
      <c r="BW570" s="99"/>
      <c r="BX570" s="99"/>
      <c r="BY570" s="99"/>
      <c r="BZ570" s="99"/>
      <c r="CA570" s="99"/>
      <c r="CB570" s="99"/>
      <c r="CC570" s="99"/>
      <c r="CD570" s="99"/>
      <c r="CE570" s="99"/>
      <c r="CF570" s="99"/>
      <c r="CG570" s="99"/>
      <c r="CH570" s="99"/>
      <c r="CI570" s="99"/>
      <c r="CJ570" s="99"/>
      <c r="CK570" s="99"/>
      <c r="CL570" s="100">
        <f t="shared" si="426"/>
        <v>0</v>
      </c>
      <c r="CM570" s="101" t="e">
        <f t="shared" si="399"/>
        <v>#DIV/0!</v>
      </c>
      <c r="CN570" s="100">
        <f t="shared" si="427"/>
        <v>0</v>
      </c>
      <c r="CO570" s="101" t="e">
        <f t="shared" si="401"/>
        <v>#DIV/0!</v>
      </c>
      <c r="CP570" s="100">
        <f t="shared" si="425"/>
        <v>0</v>
      </c>
      <c r="CQ570" s="101" t="e">
        <f t="shared" si="422"/>
        <v>#DIV/0!</v>
      </c>
      <c r="CR570" s="100">
        <f t="shared" si="428"/>
        <v>0</v>
      </c>
      <c r="CS570" s="101" t="e">
        <f t="shared" si="405"/>
        <v>#DIV/0!</v>
      </c>
      <c r="CT570" s="113" t="e">
        <f t="shared" si="423"/>
        <v>#DIV/0!</v>
      </c>
      <c r="CU570" s="103" t="e">
        <f t="shared" si="424"/>
        <v>#DIV/0!</v>
      </c>
      <c r="CV570" s="2"/>
    </row>
    <row r="571" spans="1:100" ht="29.25" customHeight="1">
      <c r="A571" s="521" t="s">
        <v>117</v>
      </c>
      <c r="B571" s="569">
        <v>626</v>
      </c>
      <c r="C571" s="725" t="s">
        <v>1327</v>
      </c>
      <c r="D571" s="725"/>
      <c r="E571" s="725"/>
      <c r="F571" s="725"/>
      <c r="G571" s="725"/>
      <c r="H571" s="732"/>
      <c r="I571" s="725"/>
      <c r="J571" s="732"/>
      <c r="K571" s="732"/>
      <c r="L571" s="732"/>
      <c r="M571" s="732"/>
      <c r="N571" s="725"/>
      <c r="O571" s="732"/>
      <c r="P571" s="732"/>
      <c r="Q571" s="732"/>
      <c r="R571" s="732"/>
      <c r="S571" s="732"/>
      <c r="T571" s="732"/>
      <c r="U571" s="732"/>
      <c r="V571" s="732"/>
      <c r="W571" s="732"/>
      <c r="X571" s="732"/>
      <c r="Y571" s="732"/>
      <c r="Z571" s="732"/>
      <c r="AA571" s="725"/>
      <c r="AB571" s="725"/>
      <c r="AC571" s="614"/>
      <c r="AD571" s="339"/>
      <c r="AE571" s="339"/>
      <c r="AF571" s="339"/>
      <c r="AG571" s="339"/>
      <c r="AH571" s="339"/>
      <c r="AI571" s="339"/>
      <c r="AJ571" s="61"/>
      <c r="AK571" s="61"/>
      <c r="AL571" s="61"/>
      <c r="AM571" s="61"/>
      <c r="AN571" s="61"/>
      <c r="AO571" s="61"/>
      <c r="AP571" s="61"/>
      <c r="AQ571" s="61"/>
      <c r="AR571" s="61"/>
      <c r="AS571" s="61"/>
      <c r="AT571" s="61"/>
      <c r="AU571" s="61"/>
      <c r="AV571" s="61"/>
      <c r="AW571" s="61"/>
      <c r="AX571" s="61"/>
      <c r="AY571" s="61"/>
      <c r="AZ571" s="61"/>
      <c r="BA571" s="61"/>
      <c r="BB571" s="61"/>
      <c r="BC571" s="61"/>
      <c r="BD571" s="61"/>
      <c r="BE571" s="61"/>
      <c r="BF571" s="61"/>
      <c r="BG571" s="61"/>
      <c r="BH571" s="61"/>
      <c r="BI571" s="61"/>
      <c r="BJ571" s="215"/>
      <c r="BK571" s="216"/>
      <c r="BL571" s="216"/>
      <c r="BM571" s="216"/>
      <c r="BN571" s="216"/>
      <c r="BO571" s="216"/>
      <c r="BP571" s="216"/>
      <c r="BQ571" s="216"/>
      <c r="BR571" s="216"/>
      <c r="BS571" s="216"/>
      <c r="BT571" s="216"/>
      <c r="BU571" s="216"/>
      <c r="BV571" s="216"/>
      <c r="BW571" s="216"/>
      <c r="BX571" s="216"/>
      <c r="BY571" s="216"/>
      <c r="BZ571" s="216"/>
      <c r="CA571" s="216"/>
      <c r="CB571" s="216"/>
      <c r="CC571" s="216"/>
      <c r="CD571" s="216"/>
      <c r="CE571" s="216"/>
      <c r="CF571" s="216"/>
      <c r="CG571" s="216"/>
      <c r="CH571" s="216"/>
      <c r="CI571" s="216"/>
      <c r="CJ571" s="216"/>
      <c r="CK571" s="216"/>
      <c r="CL571" s="216"/>
      <c r="CM571" s="216"/>
      <c r="CN571" s="216"/>
      <c r="CO571" s="216"/>
      <c r="CP571" s="216"/>
      <c r="CQ571" s="216"/>
      <c r="CR571" s="216"/>
      <c r="CS571" s="216"/>
      <c r="CT571" s="217"/>
      <c r="CU571" s="603"/>
      <c r="CV571" s="150"/>
    </row>
    <row r="572" spans="1:100" ht="93" hidden="1" customHeight="1">
      <c r="A572" s="80" t="s">
        <v>184</v>
      </c>
      <c r="B572" s="319">
        <v>629</v>
      </c>
      <c r="C572" s="534" t="s">
        <v>1328</v>
      </c>
      <c r="D572" s="115" t="s">
        <v>171</v>
      </c>
      <c r="E572" s="393" t="s">
        <v>1329</v>
      </c>
      <c r="F572" s="394" t="s">
        <v>224</v>
      </c>
      <c r="G572" s="547" t="s">
        <v>1330</v>
      </c>
      <c r="H572" s="196"/>
      <c r="I572" s="87" t="s">
        <v>212</v>
      </c>
      <c r="J572" s="139" t="s">
        <v>1227</v>
      </c>
      <c r="K572" s="140" t="s">
        <v>165</v>
      </c>
      <c r="L572" s="141" t="s">
        <v>177</v>
      </c>
      <c r="M572" s="91"/>
      <c r="N572" s="92"/>
      <c r="O572" s="93"/>
      <c r="P572" s="92"/>
      <c r="Q572" s="93"/>
      <c r="R572" s="93"/>
      <c r="S572" s="93"/>
      <c r="T572" s="93" t="s">
        <v>177</v>
      </c>
      <c r="U572" s="92"/>
      <c r="V572" s="93"/>
      <c r="W572" s="93"/>
      <c r="X572" s="93"/>
      <c r="Y572" s="94">
        <f t="shared" ref="Y572:Y601" si="429">COUNTIF($N572:$X572,"x")</f>
        <v>1</v>
      </c>
      <c r="Z572" s="95"/>
      <c r="AA572" s="536"/>
      <c r="AB572" s="536"/>
      <c r="AC572" s="109"/>
      <c r="AD572" s="109"/>
      <c r="AE572" s="109"/>
      <c r="AF572" s="109"/>
      <c r="AG572" s="96"/>
      <c r="AH572" s="96"/>
      <c r="AI572" s="96"/>
      <c r="AJ572" s="97"/>
      <c r="AK572" s="97"/>
      <c r="AL572" s="97"/>
      <c r="AM572" s="97"/>
      <c r="AN572" s="97"/>
      <c r="AO572" s="97"/>
      <c r="AP572" s="97"/>
      <c r="AQ572" s="97"/>
      <c r="AR572" s="97"/>
      <c r="AS572" s="97"/>
      <c r="AT572" s="97" t="s">
        <v>393</v>
      </c>
      <c r="AU572" s="97" t="s">
        <v>393</v>
      </c>
      <c r="AV572" s="97" t="s">
        <v>393</v>
      </c>
      <c r="AW572" s="97" t="s">
        <v>393</v>
      </c>
      <c r="AX572" s="97"/>
      <c r="AY572" s="97"/>
      <c r="AZ572" s="97"/>
      <c r="BA572" s="97"/>
      <c r="BB572" s="97"/>
      <c r="BC572" s="97"/>
      <c r="BD572" s="97"/>
      <c r="BE572" s="97"/>
      <c r="BF572" s="97"/>
      <c r="BG572" s="97"/>
      <c r="BH572" s="97"/>
      <c r="BI572" s="97"/>
      <c r="BJ572" s="98"/>
      <c r="BK572" s="99"/>
      <c r="BL572" s="99"/>
      <c r="BM572" s="99"/>
      <c r="BN572" s="99"/>
      <c r="BO572" s="99"/>
      <c r="BP572" s="99"/>
      <c r="BQ572" s="99"/>
      <c r="BR572" s="99"/>
      <c r="BS572" s="99"/>
      <c r="BT572" s="99"/>
      <c r="BU572" s="99"/>
      <c r="BV572" s="99"/>
      <c r="BW572" s="99"/>
      <c r="BX572" s="99"/>
      <c r="BY572" s="99"/>
      <c r="BZ572" s="99"/>
      <c r="CA572" s="99"/>
      <c r="CB572" s="99"/>
      <c r="CC572" s="99"/>
      <c r="CD572" s="99"/>
      <c r="CE572" s="99"/>
      <c r="CF572" s="99"/>
      <c r="CG572" s="99"/>
      <c r="CH572" s="99"/>
      <c r="CI572" s="99"/>
      <c r="CJ572" s="99"/>
      <c r="CK572" s="99"/>
      <c r="CL572" s="100">
        <f>COUNTIF(BJ572:CK572,"2")</f>
        <v>0</v>
      </c>
      <c r="CM572" s="101" t="e">
        <f t="shared" ref="CM572:CM601" si="430">CL572/(CL572+CN572+CP572+CR572)</f>
        <v>#DIV/0!</v>
      </c>
      <c r="CN572" s="100">
        <f>COUNTIF(BJ572:CK572,"1")</f>
        <v>0</v>
      </c>
      <c r="CO572" s="101" t="e">
        <f t="shared" ref="CO572:CO601" si="431">CN572/(CL572+CN572+CP572+CR572)</f>
        <v>#DIV/0!</v>
      </c>
      <c r="CP572" s="100">
        <f>COUNTIF(BJ572:CK572,"0")</f>
        <v>0</v>
      </c>
      <c r="CQ572" s="101" t="e">
        <f t="shared" ref="CQ572:CQ584" si="432">CP572/(CL572+CN572+CP572+CR572)</f>
        <v>#DIV/0!</v>
      </c>
      <c r="CR572" s="100">
        <f>COUNTIF(BJ572:CK572,"KĐG")</f>
        <v>0</v>
      </c>
      <c r="CS572" s="101" t="e">
        <f t="shared" ref="CS572:CS601" si="433">CR572/(CL572+CN572+CP572+CR572)</f>
        <v>#DIV/0!</v>
      </c>
      <c r="CT572" s="116" t="e">
        <f t="shared" ref="CT572:CT584" si="434">(((CL572*2)+(CN572*1)+(CP572*0)))/(CL572+CN572+CP572)</f>
        <v>#DIV/0!</v>
      </c>
      <c r="CU572" s="103" t="e">
        <f t="shared" ref="CU572:CU584" si="435">IF(CS572&gt;=50%,"KĐG",IF(CT572&gt;=1.6,"Đạt mục tiêu",IF(CT572&gt;=1,"Cần cố gắng","Chưa đạt")))</f>
        <v>#DIV/0!</v>
      </c>
      <c r="CV572" s="64"/>
    </row>
    <row r="573" spans="1:100" ht="93" hidden="1" customHeight="1">
      <c r="A573" s="80" t="s">
        <v>188</v>
      </c>
      <c r="B573" s="388" t="s">
        <v>1331</v>
      </c>
      <c r="C573" s="159" t="s">
        <v>1332</v>
      </c>
      <c r="D573" s="160" t="s">
        <v>248</v>
      </c>
      <c r="E573" s="161" t="s">
        <v>1333</v>
      </c>
      <c r="F573" s="162" t="s">
        <v>248</v>
      </c>
      <c r="G573" s="195" t="s">
        <v>1334</v>
      </c>
      <c r="H573" s="196"/>
      <c r="I573" s="87" t="s">
        <v>212</v>
      </c>
      <c r="J573" s="139" t="s">
        <v>1227</v>
      </c>
      <c r="K573" s="140" t="s">
        <v>165</v>
      </c>
      <c r="L573" s="141" t="s">
        <v>177</v>
      </c>
      <c r="M573" s="91"/>
      <c r="N573" s="92"/>
      <c r="O573" s="93"/>
      <c r="P573" s="92"/>
      <c r="Q573" s="93"/>
      <c r="R573" s="93"/>
      <c r="S573" s="93"/>
      <c r="T573" s="93"/>
      <c r="U573" s="92"/>
      <c r="V573" s="93"/>
      <c r="W573" s="93"/>
      <c r="X573" s="93" t="s">
        <v>177</v>
      </c>
      <c r="Y573" s="94">
        <f t="shared" si="429"/>
        <v>1</v>
      </c>
      <c r="Z573" s="389" t="s">
        <v>253</v>
      </c>
      <c r="AA573" s="109"/>
      <c r="AB573" s="109"/>
      <c r="AC573" s="109"/>
      <c r="AD573" s="109"/>
      <c r="AE573" s="109"/>
      <c r="AF573" s="109"/>
      <c r="AG573" s="96"/>
      <c r="AH573" s="96"/>
      <c r="AI573" s="96"/>
      <c r="AJ573" s="97"/>
      <c r="AK573" s="97"/>
      <c r="AL573" s="97"/>
      <c r="AM573" s="97"/>
      <c r="AN573" s="97"/>
      <c r="AO573" s="97"/>
      <c r="AP573" s="97"/>
      <c r="AQ573" s="97"/>
      <c r="AR573" s="97"/>
      <c r="AS573" s="97"/>
      <c r="AT573" s="97"/>
      <c r="AU573" s="97"/>
      <c r="AV573" s="97"/>
      <c r="AW573" s="97"/>
      <c r="AX573" s="97"/>
      <c r="AY573" s="97"/>
      <c r="AZ573" s="97"/>
      <c r="BA573" s="97"/>
      <c r="BB573" s="97"/>
      <c r="BC573" s="97"/>
      <c r="BD573" s="97"/>
      <c r="BE573" s="97"/>
      <c r="BF573" s="97"/>
      <c r="BG573" s="97" t="s">
        <v>365</v>
      </c>
      <c r="BH573" s="97"/>
      <c r="BI573" s="97"/>
      <c r="BJ573" s="98"/>
      <c r="BK573" s="99"/>
      <c r="BL573" s="99"/>
      <c r="BM573" s="99"/>
      <c r="BN573" s="99"/>
      <c r="BO573" s="99"/>
      <c r="BP573" s="99"/>
      <c r="BQ573" s="99"/>
      <c r="BR573" s="99"/>
      <c r="BS573" s="99"/>
      <c r="BT573" s="99"/>
      <c r="BU573" s="99"/>
      <c r="BV573" s="99"/>
      <c r="BW573" s="99"/>
      <c r="BX573" s="99"/>
      <c r="BY573" s="99"/>
      <c r="BZ573" s="99"/>
      <c r="CA573" s="99"/>
      <c r="CB573" s="99"/>
      <c r="CC573" s="99"/>
      <c r="CD573" s="99"/>
      <c r="CE573" s="99"/>
      <c r="CF573" s="99"/>
      <c r="CG573" s="99"/>
      <c r="CH573" s="99"/>
      <c r="CI573" s="99"/>
      <c r="CJ573" s="99"/>
      <c r="CK573" s="99"/>
      <c r="CL573" s="100"/>
      <c r="CM573" s="101"/>
      <c r="CN573" s="100"/>
      <c r="CO573" s="101"/>
      <c r="CP573" s="100"/>
      <c r="CQ573" s="101"/>
      <c r="CR573" s="100"/>
      <c r="CS573" s="101"/>
      <c r="CT573" s="116"/>
      <c r="CU573" s="103"/>
      <c r="CV573" s="64"/>
    </row>
    <row r="574" spans="1:100" ht="72.75" hidden="1" customHeight="1">
      <c r="A574" s="80" t="s">
        <v>185</v>
      </c>
      <c r="B574" s="60">
        <v>631</v>
      </c>
      <c r="C574" s="83" t="s">
        <v>1335</v>
      </c>
      <c r="D574" s="114" t="s">
        <v>171</v>
      </c>
      <c r="E574" s="81" t="s">
        <v>1336</v>
      </c>
      <c r="F574" s="84" t="s">
        <v>173</v>
      </c>
      <c r="G574" s="195" t="s">
        <v>1337</v>
      </c>
      <c r="H574" s="196"/>
      <c r="I574" s="105" t="s">
        <v>212</v>
      </c>
      <c r="J574" s="139" t="s">
        <v>1227</v>
      </c>
      <c r="K574" s="140" t="s">
        <v>165</v>
      </c>
      <c r="L574" s="141" t="s">
        <v>177</v>
      </c>
      <c r="M574" s="106"/>
      <c r="N574" s="107"/>
      <c r="O574" s="108"/>
      <c r="P574" s="107"/>
      <c r="Q574" s="108"/>
      <c r="R574" s="108"/>
      <c r="S574" s="108"/>
      <c r="T574" s="108"/>
      <c r="U574" s="107" t="s">
        <v>177</v>
      </c>
      <c r="V574" s="108"/>
      <c r="W574" s="108"/>
      <c r="X574" s="108"/>
      <c r="Y574" s="38">
        <f t="shared" si="429"/>
        <v>1</v>
      </c>
      <c r="Z574" s="129"/>
      <c r="AA574" s="109"/>
      <c r="AB574" s="109"/>
      <c r="AC574" s="109"/>
      <c r="AD574" s="109"/>
      <c r="AE574" s="109"/>
      <c r="AF574" s="109"/>
      <c r="AG574" s="96"/>
      <c r="AH574" s="96"/>
      <c r="AI574" s="96"/>
      <c r="AJ574" s="97"/>
      <c r="AK574" s="97"/>
      <c r="AL574" s="97"/>
      <c r="AM574" s="97"/>
      <c r="AN574" s="97"/>
      <c r="AO574" s="97"/>
      <c r="AP574" s="97"/>
      <c r="AQ574" s="97"/>
      <c r="AR574" s="97"/>
      <c r="AS574" s="97"/>
      <c r="AT574" s="97"/>
      <c r="AU574" s="97"/>
      <c r="AV574" s="97"/>
      <c r="AW574" s="97"/>
      <c r="AX574" s="97"/>
      <c r="AY574" s="97" t="s">
        <v>393</v>
      </c>
      <c r="AZ574" s="97"/>
      <c r="BA574" s="97"/>
      <c r="BB574" s="97"/>
      <c r="BC574" s="97"/>
      <c r="BD574" s="97"/>
      <c r="BE574" s="97"/>
      <c r="BF574" s="97"/>
      <c r="BG574" s="97"/>
      <c r="BH574" s="97"/>
      <c r="BI574" s="97"/>
      <c r="BJ574" s="98"/>
      <c r="BK574" s="99"/>
      <c r="BL574" s="99"/>
      <c r="BM574" s="99"/>
      <c r="BN574" s="99"/>
      <c r="BO574" s="99"/>
      <c r="BP574" s="99"/>
      <c r="BQ574" s="99"/>
      <c r="BR574" s="99"/>
      <c r="BS574" s="99"/>
      <c r="BT574" s="99"/>
      <c r="BU574" s="99"/>
      <c r="BV574" s="99"/>
      <c r="BW574" s="99"/>
      <c r="BX574" s="99"/>
      <c r="BY574" s="99"/>
      <c r="BZ574" s="99"/>
      <c r="CA574" s="99"/>
      <c r="CB574" s="99"/>
      <c r="CC574" s="99"/>
      <c r="CD574" s="99"/>
      <c r="CE574" s="99"/>
      <c r="CF574" s="99"/>
      <c r="CG574" s="99"/>
      <c r="CH574" s="99"/>
      <c r="CI574" s="99"/>
      <c r="CJ574" s="99"/>
      <c r="CK574" s="99"/>
      <c r="CL574" s="99">
        <v>2</v>
      </c>
      <c r="CM574" s="101">
        <f t="shared" si="430"/>
        <v>1</v>
      </c>
      <c r="CN574" s="100">
        <f t="shared" ref="CN574:CN594" si="436">COUNTIF(BJ574:CK574,"1")</f>
        <v>0</v>
      </c>
      <c r="CO574" s="101">
        <f t="shared" si="431"/>
        <v>0</v>
      </c>
      <c r="CP574" s="100">
        <f t="shared" ref="CP574:CP594" si="437">COUNTIF(BJ574:CK574,"0")</f>
        <v>0</v>
      </c>
      <c r="CQ574" s="101">
        <f t="shared" si="432"/>
        <v>0</v>
      </c>
      <c r="CR574" s="100">
        <f t="shared" ref="CR574:CR594" si="438">COUNTIF(BJ574:CK574,"KĐG")</f>
        <v>0</v>
      </c>
      <c r="CS574" s="101">
        <f t="shared" si="433"/>
        <v>0</v>
      </c>
      <c r="CT574" s="117">
        <f t="shared" si="434"/>
        <v>2</v>
      </c>
      <c r="CU574" s="103" t="str">
        <f t="shared" si="435"/>
        <v>Đạt mục tiêu</v>
      </c>
      <c r="CV574" s="2"/>
    </row>
    <row r="575" spans="1:100" ht="69.75" hidden="1" customHeight="1">
      <c r="A575" s="38" t="s">
        <v>183</v>
      </c>
      <c r="B575" s="60">
        <v>632</v>
      </c>
      <c r="C575" s="83" t="s">
        <v>1338</v>
      </c>
      <c r="D575" s="104" t="s">
        <v>224</v>
      </c>
      <c r="E575" s="81" t="s">
        <v>1339</v>
      </c>
      <c r="F575" s="84" t="s">
        <v>224</v>
      </c>
      <c r="G575" s="195" t="s">
        <v>1340</v>
      </c>
      <c r="H575" s="196"/>
      <c r="I575" s="105" t="s">
        <v>212</v>
      </c>
      <c r="J575" s="139" t="s">
        <v>1227</v>
      </c>
      <c r="K575" s="140" t="s">
        <v>165</v>
      </c>
      <c r="L575" s="141" t="s">
        <v>177</v>
      </c>
      <c r="M575" s="106"/>
      <c r="N575" s="107"/>
      <c r="O575" s="108"/>
      <c r="P575" s="107"/>
      <c r="Q575" s="108"/>
      <c r="R575" s="108"/>
      <c r="S575" s="108" t="s">
        <v>177</v>
      </c>
      <c r="T575" s="108"/>
      <c r="U575" s="107"/>
      <c r="V575" s="108"/>
      <c r="W575" s="108"/>
      <c r="X575" s="108"/>
      <c r="Y575" s="38">
        <f t="shared" si="429"/>
        <v>1</v>
      </c>
      <c r="Z575" s="129"/>
      <c r="AA575" s="109"/>
      <c r="AB575" s="109"/>
      <c r="AC575" s="109"/>
      <c r="AD575" s="109"/>
      <c r="AE575" s="109"/>
      <c r="AF575" s="109"/>
      <c r="AG575" s="96"/>
      <c r="AH575" s="96"/>
      <c r="AI575" s="96"/>
      <c r="AJ575" s="97"/>
      <c r="AK575" s="97"/>
      <c r="AL575" s="97"/>
      <c r="AM575" s="97"/>
      <c r="AN575" s="97"/>
      <c r="AO575" s="97"/>
      <c r="AP575" s="97"/>
      <c r="AQ575" s="97"/>
      <c r="AR575" s="97"/>
      <c r="AS575" s="97" t="s">
        <v>393</v>
      </c>
      <c r="AT575" s="97"/>
      <c r="AU575" s="97"/>
      <c r="AV575" s="97"/>
      <c r="AW575" s="97"/>
      <c r="AX575" s="97"/>
      <c r="AY575" s="97"/>
      <c r="AZ575" s="97"/>
      <c r="BA575" s="97"/>
      <c r="BB575" s="97"/>
      <c r="BC575" s="97"/>
      <c r="BD575" s="97"/>
      <c r="BE575" s="97"/>
      <c r="BF575" s="97"/>
      <c r="BG575" s="97"/>
      <c r="BH575" s="97"/>
      <c r="BI575" s="97"/>
      <c r="BJ575" s="98"/>
      <c r="BK575" s="99"/>
      <c r="BL575" s="99"/>
      <c r="BM575" s="99"/>
      <c r="BN575" s="99"/>
      <c r="BO575" s="99"/>
      <c r="BP575" s="99"/>
      <c r="BQ575" s="99"/>
      <c r="BR575" s="99"/>
      <c r="BS575" s="99"/>
      <c r="BT575" s="99"/>
      <c r="BU575" s="99"/>
      <c r="BV575" s="99"/>
      <c r="BW575" s="99"/>
      <c r="BX575" s="99"/>
      <c r="BY575" s="99"/>
      <c r="BZ575" s="99"/>
      <c r="CA575" s="99"/>
      <c r="CB575" s="99"/>
      <c r="CC575" s="99"/>
      <c r="CD575" s="99"/>
      <c r="CE575" s="99"/>
      <c r="CF575" s="99"/>
      <c r="CG575" s="99"/>
      <c r="CH575" s="99"/>
      <c r="CI575" s="99"/>
      <c r="CJ575" s="99"/>
      <c r="CK575" s="99"/>
      <c r="CL575" s="100">
        <f t="shared" ref="CL575:CL591" si="439">COUNTIF(BJ575:CK575,"2")</f>
        <v>0</v>
      </c>
      <c r="CM575" s="112" t="e">
        <f t="shared" si="430"/>
        <v>#DIV/0!</v>
      </c>
      <c r="CN575" s="100">
        <f t="shared" si="436"/>
        <v>0</v>
      </c>
      <c r="CO575" s="112" t="e">
        <f t="shared" si="431"/>
        <v>#DIV/0!</v>
      </c>
      <c r="CP575" s="100">
        <f t="shared" si="437"/>
        <v>0</v>
      </c>
      <c r="CQ575" s="112" t="e">
        <f t="shared" si="432"/>
        <v>#DIV/0!</v>
      </c>
      <c r="CR575" s="100">
        <f t="shared" si="438"/>
        <v>0</v>
      </c>
      <c r="CS575" s="112" t="e">
        <f t="shared" si="433"/>
        <v>#DIV/0!</v>
      </c>
      <c r="CT575" s="113" t="e">
        <f t="shared" si="434"/>
        <v>#DIV/0!</v>
      </c>
      <c r="CU575" s="103" t="e">
        <f t="shared" si="435"/>
        <v>#DIV/0!</v>
      </c>
      <c r="CV575" s="2"/>
    </row>
    <row r="576" spans="1:100" ht="69.75" customHeight="1">
      <c r="A576" s="399" t="s">
        <v>169</v>
      </c>
      <c r="B576" s="569">
        <v>635</v>
      </c>
      <c r="C576" s="85" t="s">
        <v>1341</v>
      </c>
      <c r="D576" s="250" t="s">
        <v>224</v>
      </c>
      <c r="E576" s="85" t="s">
        <v>1342</v>
      </c>
      <c r="F576" s="336" t="s">
        <v>224</v>
      </c>
      <c r="G576" s="146" t="s">
        <v>1343</v>
      </c>
      <c r="H576" s="179"/>
      <c r="I576" s="126" t="s">
        <v>212</v>
      </c>
      <c r="J576" s="648" t="s">
        <v>1227</v>
      </c>
      <c r="K576" s="649" t="s">
        <v>165</v>
      </c>
      <c r="L576" s="650" t="s">
        <v>177</v>
      </c>
      <c r="M576" s="371">
        <v>1</v>
      </c>
      <c r="N576" s="571" t="s">
        <v>177</v>
      </c>
      <c r="O576" s="210"/>
      <c r="P576" s="107"/>
      <c r="Q576" s="108"/>
      <c r="R576" s="108"/>
      <c r="S576" s="108"/>
      <c r="T576" s="108"/>
      <c r="U576" s="107"/>
      <c r="V576" s="108"/>
      <c r="W576" s="108"/>
      <c r="X576" s="108"/>
      <c r="Y576" s="38">
        <f t="shared" si="429"/>
        <v>1</v>
      </c>
      <c r="Z576" s="622" t="s">
        <v>415</v>
      </c>
      <c r="AA576" s="96" t="s">
        <v>365</v>
      </c>
      <c r="AB576" s="96" t="s">
        <v>365</v>
      </c>
      <c r="AC576" s="609"/>
      <c r="AD576" s="96"/>
      <c r="AE576" s="96"/>
      <c r="AF576" s="96"/>
      <c r="AG576" s="96"/>
      <c r="AH576" s="96"/>
      <c r="AI576" s="96"/>
      <c r="AJ576" s="97"/>
      <c r="AK576" s="97"/>
      <c r="AL576" s="97"/>
      <c r="AM576" s="97"/>
      <c r="AN576" s="97"/>
      <c r="AO576" s="97"/>
      <c r="AP576" s="97"/>
      <c r="AQ576" s="97"/>
      <c r="AR576" s="97"/>
      <c r="AS576" s="97"/>
      <c r="AT576" s="97"/>
      <c r="AU576" s="97"/>
      <c r="AV576" s="97"/>
      <c r="AW576" s="97"/>
      <c r="AX576" s="97"/>
      <c r="AY576" s="97"/>
      <c r="AZ576" s="97"/>
      <c r="BA576" s="97"/>
      <c r="BB576" s="97"/>
      <c r="BC576" s="97"/>
      <c r="BD576" s="97"/>
      <c r="BE576" s="97"/>
      <c r="BF576" s="97"/>
      <c r="BG576" s="97"/>
      <c r="BH576" s="97"/>
      <c r="BI576" s="97"/>
      <c r="BJ576" s="177"/>
      <c r="BK576" s="178"/>
      <c r="BL576" s="178"/>
      <c r="BM576" s="178"/>
      <c r="BN576" s="178"/>
      <c r="BO576" s="178"/>
      <c r="BP576" s="178"/>
      <c r="BQ576" s="178"/>
      <c r="BR576" s="178"/>
      <c r="BS576" s="178"/>
      <c r="BT576" s="178"/>
      <c r="BU576" s="178"/>
      <c r="BV576" s="178"/>
      <c r="BW576" s="178"/>
      <c r="BX576" s="178"/>
      <c r="BY576" s="178"/>
      <c r="BZ576" s="178"/>
      <c r="CA576" s="178"/>
      <c r="CB576" s="178"/>
      <c r="CC576" s="178"/>
      <c r="CD576" s="178"/>
      <c r="CE576" s="178"/>
      <c r="CF576" s="178"/>
      <c r="CG576" s="178"/>
      <c r="CH576" s="178"/>
      <c r="CI576" s="178"/>
      <c r="CJ576" s="178"/>
      <c r="CK576" s="178"/>
      <c r="CL576" s="100">
        <f t="shared" si="439"/>
        <v>0</v>
      </c>
      <c r="CM576" s="101" t="e">
        <f t="shared" si="430"/>
        <v>#DIV/0!</v>
      </c>
      <c r="CN576" s="100">
        <f t="shared" si="436"/>
        <v>0</v>
      </c>
      <c r="CO576" s="101" t="e">
        <f t="shared" si="431"/>
        <v>#DIV/0!</v>
      </c>
      <c r="CP576" s="100">
        <f t="shared" si="437"/>
        <v>0</v>
      </c>
      <c r="CQ576" s="101" t="e">
        <f t="shared" si="432"/>
        <v>#DIV/0!</v>
      </c>
      <c r="CR576" s="100">
        <f t="shared" si="438"/>
        <v>0</v>
      </c>
      <c r="CS576" s="101" t="e">
        <f t="shared" si="433"/>
        <v>#DIV/0!</v>
      </c>
      <c r="CT576" s="102" t="e">
        <f t="shared" si="434"/>
        <v>#DIV/0!</v>
      </c>
      <c r="CU576" s="601" t="e">
        <f t="shared" si="435"/>
        <v>#DIV/0!</v>
      </c>
      <c r="CV576" s="150"/>
    </row>
    <row r="577" spans="1:100" ht="132.75" hidden="1" customHeight="1">
      <c r="A577" s="80" t="s">
        <v>179</v>
      </c>
      <c r="B577" s="319">
        <v>635</v>
      </c>
      <c r="C577" s="534" t="s">
        <v>1341</v>
      </c>
      <c r="D577" s="115" t="s">
        <v>224</v>
      </c>
      <c r="E577" s="393" t="s">
        <v>1342</v>
      </c>
      <c r="F577" s="394" t="s">
        <v>224</v>
      </c>
      <c r="G577" s="543" t="s">
        <v>1344</v>
      </c>
      <c r="H577" s="179"/>
      <c r="I577" s="540" t="s">
        <v>212</v>
      </c>
      <c r="J577" s="632"/>
      <c r="K577" s="623"/>
      <c r="L577" s="638"/>
      <c r="M577" s="106">
        <v>1</v>
      </c>
      <c r="N577" s="92"/>
      <c r="O577" s="108" t="s">
        <v>177</v>
      </c>
      <c r="P577" s="107"/>
      <c r="Q577" s="108"/>
      <c r="R577" s="108"/>
      <c r="S577" s="108"/>
      <c r="T577" s="108"/>
      <c r="U577" s="107"/>
      <c r="V577" s="108"/>
      <c r="W577" s="108"/>
      <c r="X577" s="108"/>
      <c r="Y577" s="38">
        <f t="shared" si="429"/>
        <v>1</v>
      </c>
      <c r="Z577" s="623"/>
      <c r="AA577" s="567"/>
      <c r="AB577" s="567"/>
      <c r="AC577" s="97" t="s">
        <v>365</v>
      </c>
      <c r="AD577" s="97" t="s">
        <v>365</v>
      </c>
      <c r="AE577" s="97" t="s">
        <v>365</v>
      </c>
      <c r="AF577" s="97" t="s">
        <v>365</v>
      </c>
      <c r="AG577" s="96"/>
      <c r="AH577" s="96"/>
      <c r="AI577" s="96"/>
      <c r="AJ577" s="97"/>
      <c r="AK577" s="97"/>
      <c r="AL577" s="97"/>
      <c r="AM577" s="97"/>
      <c r="AN577" s="97"/>
      <c r="AO577" s="97"/>
      <c r="AP577" s="97"/>
      <c r="AQ577" s="97"/>
      <c r="AR577" s="97"/>
      <c r="AS577" s="97"/>
      <c r="AT577" s="97"/>
      <c r="AU577" s="97"/>
      <c r="AV577" s="97"/>
      <c r="AW577" s="97"/>
      <c r="AX577" s="97"/>
      <c r="AY577" s="97"/>
      <c r="AZ577" s="97"/>
      <c r="BA577" s="97"/>
      <c r="BB577" s="97"/>
      <c r="BC577" s="97"/>
      <c r="BD577" s="97"/>
      <c r="BE577" s="97"/>
      <c r="BF577" s="97"/>
      <c r="BG577" s="97"/>
      <c r="BH577" s="97"/>
      <c r="BI577" s="97"/>
      <c r="BJ577" s="98"/>
      <c r="BK577" s="99"/>
      <c r="BL577" s="99"/>
      <c r="BM577" s="99"/>
      <c r="BN577" s="110"/>
      <c r="BO577" s="99"/>
      <c r="BP577" s="99"/>
      <c r="BQ577" s="99"/>
      <c r="BR577" s="99"/>
      <c r="BS577" s="99"/>
      <c r="BT577" s="110"/>
      <c r="BU577" s="110"/>
      <c r="BV577" s="110"/>
      <c r="BW577" s="99"/>
      <c r="BX577" s="99"/>
      <c r="BY577" s="99"/>
      <c r="BZ577" s="99"/>
      <c r="CA577" s="110"/>
      <c r="CB577" s="110"/>
      <c r="CC577" s="99"/>
      <c r="CD577" s="99"/>
      <c r="CE577" s="99"/>
      <c r="CF577" s="99"/>
      <c r="CG577" s="99"/>
      <c r="CH577" s="110"/>
      <c r="CI577" s="99"/>
      <c r="CJ577" s="99"/>
      <c r="CK577" s="99"/>
      <c r="CL577" s="100">
        <f t="shared" si="439"/>
        <v>0</v>
      </c>
      <c r="CM577" s="112" t="e">
        <f t="shared" si="430"/>
        <v>#DIV/0!</v>
      </c>
      <c r="CN577" s="100">
        <f t="shared" si="436"/>
        <v>0</v>
      </c>
      <c r="CO577" s="101" t="e">
        <f t="shared" si="431"/>
        <v>#DIV/0!</v>
      </c>
      <c r="CP577" s="100">
        <f t="shared" si="437"/>
        <v>0</v>
      </c>
      <c r="CQ577" s="101" t="e">
        <f t="shared" si="432"/>
        <v>#DIV/0!</v>
      </c>
      <c r="CR577" s="100">
        <f t="shared" si="438"/>
        <v>0</v>
      </c>
      <c r="CS577" s="101" t="e">
        <f t="shared" si="433"/>
        <v>#DIV/0!</v>
      </c>
      <c r="CT577" s="102" t="e">
        <f t="shared" si="434"/>
        <v>#DIV/0!</v>
      </c>
      <c r="CU577" s="103" t="e">
        <f t="shared" si="435"/>
        <v>#DIV/0!</v>
      </c>
      <c r="CV577" s="2"/>
    </row>
    <row r="578" spans="1:100" ht="64.5" hidden="1" customHeight="1">
      <c r="A578" s="80" t="s">
        <v>180</v>
      </c>
      <c r="B578" s="60">
        <v>635</v>
      </c>
      <c r="C578" s="83" t="s">
        <v>1341</v>
      </c>
      <c r="D578" s="104" t="s">
        <v>224</v>
      </c>
      <c r="E578" s="81" t="s">
        <v>1342</v>
      </c>
      <c r="F578" s="84" t="s">
        <v>224</v>
      </c>
      <c r="G578" s="146" t="s">
        <v>1345</v>
      </c>
      <c r="H578" s="174"/>
      <c r="I578" s="87" t="s">
        <v>212</v>
      </c>
      <c r="J578" s="638"/>
      <c r="K578" s="623"/>
      <c r="L578" s="638"/>
      <c r="M578" s="106">
        <v>1</v>
      </c>
      <c r="N578" s="107"/>
      <c r="O578" s="108"/>
      <c r="P578" s="107" t="s">
        <v>177</v>
      </c>
      <c r="Q578" s="108"/>
      <c r="R578" s="108"/>
      <c r="S578" s="108"/>
      <c r="T578" s="108"/>
      <c r="U578" s="107"/>
      <c r="V578" s="108"/>
      <c r="W578" s="108"/>
      <c r="X578" s="108"/>
      <c r="Y578" s="38">
        <f t="shared" si="429"/>
        <v>1</v>
      </c>
      <c r="Z578" s="623"/>
      <c r="AA578" s="118"/>
      <c r="AB578" s="118"/>
      <c r="AC578" s="118"/>
      <c r="AD578" s="118"/>
      <c r="AE578" s="118"/>
      <c r="AF578" s="118"/>
      <c r="AG578" s="96"/>
      <c r="AH578" s="96" t="s">
        <v>365</v>
      </c>
      <c r="AI578" s="96" t="s">
        <v>365</v>
      </c>
      <c r="AJ578" s="97"/>
      <c r="AK578" s="97"/>
      <c r="AL578" s="97"/>
      <c r="AM578" s="97"/>
      <c r="AN578" s="97"/>
      <c r="AO578" s="97"/>
      <c r="AP578" s="97"/>
      <c r="AQ578" s="97"/>
      <c r="AR578" s="97"/>
      <c r="AS578" s="97"/>
      <c r="AT578" s="97"/>
      <c r="AU578" s="97"/>
      <c r="AV578" s="97"/>
      <c r="AW578" s="97"/>
      <c r="AX578" s="97"/>
      <c r="AY578" s="97"/>
      <c r="AZ578" s="97"/>
      <c r="BA578" s="97"/>
      <c r="BB578" s="97"/>
      <c r="BC578" s="97"/>
      <c r="BD578" s="97"/>
      <c r="BE578" s="97"/>
      <c r="BF578" s="97"/>
      <c r="BG578" s="97"/>
      <c r="BH578" s="97"/>
      <c r="BI578" s="97"/>
      <c r="BJ578" s="98"/>
      <c r="BK578" s="99"/>
      <c r="BL578" s="99"/>
      <c r="BM578" s="99"/>
      <c r="BN578" s="99"/>
      <c r="BO578" s="99"/>
      <c r="BP578" s="99"/>
      <c r="BQ578" s="99"/>
      <c r="BR578" s="99"/>
      <c r="BS578" s="99"/>
      <c r="BT578" s="99"/>
      <c r="BU578" s="99"/>
      <c r="BV578" s="99"/>
      <c r="BW578" s="99"/>
      <c r="BX578" s="99"/>
      <c r="BY578" s="99"/>
      <c r="BZ578" s="99"/>
      <c r="CA578" s="99"/>
      <c r="CB578" s="99"/>
      <c r="CC578" s="99"/>
      <c r="CD578" s="99"/>
      <c r="CE578" s="99"/>
      <c r="CF578" s="99"/>
      <c r="CG578" s="99"/>
      <c r="CH578" s="99"/>
      <c r="CI578" s="99"/>
      <c r="CJ578" s="99"/>
      <c r="CK578" s="99"/>
      <c r="CL578" s="100">
        <f t="shared" si="439"/>
        <v>0</v>
      </c>
      <c r="CM578" s="112" t="e">
        <f t="shared" si="430"/>
        <v>#DIV/0!</v>
      </c>
      <c r="CN578" s="100">
        <f t="shared" si="436"/>
        <v>0</v>
      </c>
      <c r="CO578" s="112" t="e">
        <f t="shared" si="431"/>
        <v>#DIV/0!</v>
      </c>
      <c r="CP578" s="100">
        <f t="shared" si="437"/>
        <v>0</v>
      </c>
      <c r="CQ578" s="112" t="e">
        <f t="shared" si="432"/>
        <v>#DIV/0!</v>
      </c>
      <c r="CR578" s="100">
        <f t="shared" si="438"/>
        <v>0</v>
      </c>
      <c r="CS578" s="112" t="e">
        <f t="shared" si="433"/>
        <v>#DIV/0!</v>
      </c>
      <c r="CT578" s="113" t="e">
        <f t="shared" si="434"/>
        <v>#DIV/0!</v>
      </c>
      <c r="CU578" s="103" t="e">
        <f t="shared" si="435"/>
        <v>#DIV/0!</v>
      </c>
      <c r="CV578" s="2"/>
    </row>
    <row r="579" spans="1:100" ht="64.5" hidden="1" customHeight="1">
      <c r="A579" s="80" t="s">
        <v>181</v>
      </c>
      <c r="B579" s="60">
        <v>635</v>
      </c>
      <c r="C579" s="83" t="s">
        <v>1341</v>
      </c>
      <c r="D579" s="104" t="s">
        <v>224</v>
      </c>
      <c r="E579" s="81" t="s">
        <v>1342</v>
      </c>
      <c r="F579" s="84" t="s">
        <v>224</v>
      </c>
      <c r="G579" s="253" t="s">
        <v>1346</v>
      </c>
      <c r="H579" s="255"/>
      <c r="I579" s="105" t="s">
        <v>212</v>
      </c>
      <c r="J579" s="638"/>
      <c r="K579" s="623"/>
      <c r="L579" s="638"/>
      <c r="M579" s="106">
        <v>1</v>
      </c>
      <c r="N579" s="107"/>
      <c r="O579" s="108"/>
      <c r="P579" s="107"/>
      <c r="Q579" s="108" t="s">
        <v>177</v>
      </c>
      <c r="R579" s="108"/>
      <c r="S579" s="108"/>
      <c r="T579" s="108"/>
      <c r="U579" s="107"/>
      <c r="V579" s="108"/>
      <c r="W579" s="108"/>
      <c r="X579" s="108"/>
      <c r="Y579" s="38">
        <f t="shared" si="429"/>
        <v>1</v>
      </c>
      <c r="Z579" s="623"/>
      <c r="AA579" s="118"/>
      <c r="AB579" s="118"/>
      <c r="AC579" s="118"/>
      <c r="AD579" s="118"/>
      <c r="AE579" s="118"/>
      <c r="AF579" s="118"/>
      <c r="AG579" s="96"/>
      <c r="AH579" s="96"/>
      <c r="AI579" s="96"/>
      <c r="AJ579" s="97" t="s">
        <v>365</v>
      </c>
      <c r="AK579" s="97" t="s">
        <v>365</v>
      </c>
      <c r="AL579" s="97" t="s">
        <v>365</v>
      </c>
      <c r="AM579" s="97"/>
      <c r="AN579" s="97"/>
      <c r="AO579" s="97"/>
      <c r="AP579" s="97"/>
      <c r="AQ579" s="97"/>
      <c r="AR579" s="97"/>
      <c r="AS579" s="97"/>
      <c r="AT579" s="97"/>
      <c r="AU579" s="97"/>
      <c r="AV579" s="97"/>
      <c r="AW579" s="97"/>
      <c r="AX579" s="97"/>
      <c r="AY579" s="97"/>
      <c r="AZ579" s="97"/>
      <c r="BA579" s="97"/>
      <c r="BB579" s="97"/>
      <c r="BC579" s="97"/>
      <c r="BD579" s="97"/>
      <c r="BE579" s="97"/>
      <c r="BF579" s="97"/>
      <c r="BG579" s="97"/>
      <c r="BH579" s="97"/>
      <c r="BI579" s="97"/>
      <c r="BJ579" s="98"/>
      <c r="BK579" s="99"/>
      <c r="BL579" s="99"/>
      <c r="BM579" s="99"/>
      <c r="BN579" s="99"/>
      <c r="BO579" s="99"/>
      <c r="BP579" s="99"/>
      <c r="BQ579" s="99"/>
      <c r="BR579" s="99"/>
      <c r="BS579" s="99"/>
      <c r="BT579" s="99"/>
      <c r="BU579" s="99"/>
      <c r="BV579" s="99"/>
      <c r="BW579" s="99"/>
      <c r="BX579" s="99"/>
      <c r="BY579" s="99"/>
      <c r="BZ579" s="99"/>
      <c r="CA579" s="99"/>
      <c r="CB579" s="99"/>
      <c r="CC579" s="99"/>
      <c r="CD579" s="99"/>
      <c r="CE579" s="99"/>
      <c r="CF579" s="99"/>
      <c r="CG579" s="99"/>
      <c r="CH579" s="99"/>
      <c r="CI579" s="99"/>
      <c r="CJ579" s="99"/>
      <c r="CK579" s="99"/>
      <c r="CL579" s="100">
        <f t="shared" si="439"/>
        <v>0</v>
      </c>
      <c r="CM579" s="112" t="e">
        <f t="shared" si="430"/>
        <v>#DIV/0!</v>
      </c>
      <c r="CN579" s="100">
        <f t="shared" si="436"/>
        <v>0</v>
      </c>
      <c r="CO579" s="112" t="e">
        <f t="shared" si="431"/>
        <v>#DIV/0!</v>
      </c>
      <c r="CP579" s="100">
        <f t="shared" si="437"/>
        <v>0</v>
      </c>
      <c r="CQ579" s="112" t="e">
        <f t="shared" si="432"/>
        <v>#DIV/0!</v>
      </c>
      <c r="CR579" s="100">
        <f t="shared" si="438"/>
        <v>0</v>
      </c>
      <c r="CS579" s="112" t="e">
        <f t="shared" si="433"/>
        <v>#DIV/0!</v>
      </c>
      <c r="CT579" s="113" t="e">
        <f t="shared" si="434"/>
        <v>#DIV/0!</v>
      </c>
      <c r="CU579" s="103" t="e">
        <f t="shared" si="435"/>
        <v>#DIV/0!</v>
      </c>
      <c r="CV579" s="2"/>
    </row>
    <row r="580" spans="1:100" ht="69.75" hidden="1" customHeight="1">
      <c r="A580" s="80" t="s">
        <v>182</v>
      </c>
      <c r="B580" s="60">
        <v>635</v>
      </c>
      <c r="C580" s="83" t="s">
        <v>1341</v>
      </c>
      <c r="D580" s="104" t="s">
        <v>224</v>
      </c>
      <c r="E580" s="81" t="s">
        <v>1342</v>
      </c>
      <c r="F580" s="84" t="s">
        <v>224</v>
      </c>
      <c r="G580" s="253" t="s">
        <v>1347</v>
      </c>
      <c r="H580" s="255"/>
      <c r="I580" s="105" t="s">
        <v>212</v>
      </c>
      <c r="J580" s="638"/>
      <c r="K580" s="623"/>
      <c r="L580" s="638"/>
      <c r="M580" s="106">
        <v>1</v>
      </c>
      <c r="N580" s="107"/>
      <c r="O580" s="108"/>
      <c r="P580" s="107"/>
      <c r="Q580" s="108"/>
      <c r="R580" s="108" t="s">
        <v>177</v>
      </c>
      <c r="S580" s="108"/>
      <c r="T580" s="108"/>
      <c r="U580" s="107"/>
      <c r="V580" s="108"/>
      <c r="W580" s="108"/>
      <c r="X580" s="108"/>
      <c r="Y580" s="38">
        <f t="shared" si="429"/>
        <v>1</v>
      </c>
      <c r="Z580" s="623"/>
      <c r="AA580" s="118"/>
      <c r="AB580" s="118"/>
      <c r="AC580" s="118"/>
      <c r="AD580" s="118"/>
      <c r="AE580" s="118"/>
      <c r="AF580" s="118"/>
      <c r="AG580" s="96"/>
      <c r="AH580" s="96"/>
      <c r="AI580" s="96"/>
      <c r="AJ580" s="97"/>
      <c r="AK580" s="97"/>
      <c r="AL580" s="97"/>
      <c r="AM580" s="97" t="s">
        <v>365</v>
      </c>
      <c r="AN580" s="97" t="s">
        <v>365</v>
      </c>
      <c r="AO580" s="97" t="s">
        <v>365</v>
      </c>
      <c r="AP580" s="97" t="s">
        <v>365</v>
      </c>
      <c r="AQ580" s="97"/>
      <c r="AR580" s="97"/>
      <c r="AS580" s="97"/>
      <c r="AT580" s="97"/>
      <c r="AU580" s="97"/>
      <c r="AV580" s="97"/>
      <c r="AW580" s="97"/>
      <c r="AX580" s="97"/>
      <c r="AY580" s="97"/>
      <c r="AZ580" s="97"/>
      <c r="BA580" s="97"/>
      <c r="BB580" s="97"/>
      <c r="BC580" s="97"/>
      <c r="BD580" s="97"/>
      <c r="BE580" s="97"/>
      <c r="BF580" s="97"/>
      <c r="BG580" s="97"/>
      <c r="BH580" s="97"/>
      <c r="BI580" s="97"/>
      <c r="BJ580" s="98"/>
      <c r="BK580" s="99"/>
      <c r="BL580" s="99"/>
      <c r="BM580" s="99"/>
      <c r="BN580" s="99"/>
      <c r="BO580" s="99"/>
      <c r="BP580" s="99"/>
      <c r="BQ580" s="99"/>
      <c r="BR580" s="99"/>
      <c r="BS580" s="99"/>
      <c r="BT580" s="99"/>
      <c r="BU580" s="99"/>
      <c r="BV580" s="99"/>
      <c r="BW580" s="99"/>
      <c r="BX580" s="99"/>
      <c r="BY580" s="99"/>
      <c r="BZ580" s="99"/>
      <c r="CA580" s="99"/>
      <c r="CB580" s="99"/>
      <c r="CC580" s="99"/>
      <c r="CD580" s="99"/>
      <c r="CE580" s="99"/>
      <c r="CF580" s="99"/>
      <c r="CG580" s="99"/>
      <c r="CH580" s="99"/>
      <c r="CI580" s="99"/>
      <c r="CJ580" s="99"/>
      <c r="CK580" s="99"/>
      <c r="CL580" s="100">
        <f t="shared" si="439"/>
        <v>0</v>
      </c>
      <c r="CM580" s="101" t="e">
        <f t="shared" si="430"/>
        <v>#DIV/0!</v>
      </c>
      <c r="CN580" s="100">
        <f t="shared" si="436"/>
        <v>0</v>
      </c>
      <c r="CO580" s="101" t="e">
        <f t="shared" si="431"/>
        <v>#DIV/0!</v>
      </c>
      <c r="CP580" s="100">
        <f t="shared" si="437"/>
        <v>0</v>
      </c>
      <c r="CQ580" s="101" t="e">
        <f t="shared" si="432"/>
        <v>#DIV/0!</v>
      </c>
      <c r="CR580" s="100">
        <f t="shared" si="438"/>
        <v>0</v>
      </c>
      <c r="CS580" s="101" t="e">
        <f t="shared" si="433"/>
        <v>#DIV/0!</v>
      </c>
      <c r="CT580" s="113" t="e">
        <f t="shared" si="434"/>
        <v>#DIV/0!</v>
      </c>
      <c r="CU580" s="103" t="e">
        <f t="shared" si="435"/>
        <v>#DIV/0!</v>
      </c>
      <c r="CV580" s="2"/>
    </row>
    <row r="581" spans="1:100" ht="84" hidden="1" customHeight="1">
      <c r="A581" s="80" t="s">
        <v>183</v>
      </c>
      <c r="B581" s="60">
        <v>635</v>
      </c>
      <c r="C581" s="83" t="s">
        <v>1341</v>
      </c>
      <c r="D581" s="104" t="s">
        <v>224</v>
      </c>
      <c r="E581" s="81" t="s">
        <v>1342</v>
      </c>
      <c r="F581" s="84" t="s">
        <v>224</v>
      </c>
      <c r="G581" s="253" t="s">
        <v>1348</v>
      </c>
      <c r="H581" s="255"/>
      <c r="I581" s="105" t="s">
        <v>212</v>
      </c>
      <c r="J581" s="638"/>
      <c r="K581" s="623"/>
      <c r="L581" s="638"/>
      <c r="M581" s="106">
        <v>1</v>
      </c>
      <c r="N581" s="107"/>
      <c r="O581" s="108"/>
      <c r="P581" s="107"/>
      <c r="Q581" s="108"/>
      <c r="R581" s="108"/>
      <c r="S581" s="108" t="s">
        <v>177</v>
      </c>
      <c r="T581" s="108"/>
      <c r="U581" s="107"/>
      <c r="V581" s="108"/>
      <c r="W581" s="108"/>
      <c r="X581" s="108"/>
      <c r="Y581" s="38">
        <f t="shared" si="429"/>
        <v>1</v>
      </c>
      <c r="Z581" s="623"/>
      <c r="AA581" s="118"/>
      <c r="AB581" s="118"/>
      <c r="AC581" s="118"/>
      <c r="AD581" s="118"/>
      <c r="AE581" s="118"/>
      <c r="AF581" s="118"/>
      <c r="AG581" s="96"/>
      <c r="AH581" s="96"/>
      <c r="AI581" s="96"/>
      <c r="AJ581" s="97"/>
      <c r="AK581" s="97"/>
      <c r="AL581" s="97"/>
      <c r="AM581" s="97"/>
      <c r="AN581" s="97"/>
      <c r="AO581" s="97"/>
      <c r="AP581" s="97"/>
      <c r="AQ581" s="97" t="s">
        <v>365</v>
      </c>
      <c r="AR581" s="97" t="s">
        <v>365</v>
      </c>
      <c r="AS581" s="97" t="s">
        <v>365</v>
      </c>
      <c r="AT581" s="97"/>
      <c r="AU581" s="97"/>
      <c r="AV581" s="97"/>
      <c r="AW581" s="97"/>
      <c r="AX581" s="97"/>
      <c r="AY581" s="97"/>
      <c r="AZ581" s="97"/>
      <c r="BA581" s="97"/>
      <c r="BB581" s="97"/>
      <c r="BC581" s="97"/>
      <c r="BD581" s="97"/>
      <c r="BE581" s="97"/>
      <c r="BF581" s="97"/>
      <c r="BG581" s="97"/>
      <c r="BH581" s="97"/>
      <c r="BI581" s="97"/>
      <c r="BJ581" s="98"/>
      <c r="BK581" s="99"/>
      <c r="BL581" s="99"/>
      <c r="BM581" s="99"/>
      <c r="BN581" s="99"/>
      <c r="BO581" s="99"/>
      <c r="BP581" s="99"/>
      <c r="BQ581" s="99"/>
      <c r="BR581" s="99"/>
      <c r="BS581" s="99"/>
      <c r="BT581" s="99"/>
      <c r="BU581" s="99"/>
      <c r="BV581" s="99"/>
      <c r="BW581" s="99"/>
      <c r="BX581" s="99"/>
      <c r="BY581" s="99"/>
      <c r="BZ581" s="99"/>
      <c r="CA581" s="99"/>
      <c r="CB581" s="99"/>
      <c r="CC581" s="99"/>
      <c r="CD581" s="99"/>
      <c r="CE581" s="99"/>
      <c r="CF581" s="99"/>
      <c r="CG581" s="99"/>
      <c r="CH581" s="99"/>
      <c r="CI581" s="99"/>
      <c r="CJ581" s="99"/>
      <c r="CK581" s="99"/>
      <c r="CL581" s="100">
        <f t="shared" si="439"/>
        <v>0</v>
      </c>
      <c r="CM581" s="112" t="e">
        <f t="shared" si="430"/>
        <v>#DIV/0!</v>
      </c>
      <c r="CN581" s="100">
        <f t="shared" si="436"/>
        <v>0</v>
      </c>
      <c r="CO581" s="112" t="e">
        <f t="shared" si="431"/>
        <v>#DIV/0!</v>
      </c>
      <c r="CP581" s="48">
        <f t="shared" si="437"/>
        <v>0</v>
      </c>
      <c r="CQ581" s="236" t="e">
        <f t="shared" si="432"/>
        <v>#DIV/0!</v>
      </c>
      <c r="CR581" s="48">
        <f t="shared" si="438"/>
        <v>0</v>
      </c>
      <c r="CS581" s="236" t="e">
        <f t="shared" si="433"/>
        <v>#DIV/0!</v>
      </c>
      <c r="CT581" s="237" t="e">
        <f t="shared" si="434"/>
        <v>#DIV/0!</v>
      </c>
      <c r="CU581" s="238" t="e">
        <f t="shared" si="435"/>
        <v>#DIV/0!</v>
      </c>
      <c r="CV581" s="2"/>
    </row>
    <row r="582" spans="1:100" ht="62.25" hidden="1" customHeight="1">
      <c r="A582" s="80" t="s">
        <v>184</v>
      </c>
      <c r="B582" s="60">
        <v>635</v>
      </c>
      <c r="C582" s="83" t="s">
        <v>1341</v>
      </c>
      <c r="D582" s="114" t="s">
        <v>224</v>
      </c>
      <c r="E582" s="81" t="s">
        <v>1342</v>
      </c>
      <c r="F582" s="84" t="s">
        <v>224</v>
      </c>
      <c r="G582" s="253" t="s">
        <v>1349</v>
      </c>
      <c r="H582" s="255"/>
      <c r="I582" s="105" t="s">
        <v>212</v>
      </c>
      <c r="J582" s="638"/>
      <c r="K582" s="623"/>
      <c r="L582" s="638"/>
      <c r="M582" s="106">
        <v>1</v>
      </c>
      <c r="N582" s="107"/>
      <c r="O582" s="108"/>
      <c r="P582" s="107"/>
      <c r="Q582" s="108"/>
      <c r="R582" s="108"/>
      <c r="S582" s="108"/>
      <c r="T582" s="108" t="s">
        <v>177</v>
      </c>
      <c r="U582" s="107"/>
      <c r="V582" s="108"/>
      <c r="W582" s="108"/>
      <c r="X582" s="108"/>
      <c r="Y582" s="38">
        <f t="shared" si="429"/>
        <v>1</v>
      </c>
      <c r="Z582" s="623"/>
      <c r="AA582" s="118"/>
      <c r="AB582" s="118"/>
      <c r="AC582" s="118"/>
      <c r="AD582" s="118"/>
      <c r="AE582" s="118"/>
      <c r="AF582" s="118"/>
      <c r="AG582" s="96"/>
      <c r="AH582" s="96"/>
      <c r="AI582" s="96"/>
      <c r="AJ582" s="97"/>
      <c r="AK582" s="97"/>
      <c r="AL582" s="97"/>
      <c r="AM582" s="97"/>
      <c r="AN582" s="97"/>
      <c r="AO582" s="97"/>
      <c r="AP582" s="97"/>
      <c r="AQ582" s="97"/>
      <c r="AR582" s="97"/>
      <c r="AS582" s="97"/>
      <c r="AT582" s="97" t="s">
        <v>365</v>
      </c>
      <c r="AU582" s="97"/>
      <c r="AV582" s="97"/>
      <c r="AW582" s="97" t="s">
        <v>365</v>
      </c>
      <c r="AX582" s="97"/>
      <c r="AY582" s="97"/>
      <c r="AZ582" s="97"/>
      <c r="BA582" s="97"/>
      <c r="BB582" s="97"/>
      <c r="BC582" s="97"/>
      <c r="BD582" s="97"/>
      <c r="BE582" s="97"/>
      <c r="BF582" s="97"/>
      <c r="BG582" s="97"/>
      <c r="BH582" s="97"/>
      <c r="BI582" s="97"/>
      <c r="BJ582" s="98"/>
      <c r="BK582" s="99"/>
      <c r="BL582" s="99"/>
      <c r="BM582" s="99"/>
      <c r="BN582" s="99"/>
      <c r="BO582" s="99"/>
      <c r="BP582" s="99"/>
      <c r="BQ582" s="99"/>
      <c r="BR582" s="99"/>
      <c r="BS582" s="99"/>
      <c r="BT582" s="99"/>
      <c r="BU582" s="99"/>
      <c r="BV582" s="99"/>
      <c r="BW582" s="99"/>
      <c r="BX582" s="99"/>
      <c r="BY582" s="99"/>
      <c r="BZ582" s="99"/>
      <c r="CA582" s="99"/>
      <c r="CB582" s="99"/>
      <c r="CC582" s="99"/>
      <c r="CD582" s="99"/>
      <c r="CE582" s="99"/>
      <c r="CF582" s="99"/>
      <c r="CG582" s="99"/>
      <c r="CH582" s="99"/>
      <c r="CI582" s="99"/>
      <c r="CJ582" s="99"/>
      <c r="CK582" s="99"/>
      <c r="CL582" s="100">
        <f t="shared" si="439"/>
        <v>0</v>
      </c>
      <c r="CM582" s="101" t="e">
        <f t="shared" si="430"/>
        <v>#DIV/0!</v>
      </c>
      <c r="CN582" s="100">
        <f t="shared" si="436"/>
        <v>0</v>
      </c>
      <c r="CO582" s="101" t="e">
        <f t="shared" si="431"/>
        <v>#DIV/0!</v>
      </c>
      <c r="CP582" s="100">
        <f t="shared" si="437"/>
        <v>0</v>
      </c>
      <c r="CQ582" s="101" t="e">
        <f t="shared" si="432"/>
        <v>#DIV/0!</v>
      </c>
      <c r="CR582" s="100">
        <f t="shared" si="438"/>
        <v>0</v>
      </c>
      <c r="CS582" s="101" t="e">
        <f t="shared" si="433"/>
        <v>#DIV/0!</v>
      </c>
      <c r="CT582" s="116" t="e">
        <f t="shared" si="434"/>
        <v>#DIV/0!</v>
      </c>
      <c r="CU582" s="103" t="e">
        <f t="shared" si="435"/>
        <v>#DIV/0!</v>
      </c>
      <c r="CV582" s="2"/>
    </row>
    <row r="583" spans="1:100" ht="62.25" hidden="1" customHeight="1">
      <c r="A583" s="80" t="s">
        <v>185</v>
      </c>
      <c r="B583" s="60">
        <v>635</v>
      </c>
      <c r="C583" s="83" t="s">
        <v>1341</v>
      </c>
      <c r="D583" s="114" t="s">
        <v>224</v>
      </c>
      <c r="E583" s="81" t="s">
        <v>1342</v>
      </c>
      <c r="F583" s="84" t="s">
        <v>224</v>
      </c>
      <c r="G583" s="374" t="s">
        <v>1350</v>
      </c>
      <c r="H583" s="375"/>
      <c r="I583" s="105" t="s">
        <v>212</v>
      </c>
      <c r="J583" s="638"/>
      <c r="K583" s="623"/>
      <c r="L583" s="638"/>
      <c r="M583" s="106">
        <v>1</v>
      </c>
      <c r="N583" s="107"/>
      <c r="O583" s="108"/>
      <c r="P583" s="107"/>
      <c r="Q583" s="108"/>
      <c r="R583" s="108"/>
      <c r="S583" s="108"/>
      <c r="T583" s="108"/>
      <c r="U583" s="107" t="s">
        <v>177</v>
      </c>
      <c r="V583" s="108"/>
      <c r="W583" s="108"/>
      <c r="X583" s="108"/>
      <c r="Y583" s="38">
        <f t="shared" si="429"/>
        <v>1</v>
      </c>
      <c r="Z583" s="623"/>
      <c r="AA583" s="118"/>
      <c r="AB583" s="118"/>
      <c r="AC583" s="118"/>
      <c r="AD583" s="118"/>
      <c r="AE583" s="118"/>
      <c r="AF583" s="118"/>
      <c r="AG583" s="96"/>
      <c r="AH583" s="96"/>
      <c r="AI583" s="96"/>
      <c r="AJ583" s="97"/>
      <c r="AK583" s="97"/>
      <c r="AL583" s="97"/>
      <c r="AM583" s="97"/>
      <c r="AN583" s="97"/>
      <c r="AO583" s="97"/>
      <c r="AP583" s="97"/>
      <c r="AQ583" s="97"/>
      <c r="AR583" s="97"/>
      <c r="AS583" s="97"/>
      <c r="AT583" s="97"/>
      <c r="AU583" s="97"/>
      <c r="AV583" s="97"/>
      <c r="AW583" s="97"/>
      <c r="AX583" s="97" t="s">
        <v>365</v>
      </c>
      <c r="AY583" s="97" t="s">
        <v>365</v>
      </c>
      <c r="AZ583" s="97" t="s">
        <v>365</v>
      </c>
      <c r="BA583" s="97"/>
      <c r="BB583" s="97"/>
      <c r="BC583" s="97"/>
      <c r="BD583" s="97"/>
      <c r="BE583" s="97"/>
      <c r="BF583" s="97"/>
      <c r="BG583" s="97"/>
      <c r="BH583" s="97"/>
      <c r="BI583" s="97"/>
      <c r="BJ583" s="98"/>
      <c r="BK583" s="99"/>
      <c r="BL583" s="99"/>
      <c r="BM583" s="99"/>
      <c r="BN583" s="99"/>
      <c r="BO583" s="99"/>
      <c r="BP583" s="99"/>
      <c r="BQ583" s="99"/>
      <c r="BR583" s="99"/>
      <c r="BS583" s="99"/>
      <c r="BT583" s="99"/>
      <c r="BU583" s="99"/>
      <c r="BV583" s="99"/>
      <c r="BW583" s="99"/>
      <c r="BX583" s="99"/>
      <c r="BY583" s="99"/>
      <c r="BZ583" s="99"/>
      <c r="CA583" s="99"/>
      <c r="CB583" s="99"/>
      <c r="CC583" s="99"/>
      <c r="CD583" s="99"/>
      <c r="CE583" s="99"/>
      <c r="CF583" s="99"/>
      <c r="CG583" s="99"/>
      <c r="CH583" s="99"/>
      <c r="CI583" s="99"/>
      <c r="CJ583" s="99"/>
      <c r="CK583" s="99"/>
      <c r="CL583" s="100">
        <f t="shared" si="439"/>
        <v>0</v>
      </c>
      <c r="CM583" s="101" t="e">
        <f t="shared" si="430"/>
        <v>#DIV/0!</v>
      </c>
      <c r="CN583" s="100">
        <f t="shared" si="436"/>
        <v>0</v>
      </c>
      <c r="CO583" s="101" t="e">
        <f t="shared" si="431"/>
        <v>#DIV/0!</v>
      </c>
      <c r="CP583" s="100">
        <f t="shared" si="437"/>
        <v>0</v>
      </c>
      <c r="CQ583" s="101" t="e">
        <f t="shared" si="432"/>
        <v>#DIV/0!</v>
      </c>
      <c r="CR583" s="100">
        <f t="shared" si="438"/>
        <v>0</v>
      </c>
      <c r="CS583" s="101" t="e">
        <f t="shared" si="433"/>
        <v>#DIV/0!</v>
      </c>
      <c r="CT583" s="117" t="e">
        <f t="shared" si="434"/>
        <v>#DIV/0!</v>
      </c>
      <c r="CU583" s="103" t="e">
        <f t="shared" si="435"/>
        <v>#DIV/0!</v>
      </c>
      <c r="CV583" s="2"/>
    </row>
    <row r="584" spans="1:100" ht="15.75" hidden="1" customHeight="1">
      <c r="A584" s="38" t="s">
        <v>186</v>
      </c>
      <c r="B584" s="60">
        <v>635</v>
      </c>
      <c r="C584" s="83" t="s">
        <v>1341</v>
      </c>
      <c r="D584" s="104" t="s">
        <v>224</v>
      </c>
      <c r="E584" s="81" t="s">
        <v>1342</v>
      </c>
      <c r="F584" s="84" t="s">
        <v>224</v>
      </c>
      <c r="G584" s="374" t="s">
        <v>1351</v>
      </c>
      <c r="H584" s="375"/>
      <c r="I584" s="105" t="s">
        <v>212</v>
      </c>
      <c r="J584" s="638"/>
      <c r="K584" s="623"/>
      <c r="L584" s="638"/>
      <c r="M584" s="106">
        <v>1</v>
      </c>
      <c r="N584" s="107"/>
      <c r="O584" s="108"/>
      <c r="P584" s="107"/>
      <c r="Q584" s="108"/>
      <c r="R584" s="108"/>
      <c r="S584" s="108"/>
      <c r="T584" s="108"/>
      <c r="U584" s="107"/>
      <c r="V584" s="108" t="s">
        <v>177</v>
      </c>
      <c r="W584" s="108"/>
      <c r="X584" s="108"/>
      <c r="Y584" s="38">
        <f t="shared" si="429"/>
        <v>1</v>
      </c>
      <c r="Z584" s="623"/>
      <c r="AA584" s="118"/>
      <c r="AB584" s="118"/>
      <c r="AC584" s="118"/>
      <c r="AD584" s="118"/>
      <c r="AE584" s="118"/>
      <c r="AF584" s="118"/>
      <c r="AG584" s="96"/>
      <c r="AH584" s="96"/>
      <c r="AI584" s="96"/>
      <c r="AJ584" s="97"/>
      <c r="AK584" s="97"/>
      <c r="AL584" s="97"/>
      <c r="AM584" s="97"/>
      <c r="AN584" s="97"/>
      <c r="AO584" s="97"/>
      <c r="AP584" s="97"/>
      <c r="AQ584" s="97"/>
      <c r="AR584" s="97"/>
      <c r="AS584" s="97"/>
      <c r="AT584" s="97"/>
      <c r="AU584" s="97"/>
      <c r="AV584" s="97"/>
      <c r="AW584" s="97"/>
      <c r="AX584" s="97"/>
      <c r="AY584" s="97"/>
      <c r="AZ584" s="97"/>
      <c r="BA584" s="97" t="s">
        <v>365</v>
      </c>
      <c r="BB584" s="97" t="s">
        <v>365</v>
      </c>
      <c r="BC584" s="97" t="s">
        <v>365</v>
      </c>
      <c r="BD584" s="97"/>
      <c r="BE584" s="97"/>
      <c r="BF584" s="97"/>
      <c r="BG584" s="97"/>
      <c r="BH584" s="97"/>
      <c r="BI584" s="97"/>
      <c r="BJ584" s="98"/>
      <c r="BK584" s="99"/>
      <c r="BL584" s="99"/>
      <c r="BM584" s="99"/>
      <c r="BN584" s="99"/>
      <c r="BO584" s="99"/>
      <c r="BP584" s="99"/>
      <c r="BQ584" s="99"/>
      <c r="BR584" s="99"/>
      <c r="BS584" s="99"/>
      <c r="BT584" s="99"/>
      <c r="BU584" s="99"/>
      <c r="BV584" s="99"/>
      <c r="BW584" s="99"/>
      <c r="BX584" s="99"/>
      <c r="BY584" s="99"/>
      <c r="BZ584" s="99"/>
      <c r="CA584" s="99"/>
      <c r="CB584" s="99"/>
      <c r="CC584" s="99"/>
      <c r="CD584" s="99"/>
      <c r="CE584" s="99"/>
      <c r="CF584" s="99"/>
      <c r="CG584" s="99"/>
      <c r="CH584" s="99"/>
      <c r="CI584" s="99"/>
      <c r="CJ584" s="99"/>
      <c r="CK584" s="99"/>
      <c r="CL584" s="100">
        <f t="shared" si="439"/>
        <v>0</v>
      </c>
      <c r="CM584" s="101" t="e">
        <f t="shared" si="430"/>
        <v>#DIV/0!</v>
      </c>
      <c r="CN584" s="100">
        <f t="shared" si="436"/>
        <v>0</v>
      </c>
      <c r="CO584" s="101" t="e">
        <f t="shared" si="431"/>
        <v>#DIV/0!</v>
      </c>
      <c r="CP584" s="100">
        <f t="shared" si="437"/>
        <v>0</v>
      </c>
      <c r="CQ584" s="101" t="e">
        <f t="shared" si="432"/>
        <v>#DIV/0!</v>
      </c>
      <c r="CR584" s="100">
        <f t="shared" si="438"/>
        <v>0</v>
      </c>
      <c r="CS584" s="101" t="e">
        <f t="shared" si="433"/>
        <v>#DIV/0!</v>
      </c>
      <c r="CT584" s="113" t="e">
        <f t="shared" si="434"/>
        <v>#DIV/0!</v>
      </c>
      <c r="CU584" s="103" t="e">
        <f t="shared" si="435"/>
        <v>#DIV/0!</v>
      </c>
      <c r="CV584" s="2"/>
    </row>
    <row r="585" spans="1:100" ht="111.75" hidden="1" customHeight="1">
      <c r="A585" s="80" t="s">
        <v>187</v>
      </c>
      <c r="B585" s="60">
        <v>635</v>
      </c>
      <c r="C585" s="83" t="s">
        <v>1341</v>
      </c>
      <c r="D585" s="115" t="s">
        <v>224</v>
      </c>
      <c r="E585" s="81" t="s">
        <v>1342</v>
      </c>
      <c r="F585" s="84" t="s">
        <v>224</v>
      </c>
      <c r="G585" s="248" t="s">
        <v>1352</v>
      </c>
      <c r="H585" s="383"/>
      <c r="I585" s="105" t="s">
        <v>212</v>
      </c>
      <c r="J585" s="638"/>
      <c r="K585" s="623"/>
      <c r="L585" s="638"/>
      <c r="M585" s="106">
        <v>1</v>
      </c>
      <c r="N585" s="107"/>
      <c r="O585" s="108"/>
      <c r="P585" s="107"/>
      <c r="Q585" s="108"/>
      <c r="R585" s="108"/>
      <c r="S585" s="108"/>
      <c r="T585" s="108"/>
      <c r="U585" s="107"/>
      <c r="V585" s="108"/>
      <c r="W585" s="108" t="s">
        <v>177</v>
      </c>
      <c r="X585" s="108"/>
      <c r="Y585" s="38">
        <f t="shared" si="429"/>
        <v>1</v>
      </c>
      <c r="Z585" s="623"/>
      <c r="AA585" s="118"/>
      <c r="AB585" s="118"/>
      <c r="AC585" s="118"/>
      <c r="AD585" s="118"/>
      <c r="AE585" s="118"/>
      <c r="AF585" s="118"/>
      <c r="AG585" s="96"/>
      <c r="AH585" s="96"/>
      <c r="AI585" s="96"/>
      <c r="AJ585" s="97"/>
      <c r="AK585" s="97"/>
      <c r="AL585" s="97"/>
      <c r="AM585" s="97"/>
      <c r="AN585" s="97"/>
      <c r="AO585" s="97"/>
      <c r="AP585" s="97"/>
      <c r="AQ585" s="97"/>
      <c r="AR585" s="97"/>
      <c r="AS585" s="97"/>
      <c r="AT585" s="97"/>
      <c r="AU585" s="97"/>
      <c r="AV585" s="97"/>
      <c r="AW585" s="97"/>
      <c r="AX585" s="97"/>
      <c r="AY585" s="97"/>
      <c r="AZ585" s="97"/>
      <c r="BA585" s="97"/>
      <c r="BB585" s="97"/>
      <c r="BC585" s="97"/>
      <c r="BD585" s="97" t="s">
        <v>365</v>
      </c>
      <c r="BE585" s="97" t="s">
        <v>365</v>
      </c>
      <c r="BF585" s="97" t="s">
        <v>365</v>
      </c>
      <c r="BG585" s="97"/>
      <c r="BH585" s="97"/>
      <c r="BI585" s="97"/>
      <c r="BJ585" s="98"/>
      <c r="BK585" s="99"/>
      <c r="BL585" s="99"/>
      <c r="BM585" s="99"/>
      <c r="BN585" s="99"/>
      <c r="BO585" s="99"/>
      <c r="BP585" s="99"/>
      <c r="BQ585" s="99"/>
      <c r="BR585" s="99"/>
      <c r="BS585" s="99"/>
      <c r="BT585" s="99"/>
      <c r="BU585" s="99"/>
      <c r="BV585" s="99"/>
      <c r="BW585" s="99"/>
      <c r="BX585" s="99"/>
      <c r="BY585" s="99"/>
      <c r="BZ585" s="99"/>
      <c r="CA585" s="99"/>
      <c r="CB585" s="99"/>
      <c r="CC585" s="99"/>
      <c r="CD585" s="99"/>
      <c r="CE585" s="99"/>
      <c r="CF585" s="99"/>
      <c r="CG585" s="99"/>
      <c r="CH585" s="99"/>
      <c r="CI585" s="99"/>
      <c r="CJ585" s="99"/>
      <c r="CK585" s="99"/>
      <c r="CL585" s="103">
        <f t="shared" si="439"/>
        <v>0</v>
      </c>
      <c r="CM585" s="112" t="e">
        <f t="shared" si="430"/>
        <v>#DIV/0!</v>
      </c>
      <c r="CN585" s="100">
        <f t="shared" si="436"/>
        <v>0</v>
      </c>
      <c r="CO585" s="112" t="e">
        <f t="shared" si="431"/>
        <v>#DIV/0!</v>
      </c>
      <c r="CP585" s="100">
        <f t="shared" si="437"/>
        <v>0</v>
      </c>
      <c r="CQ585" s="112" t="e">
        <f>CP585/(CL585+CN585+CP628+CR585)</f>
        <v>#DIV/0!</v>
      </c>
      <c r="CR585" s="100">
        <f t="shared" si="438"/>
        <v>0</v>
      </c>
      <c r="CS585" s="112" t="e">
        <f t="shared" si="433"/>
        <v>#DIV/0!</v>
      </c>
      <c r="CT585" s="113" t="e">
        <f>(((CL585*2)+(CN585*1)+(CP585*0)))/(CL585+CN585+CP585)</f>
        <v>#DIV/0!</v>
      </c>
      <c r="CU585" s="103" t="e">
        <f>IF(CS585&gt;=50%,"KĐG",IF(CT585&gt;=1.6,"Đạt mục tiêu",IF(CT585&gt;=1,"Cần cố gắng","Chưa đạt")))</f>
        <v>#DIV/0!</v>
      </c>
      <c r="CV585" s="2"/>
    </row>
    <row r="586" spans="1:100" ht="111.75" hidden="1" customHeight="1">
      <c r="A586" s="80" t="s">
        <v>188</v>
      </c>
      <c r="B586" s="60">
        <v>635</v>
      </c>
      <c r="C586" s="81" t="s">
        <v>1341</v>
      </c>
      <c r="D586" s="115" t="s">
        <v>224</v>
      </c>
      <c r="E586" s="81" t="s">
        <v>1342</v>
      </c>
      <c r="F586" s="84" t="s">
        <v>224</v>
      </c>
      <c r="G586" s="146" t="s">
        <v>1353</v>
      </c>
      <c r="H586" s="174"/>
      <c r="I586" s="145" t="s">
        <v>212</v>
      </c>
      <c r="J586" s="639"/>
      <c r="K586" s="624"/>
      <c r="L586" s="639"/>
      <c r="M586" s="106">
        <v>1</v>
      </c>
      <c r="N586" s="107"/>
      <c r="O586" s="108"/>
      <c r="P586" s="107"/>
      <c r="Q586" s="108"/>
      <c r="R586" s="108"/>
      <c r="S586" s="108"/>
      <c r="T586" s="108"/>
      <c r="U586" s="107"/>
      <c r="V586" s="108"/>
      <c r="W586" s="108"/>
      <c r="X586" s="108" t="s">
        <v>177</v>
      </c>
      <c r="Y586" s="38">
        <f t="shared" si="429"/>
        <v>1</v>
      </c>
      <c r="Z586" s="624"/>
      <c r="AA586" s="118"/>
      <c r="AB586" s="118"/>
      <c r="AC586" s="118"/>
      <c r="AD586" s="118"/>
      <c r="AE586" s="118"/>
      <c r="AF586" s="118"/>
      <c r="AG586" s="96"/>
      <c r="AH586" s="96"/>
      <c r="AI586" s="96"/>
      <c r="AJ586" s="97"/>
      <c r="AK586" s="97"/>
      <c r="AL586" s="97"/>
      <c r="AM586" s="97"/>
      <c r="AN586" s="97"/>
      <c r="AO586" s="97"/>
      <c r="AP586" s="97"/>
      <c r="AQ586" s="97"/>
      <c r="AR586" s="97"/>
      <c r="AS586" s="97"/>
      <c r="AT586" s="97"/>
      <c r="AU586" s="97"/>
      <c r="AV586" s="97"/>
      <c r="AW586" s="97"/>
      <c r="AX586" s="97"/>
      <c r="AY586" s="97"/>
      <c r="AZ586" s="97"/>
      <c r="BA586" s="97"/>
      <c r="BB586" s="97"/>
      <c r="BC586" s="97"/>
      <c r="BD586" s="97"/>
      <c r="BE586" s="97"/>
      <c r="BF586" s="97"/>
      <c r="BG586" s="97"/>
      <c r="BH586" s="97" t="s">
        <v>365</v>
      </c>
      <c r="BI586" s="97"/>
      <c r="BJ586" s="98"/>
      <c r="BK586" s="99"/>
      <c r="BL586" s="99"/>
      <c r="BM586" s="99"/>
      <c r="BN586" s="99"/>
      <c r="BO586" s="99"/>
      <c r="BP586" s="99"/>
      <c r="BQ586" s="99"/>
      <c r="BR586" s="99"/>
      <c r="BS586" s="99"/>
      <c r="BT586" s="99"/>
      <c r="BU586" s="99"/>
      <c r="BV586" s="99"/>
      <c r="BW586" s="99"/>
      <c r="BX586" s="99"/>
      <c r="BY586" s="99"/>
      <c r="BZ586" s="99"/>
      <c r="CA586" s="99"/>
      <c r="CB586" s="99"/>
      <c r="CC586" s="99"/>
      <c r="CD586" s="99"/>
      <c r="CE586" s="99"/>
      <c r="CF586" s="99"/>
      <c r="CG586" s="99"/>
      <c r="CH586" s="99"/>
      <c r="CI586" s="99"/>
      <c r="CJ586" s="99"/>
      <c r="CK586" s="99"/>
      <c r="CL586" s="100">
        <f t="shared" si="439"/>
        <v>0</v>
      </c>
      <c r="CM586" s="101" t="e">
        <f t="shared" si="430"/>
        <v>#DIV/0!</v>
      </c>
      <c r="CN586" s="100">
        <f t="shared" si="436"/>
        <v>0</v>
      </c>
      <c r="CO586" s="101" t="e">
        <f t="shared" si="431"/>
        <v>#DIV/0!</v>
      </c>
      <c r="CP586" s="100">
        <f t="shared" si="437"/>
        <v>0</v>
      </c>
      <c r="CQ586" s="101" t="e">
        <f t="shared" ref="CQ586:CQ593" si="440">CP586/(CL586+CN586+CP586+CR586)</f>
        <v>#DIV/0!</v>
      </c>
      <c r="CR586" s="100">
        <f t="shared" si="438"/>
        <v>0</v>
      </c>
      <c r="CS586" s="101" t="e">
        <f t="shared" si="433"/>
        <v>#DIV/0!</v>
      </c>
      <c r="CT586" s="117" t="e">
        <f t="shared" ref="CT586:CT593" si="441">(((CL586*2)+(CN586*1)+(CP586*0)))/(CL586+CN586+CP586)</f>
        <v>#DIV/0!</v>
      </c>
      <c r="CU586" s="103" t="e">
        <f t="shared" ref="CU586:CU593" si="442">IF(CS586&gt;=50%,"KĐG",IF(CT586&gt;=1.6,"Đạt mục tiêu",IF(CT586&gt;=1,"Cần cố gắng","Chưa đạt")))</f>
        <v>#DIV/0!</v>
      </c>
      <c r="CV586" s="2"/>
    </row>
    <row r="587" spans="1:100" ht="73.5" hidden="1" customHeight="1">
      <c r="A587" s="80" t="s">
        <v>179</v>
      </c>
      <c r="B587" s="60">
        <v>636</v>
      </c>
      <c r="C587" s="261" t="s">
        <v>1354</v>
      </c>
      <c r="D587" s="120" t="s">
        <v>1355</v>
      </c>
      <c r="E587" s="261" t="s">
        <v>1356</v>
      </c>
      <c r="F587" s="121" t="s">
        <v>1357</v>
      </c>
      <c r="G587" s="163" t="s">
        <v>1358</v>
      </c>
      <c r="H587" s="147"/>
      <c r="I587" s="126" t="s">
        <v>212</v>
      </c>
      <c r="J587" s="648" t="s">
        <v>1227</v>
      </c>
      <c r="K587" s="651" t="s">
        <v>194</v>
      </c>
      <c r="L587" s="650" t="s">
        <v>177</v>
      </c>
      <c r="M587" s="106"/>
      <c r="N587" s="107"/>
      <c r="O587" s="108" t="s">
        <v>177</v>
      </c>
      <c r="P587" s="107"/>
      <c r="Q587" s="108"/>
      <c r="R587" s="108"/>
      <c r="S587" s="108"/>
      <c r="T587" s="108"/>
      <c r="U587" s="107"/>
      <c r="V587" s="108"/>
      <c r="W587" s="108"/>
      <c r="X587" s="108"/>
      <c r="Y587" s="38">
        <f t="shared" si="429"/>
        <v>1</v>
      </c>
      <c r="Z587" s="129"/>
      <c r="AA587" s="118"/>
      <c r="AB587" s="118"/>
      <c r="AC587" s="97"/>
      <c r="AD587" s="97" t="s">
        <v>227</v>
      </c>
      <c r="AE587" s="97"/>
      <c r="AF587" s="97"/>
      <c r="AG587" s="96"/>
      <c r="AH587" s="96"/>
      <c r="AI587" s="96"/>
      <c r="AJ587" s="97"/>
      <c r="AK587" s="97"/>
      <c r="AL587" s="97"/>
      <c r="AM587" s="97"/>
      <c r="AN587" s="97"/>
      <c r="AO587" s="97"/>
      <c r="AP587" s="97"/>
      <c r="AQ587" s="97"/>
      <c r="AR587" s="97"/>
      <c r="AS587" s="97"/>
      <c r="AT587" s="97"/>
      <c r="AU587" s="97"/>
      <c r="AV587" s="97"/>
      <c r="AW587" s="97"/>
      <c r="AX587" s="97"/>
      <c r="AY587" s="97"/>
      <c r="AZ587" s="97"/>
      <c r="BA587" s="97"/>
      <c r="BB587" s="97"/>
      <c r="BC587" s="97"/>
      <c r="BD587" s="97"/>
      <c r="BE587" s="97"/>
      <c r="BF587" s="97"/>
      <c r="BG587" s="97"/>
      <c r="BH587" s="97"/>
      <c r="BI587" s="97"/>
      <c r="BJ587" s="98"/>
      <c r="BK587" s="99"/>
      <c r="BL587" s="99"/>
      <c r="BM587" s="99"/>
      <c r="BN587" s="110"/>
      <c r="BO587" s="99"/>
      <c r="BP587" s="99"/>
      <c r="BQ587" s="99"/>
      <c r="BR587" s="99"/>
      <c r="BS587" s="99"/>
      <c r="BT587" s="110"/>
      <c r="BU587" s="110"/>
      <c r="BV587" s="110"/>
      <c r="BW587" s="99"/>
      <c r="BX587" s="99"/>
      <c r="BY587" s="99"/>
      <c r="BZ587" s="99"/>
      <c r="CA587" s="110"/>
      <c r="CB587" s="110"/>
      <c r="CC587" s="99"/>
      <c r="CD587" s="99"/>
      <c r="CE587" s="99"/>
      <c r="CF587" s="99"/>
      <c r="CG587" s="99"/>
      <c r="CH587" s="110"/>
      <c r="CI587" s="99"/>
      <c r="CJ587" s="99"/>
      <c r="CK587" s="99"/>
      <c r="CL587" s="100">
        <f t="shared" si="439"/>
        <v>0</v>
      </c>
      <c r="CM587" s="112" t="e">
        <f t="shared" si="430"/>
        <v>#DIV/0!</v>
      </c>
      <c r="CN587" s="100">
        <f t="shared" si="436"/>
        <v>0</v>
      </c>
      <c r="CO587" s="101" t="e">
        <f t="shared" si="431"/>
        <v>#DIV/0!</v>
      </c>
      <c r="CP587" s="100">
        <f t="shared" si="437"/>
        <v>0</v>
      </c>
      <c r="CQ587" s="101" t="e">
        <f t="shared" si="440"/>
        <v>#DIV/0!</v>
      </c>
      <c r="CR587" s="100">
        <f t="shared" si="438"/>
        <v>0</v>
      </c>
      <c r="CS587" s="101" t="e">
        <f t="shared" si="433"/>
        <v>#DIV/0!</v>
      </c>
      <c r="CT587" s="102" t="e">
        <f t="shared" si="441"/>
        <v>#DIV/0!</v>
      </c>
      <c r="CU587" s="103" t="e">
        <f t="shared" si="442"/>
        <v>#DIV/0!</v>
      </c>
      <c r="CV587" s="2"/>
    </row>
    <row r="588" spans="1:100" ht="73.5" hidden="1" customHeight="1">
      <c r="A588" s="80" t="s">
        <v>181</v>
      </c>
      <c r="B588" s="60">
        <v>636</v>
      </c>
      <c r="C588" s="261" t="s">
        <v>1354</v>
      </c>
      <c r="D588" s="120" t="s">
        <v>1355</v>
      </c>
      <c r="E588" s="261" t="s">
        <v>1356</v>
      </c>
      <c r="F588" s="121" t="s">
        <v>1357</v>
      </c>
      <c r="G588" s="163" t="s">
        <v>1359</v>
      </c>
      <c r="H588" s="164"/>
      <c r="I588" s="87" t="s">
        <v>212</v>
      </c>
      <c r="J588" s="698"/>
      <c r="K588" s="671"/>
      <c r="L588" s="673"/>
      <c r="M588" s="106"/>
      <c r="N588" s="107"/>
      <c r="O588" s="108"/>
      <c r="P588" s="107"/>
      <c r="Q588" s="108" t="s">
        <v>177</v>
      </c>
      <c r="R588" s="108"/>
      <c r="S588" s="108"/>
      <c r="T588" s="108"/>
      <c r="U588" s="107"/>
      <c r="V588" s="108"/>
      <c r="W588" s="108"/>
      <c r="X588" s="108"/>
      <c r="Y588" s="38">
        <f t="shared" si="429"/>
        <v>1</v>
      </c>
      <c r="Z588" s="129"/>
      <c r="AA588" s="118"/>
      <c r="AB588" s="118"/>
      <c r="AC588" s="118"/>
      <c r="AD588" s="118"/>
      <c r="AE588" s="118"/>
      <c r="AF588" s="118"/>
      <c r="AG588" s="96"/>
      <c r="AH588" s="96"/>
      <c r="AI588" s="96"/>
      <c r="AJ588" s="97" t="s">
        <v>227</v>
      </c>
      <c r="AK588" s="97"/>
      <c r="AL588" s="97"/>
      <c r="AM588" s="97"/>
      <c r="AN588" s="97"/>
      <c r="AO588" s="97"/>
      <c r="AP588" s="97"/>
      <c r="AQ588" s="97"/>
      <c r="AR588" s="97"/>
      <c r="AS588" s="97"/>
      <c r="AT588" s="97"/>
      <c r="AU588" s="97"/>
      <c r="AV588" s="97"/>
      <c r="AW588" s="97"/>
      <c r="AX588" s="97"/>
      <c r="AY588" s="97"/>
      <c r="AZ588" s="97"/>
      <c r="BA588" s="97"/>
      <c r="BB588" s="97"/>
      <c r="BC588" s="97"/>
      <c r="BD588" s="97"/>
      <c r="BE588" s="97"/>
      <c r="BF588" s="97"/>
      <c r="BG588" s="97"/>
      <c r="BH588" s="97"/>
      <c r="BI588" s="97"/>
      <c r="BJ588" s="98"/>
      <c r="BK588" s="99"/>
      <c r="BL588" s="99"/>
      <c r="BM588" s="99"/>
      <c r="BN588" s="99"/>
      <c r="BO588" s="99"/>
      <c r="BP588" s="99"/>
      <c r="BQ588" s="99"/>
      <c r="BR588" s="99"/>
      <c r="BS588" s="99"/>
      <c r="BT588" s="99"/>
      <c r="BU588" s="99"/>
      <c r="BV588" s="99"/>
      <c r="BW588" s="99"/>
      <c r="BX588" s="99"/>
      <c r="BY588" s="99"/>
      <c r="BZ588" s="99"/>
      <c r="CA588" s="99"/>
      <c r="CB588" s="99"/>
      <c r="CC588" s="99"/>
      <c r="CD588" s="99"/>
      <c r="CE588" s="99"/>
      <c r="CF588" s="99"/>
      <c r="CG588" s="99"/>
      <c r="CH588" s="99"/>
      <c r="CI588" s="99"/>
      <c r="CJ588" s="99"/>
      <c r="CK588" s="99"/>
      <c r="CL588" s="100">
        <f t="shared" si="439"/>
        <v>0</v>
      </c>
      <c r="CM588" s="112" t="e">
        <f t="shared" si="430"/>
        <v>#DIV/0!</v>
      </c>
      <c r="CN588" s="100">
        <f t="shared" si="436"/>
        <v>0</v>
      </c>
      <c r="CO588" s="112" t="e">
        <f t="shared" si="431"/>
        <v>#DIV/0!</v>
      </c>
      <c r="CP588" s="100">
        <f t="shared" si="437"/>
        <v>0</v>
      </c>
      <c r="CQ588" s="112" t="e">
        <f t="shared" si="440"/>
        <v>#DIV/0!</v>
      </c>
      <c r="CR588" s="100">
        <f t="shared" si="438"/>
        <v>0</v>
      </c>
      <c r="CS588" s="112" t="e">
        <f t="shared" si="433"/>
        <v>#DIV/0!</v>
      </c>
      <c r="CT588" s="113" t="e">
        <f t="shared" si="441"/>
        <v>#DIV/0!</v>
      </c>
      <c r="CU588" s="103" t="e">
        <f t="shared" si="442"/>
        <v>#DIV/0!</v>
      </c>
      <c r="CV588" s="2"/>
    </row>
    <row r="589" spans="1:100" ht="73.5" hidden="1" customHeight="1">
      <c r="A589" s="80" t="s">
        <v>182</v>
      </c>
      <c r="B589" s="60">
        <v>636</v>
      </c>
      <c r="C589" s="261" t="s">
        <v>1354</v>
      </c>
      <c r="D589" s="120" t="s">
        <v>1355</v>
      </c>
      <c r="E589" s="261" t="s">
        <v>1356</v>
      </c>
      <c r="F589" s="121" t="s">
        <v>1357</v>
      </c>
      <c r="G589" s="163" t="s">
        <v>1360</v>
      </c>
      <c r="H589" s="164"/>
      <c r="I589" s="105" t="s">
        <v>212</v>
      </c>
      <c r="J589" s="698"/>
      <c r="K589" s="671"/>
      <c r="L589" s="673"/>
      <c r="M589" s="106"/>
      <c r="N589" s="107"/>
      <c r="O589" s="108"/>
      <c r="P589" s="107"/>
      <c r="Q589" s="108"/>
      <c r="R589" s="108" t="s">
        <v>177</v>
      </c>
      <c r="S589" s="108"/>
      <c r="T589" s="108"/>
      <c r="U589" s="107"/>
      <c r="V589" s="108"/>
      <c r="W589" s="108"/>
      <c r="X589" s="108"/>
      <c r="Y589" s="38">
        <f t="shared" si="429"/>
        <v>1</v>
      </c>
      <c r="Z589" s="129"/>
      <c r="AA589" s="118"/>
      <c r="AB589" s="118"/>
      <c r="AC589" s="118"/>
      <c r="AD589" s="118"/>
      <c r="AE589" s="118"/>
      <c r="AF589" s="118"/>
      <c r="AG589" s="96"/>
      <c r="AH589" s="96"/>
      <c r="AI589" s="96"/>
      <c r="AJ589" s="97"/>
      <c r="AK589" s="97"/>
      <c r="AL589" s="97"/>
      <c r="AM589" s="97" t="s">
        <v>227</v>
      </c>
      <c r="AN589" s="97"/>
      <c r="AO589" s="97"/>
      <c r="AP589" s="97"/>
      <c r="AQ589" s="97"/>
      <c r="AR589" s="97"/>
      <c r="AS589" s="97"/>
      <c r="AT589" s="97"/>
      <c r="AU589" s="97"/>
      <c r="AV589" s="97"/>
      <c r="AW589" s="97"/>
      <c r="AX589" s="97"/>
      <c r="AY589" s="97"/>
      <c r="AZ589" s="97"/>
      <c r="BA589" s="97"/>
      <c r="BB589" s="97"/>
      <c r="BC589" s="97"/>
      <c r="BD589" s="97"/>
      <c r="BE589" s="97"/>
      <c r="BF589" s="97"/>
      <c r="BG589" s="97"/>
      <c r="BH589" s="97"/>
      <c r="BI589" s="97"/>
      <c r="BJ589" s="98"/>
      <c r="BK589" s="99"/>
      <c r="BL589" s="99"/>
      <c r="BM589" s="99"/>
      <c r="BN589" s="99"/>
      <c r="BO589" s="99"/>
      <c r="BP589" s="99"/>
      <c r="BQ589" s="99"/>
      <c r="BR589" s="99"/>
      <c r="BS589" s="99"/>
      <c r="BT589" s="99"/>
      <c r="BU589" s="99"/>
      <c r="BV589" s="99"/>
      <c r="BW589" s="99"/>
      <c r="BX589" s="99"/>
      <c r="BY589" s="99"/>
      <c r="BZ589" s="99"/>
      <c r="CA589" s="99"/>
      <c r="CB589" s="99"/>
      <c r="CC589" s="99"/>
      <c r="CD589" s="99"/>
      <c r="CE589" s="99"/>
      <c r="CF589" s="99"/>
      <c r="CG589" s="99"/>
      <c r="CH589" s="99"/>
      <c r="CI589" s="99"/>
      <c r="CJ589" s="99"/>
      <c r="CK589" s="99"/>
      <c r="CL589" s="100">
        <f t="shared" si="439"/>
        <v>0</v>
      </c>
      <c r="CM589" s="101" t="e">
        <f t="shared" si="430"/>
        <v>#DIV/0!</v>
      </c>
      <c r="CN589" s="100">
        <f t="shared" si="436"/>
        <v>0</v>
      </c>
      <c r="CO589" s="101" t="e">
        <f t="shared" si="431"/>
        <v>#DIV/0!</v>
      </c>
      <c r="CP589" s="100">
        <f t="shared" si="437"/>
        <v>0</v>
      </c>
      <c r="CQ589" s="101" t="e">
        <f t="shared" si="440"/>
        <v>#DIV/0!</v>
      </c>
      <c r="CR589" s="100">
        <f t="shared" si="438"/>
        <v>0</v>
      </c>
      <c r="CS589" s="101" t="e">
        <f t="shared" si="433"/>
        <v>#DIV/0!</v>
      </c>
      <c r="CT589" s="113" t="e">
        <f t="shared" si="441"/>
        <v>#DIV/0!</v>
      </c>
      <c r="CU589" s="103" t="e">
        <f t="shared" si="442"/>
        <v>#DIV/0!</v>
      </c>
      <c r="CV589" s="2"/>
    </row>
    <row r="590" spans="1:100" ht="73.5" hidden="1" customHeight="1">
      <c r="A590" s="80" t="s">
        <v>183</v>
      </c>
      <c r="B590" s="60">
        <v>636</v>
      </c>
      <c r="C590" s="261" t="s">
        <v>1354</v>
      </c>
      <c r="D590" s="120" t="s">
        <v>1355</v>
      </c>
      <c r="E590" s="261" t="s">
        <v>1356</v>
      </c>
      <c r="F590" s="121" t="s">
        <v>1357</v>
      </c>
      <c r="G590" s="163" t="s">
        <v>1361</v>
      </c>
      <c r="H590" s="164"/>
      <c r="I590" s="105" t="s">
        <v>212</v>
      </c>
      <c r="J590" s="698"/>
      <c r="K590" s="671"/>
      <c r="L590" s="673"/>
      <c r="M590" s="106"/>
      <c r="N590" s="107"/>
      <c r="O590" s="108"/>
      <c r="P590" s="107"/>
      <c r="Q590" s="108"/>
      <c r="R590" s="108"/>
      <c r="S590" s="108" t="s">
        <v>177</v>
      </c>
      <c r="T590" s="108"/>
      <c r="U590" s="107"/>
      <c r="V590" s="108"/>
      <c r="W590" s="108"/>
      <c r="X590" s="108"/>
      <c r="Y590" s="38">
        <f t="shared" si="429"/>
        <v>1</v>
      </c>
      <c r="Z590" s="129"/>
      <c r="AA590" s="118"/>
      <c r="AB590" s="118"/>
      <c r="AC590" s="118"/>
      <c r="AD590" s="118"/>
      <c r="AE590" s="118"/>
      <c r="AF590" s="118"/>
      <c r="AG590" s="96"/>
      <c r="AH590" s="96"/>
      <c r="AI590" s="96"/>
      <c r="AJ590" s="97"/>
      <c r="AK590" s="97"/>
      <c r="AL590" s="97"/>
      <c r="AM590" s="97"/>
      <c r="AN590" s="97"/>
      <c r="AO590" s="97"/>
      <c r="AP590" s="97"/>
      <c r="AQ590" s="97" t="s">
        <v>227</v>
      </c>
      <c r="AR590" s="97"/>
      <c r="AS590" s="97"/>
      <c r="AT590" s="97"/>
      <c r="AU590" s="97"/>
      <c r="AV590" s="97"/>
      <c r="AW590" s="97"/>
      <c r="AX590" s="97"/>
      <c r="AY590" s="97"/>
      <c r="AZ590" s="97"/>
      <c r="BA590" s="97"/>
      <c r="BB590" s="97"/>
      <c r="BC590" s="97"/>
      <c r="BD590" s="97"/>
      <c r="BE590" s="97"/>
      <c r="BF590" s="97"/>
      <c r="BG590" s="97"/>
      <c r="BH590" s="97"/>
      <c r="BI590" s="97"/>
      <c r="BJ590" s="98"/>
      <c r="BK590" s="99"/>
      <c r="BL590" s="99"/>
      <c r="BM590" s="99"/>
      <c r="BN590" s="99"/>
      <c r="BO590" s="99"/>
      <c r="BP590" s="99"/>
      <c r="BQ590" s="99"/>
      <c r="BR590" s="99"/>
      <c r="BS590" s="99"/>
      <c r="BT590" s="99"/>
      <c r="BU590" s="99"/>
      <c r="BV590" s="99"/>
      <c r="BW590" s="99"/>
      <c r="BX590" s="99"/>
      <c r="BY590" s="99"/>
      <c r="BZ590" s="99"/>
      <c r="CA590" s="99"/>
      <c r="CB590" s="99"/>
      <c r="CC590" s="99"/>
      <c r="CD590" s="99"/>
      <c r="CE590" s="99"/>
      <c r="CF590" s="99"/>
      <c r="CG590" s="99"/>
      <c r="CH590" s="99"/>
      <c r="CI590" s="99"/>
      <c r="CJ590" s="99"/>
      <c r="CK590" s="99"/>
      <c r="CL590" s="100">
        <f t="shared" si="439"/>
        <v>0</v>
      </c>
      <c r="CM590" s="112" t="e">
        <f t="shared" si="430"/>
        <v>#DIV/0!</v>
      </c>
      <c r="CN590" s="100">
        <f t="shared" si="436"/>
        <v>0</v>
      </c>
      <c r="CO590" s="112" t="e">
        <f t="shared" si="431"/>
        <v>#DIV/0!</v>
      </c>
      <c r="CP590" s="48">
        <f t="shared" si="437"/>
        <v>0</v>
      </c>
      <c r="CQ590" s="236" t="e">
        <f t="shared" si="440"/>
        <v>#DIV/0!</v>
      </c>
      <c r="CR590" s="48">
        <f t="shared" si="438"/>
        <v>0</v>
      </c>
      <c r="CS590" s="236" t="e">
        <f t="shared" si="433"/>
        <v>#DIV/0!</v>
      </c>
      <c r="CT590" s="237" t="e">
        <f t="shared" si="441"/>
        <v>#DIV/0!</v>
      </c>
      <c r="CU590" s="238" t="e">
        <f t="shared" si="442"/>
        <v>#DIV/0!</v>
      </c>
      <c r="CV590" s="2"/>
    </row>
    <row r="591" spans="1:100" ht="73.5" hidden="1" customHeight="1">
      <c r="A591" s="80" t="s">
        <v>184</v>
      </c>
      <c r="B591" s="60">
        <v>636</v>
      </c>
      <c r="C591" s="261" t="s">
        <v>1354</v>
      </c>
      <c r="D591" s="120" t="s">
        <v>1355</v>
      </c>
      <c r="E591" s="261" t="s">
        <v>1356</v>
      </c>
      <c r="F591" s="121" t="s">
        <v>1357</v>
      </c>
      <c r="G591" s="163" t="s">
        <v>1362</v>
      </c>
      <c r="H591" s="164"/>
      <c r="I591" s="105" t="s">
        <v>212</v>
      </c>
      <c r="J591" s="698"/>
      <c r="K591" s="671"/>
      <c r="L591" s="673"/>
      <c r="M591" s="106"/>
      <c r="N591" s="107"/>
      <c r="O591" s="108"/>
      <c r="P591" s="107"/>
      <c r="Q591" s="108"/>
      <c r="R591" s="108"/>
      <c r="S591" s="108"/>
      <c r="T591" s="108" t="s">
        <v>177</v>
      </c>
      <c r="U591" s="107"/>
      <c r="V591" s="108"/>
      <c r="W591" s="108"/>
      <c r="X591" s="108"/>
      <c r="Y591" s="38">
        <f t="shared" si="429"/>
        <v>1</v>
      </c>
      <c r="Z591" s="129"/>
      <c r="AA591" s="118"/>
      <c r="AB591" s="118"/>
      <c r="AC591" s="118"/>
      <c r="AD591" s="118"/>
      <c r="AE591" s="118"/>
      <c r="AF591" s="118"/>
      <c r="AG591" s="96"/>
      <c r="AH591" s="96"/>
      <c r="AI591" s="96"/>
      <c r="AJ591" s="97"/>
      <c r="AK591" s="97"/>
      <c r="AL591" s="97"/>
      <c r="AM591" s="97"/>
      <c r="AN591" s="97"/>
      <c r="AO591" s="97"/>
      <c r="AP591" s="97"/>
      <c r="AQ591" s="97"/>
      <c r="AR591" s="97"/>
      <c r="AS591" s="97"/>
      <c r="AT591" s="97"/>
      <c r="AU591" s="97"/>
      <c r="AV591" s="97" t="s">
        <v>227</v>
      </c>
      <c r="AW591" s="97"/>
      <c r="AX591" s="97"/>
      <c r="AY591" s="97"/>
      <c r="AZ591" s="97"/>
      <c r="BA591" s="97"/>
      <c r="BB591" s="97"/>
      <c r="BC591" s="97"/>
      <c r="BD591" s="97"/>
      <c r="BE591" s="97"/>
      <c r="BF591" s="97"/>
      <c r="BG591" s="97"/>
      <c r="BH591" s="97"/>
      <c r="BI591" s="97"/>
      <c r="BJ591" s="98"/>
      <c r="BK591" s="99"/>
      <c r="BL591" s="99"/>
      <c r="BM591" s="99"/>
      <c r="BN591" s="99"/>
      <c r="BO591" s="99"/>
      <c r="BP591" s="99"/>
      <c r="BQ591" s="99"/>
      <c r="BR591" s="99"/>
      <c r="BS591" s="99"/>
      <c r="BT591" s="99"/>
      <c r="BU591" s="99"/>
      <c r="BV591" s="99"/>
      <c r="BW591" s="99"/>
      <c r="BX591" s="99"/>
      <c r="BY591" s="99"/>
      <c r="BZ591" s="99"/>
      <c r="CA591" s="99"/>
      <c r="CB591" s="99"/>
      <c r="CC591" s="99"/>
      <c r="CD591" s="99"/>
      <c r="CE591" s="99"/>
      <c r="CF591" s="99"/>
      <c r="CG591" s="99"/>
      <c r="CH591" s="99"/>
      <c r="CI591" s="99"/>
      <c r="CJ591" s="99"/>
      <c r="CK591" s="99"/>
      <c r="CL591" s="100">
        <f t="shared" si="439"/>
        <v>0</v>
      </c>
      <c r="CM591" s="101" t="e">
        <f t="shared" si="430"/>
        <v>#DIV/0!</v>
      </c>
      <c r="CN591" s="100">
        <f t="shared" si="436"/>
        <v>0</v>
      </c>
      <c r="CO591" s="101" t="e">
        <f t="shared" si="431"/>
        <v>#DIV/0!</v>
      </c>
      <c r="CP591" s="100">
        <f t="shared" si="437"/>
        <v>0</v>
      </c>
      <c r="CQ591" s="101" t="e">
        <f t="shared" si="440"/>
        <v>#DIV/0!</v>
      </c>
      <c r="CR591" s="100">
        <f t="shared" si="438"/>
        <v>0</v>
      </c>
      <c r="CS591" s="101" t="e">
        <f t="shared" si="433"/>
        <v>#DIV/0!</v>
      </c>
      <c r="CT591" s="116" t="e">
        <f t="shared" si="441"/>
        <v>#DIV/0!</v>
      </c>
      <c r="CU591" s="103" t="e">
        <f t="shared" si="442"/>
        <v>#DIV/0!</v>
      </c>
      <c r="CV591" s="2"/>
    </row>
    <row r="592" spans="1:100" ht="73.5" hidden="1" customHeight="1">
      <c r="A592" s="80" t="s">
        <v>185</v>
      </c>
      <c r="B592" s="60">
        <v>636</v>
      </c>
      <c r="C592" s="261" t="s">
        <v>1354</v>
      </c>
      <c r="D592" s="120" t="s">
        <v>1355</v>
      </c>
      <c r="E592" s="261" t="s">
        <v>1356</v>
      </c>
      <c r="F592" s="121" t="s">
        <v>1357</v>
      </c>
      <c r="G592" s="163" t="s">
        <v>1363</v>
      </c>
      <c r="H592" s="164"/>
      <c r="I592" s="105" t="s">
        <v>212</v>
      </c>
      <c r="J592" s="698"/>
      <c r="K592" s="671"/>
      <c r="L592" s="673"/>
      <c r="M592" s="106"/>
      <c r="N592" s="107"/>
      <c r="O592" s="108"/>
      <c r="P592" s="107"/>
      <c r="Q592" s="108"/>
      <c r="R592" s="108"/>
      <c r="S592" s="108"/>
      <c r="T592" s="108"/>
      <c r="U592" s="107" t="s">
        <v>177</v>
      </c>
      <c r="V592" s="108"/>
      <c r="W592" s="108"/>
      <c r="X592" s="108"/>
      <c r="Y592" s="38">
        <f t="shared" si="429"/>
        <v>1</v>
      </c>
      <c r="Z592" s="129"/>
      <c r="AA592" s="118"/>
      <c r="AB592" s="118"/>
      <c r="AC592" s="118"/>
      <c r="AD592" s="118"/>
      <c r="AE592" s="118"/>
      <c r="AF592" s="118"/>
      <c r="AG592" s="96"/>
      <c r="AH592" s="96"/>
      <c r="AI592" s="96"/>
      <c r="AJ592" s="97"/>
      <c r="AK592" s="97"/>
      <c r="AL592" s="97"/>
      <c r="AM592" s="97"/>
      <c r="AN592" s="97"/>
      <c r="AO592" s="97"/>
      <c r="AP592" s="97"/>
      <c r="AQ592" s="97"/>
      <c r="AR592" s="97"/>
      <c r="AS592" s="97"/>
      <c r="AT592" s="97"/>
      <c r="AU592" s="97"/>
      <c r="AV592" s="97"/>
      <c r="AW592" s="97"/>
      <c r="AX592" s="97" t="s">
        <v>227</v>
      </c>
      <c r="AY592" s="97"/>
      <c r="AZ592" s="97"/>
      <c r="BA592" s="97"/>
      <c r="BB592" s="97"/>
      <c r="BC592" s="97"/>
      <c r="BD592" s="97"/>
      <c r="BE592" s="97"/>
      <c r="BF592" s="97"/>
      <c r="BG592" s="97"/>
      <c r="BH592" s="97"/>
      <c r="BI592" s="97"/>
      <c r="BJ592" s="98"/>
      <c r="BK592" s="99"/>
      <c r="BL592" s="99"/>
      <c r="BM592" s="99"/>
      <c r="BN592" s="99"/>
      <c r="BO592" s="99"/>
      <c r="BP592" s="99"/>
      <c r="BQ592" s="99"/>
      <c r="BR592" s="99"/>
      <c r="BS592" s="99"/>
      <c r="BT592" s="99"/>
      <c r="BU592" s="99"/>
      <c r="BV592" s="99"/>
      <c r="BW592" s="99"/>
      <c r="BX592" s="99"/>
      <c r="BY592" s="99"/>
      <c r="BZ592" s="99"/>
      <c r="CA592" s="99"/>
      <c r="CB592" s="99"/>
      <c r="CC592" s="99"/>
      <c r="CD592" s="99"/>
      <c r="CE592" s="99"/>
      <c r="CF592" s="99"/>
      <c r="CG592" s="99"/>
      <c r="CH592" s="99"/>
      <c r="CI592" s="99"/>
      <c r="CJ592" s="99"/>
      <c r="CK592" s="99"/>
      <c r="CL592" s="99">
        <v>2</v>
      </c>
      <c r="CM592" s="101">
        <f t="shared" si="430"/>
        <v>1</v>
      </c>
      <c r="CN592" s="100">
        <f t="shared" si="436"/>
        <v>0</v>
      </c>
      <c r="CO592" s="101">
        <f t="shared" si="431"/>
        <v>0</v>
      </c>
      <c r="CP592" s="100">
        <f t="shared" si="437"/>
        <v>0</v>
      </c>
      <c r="CQ592" s="101">
        <f t="shared" si="440"/>
        <v>0</v>
      </c>
      <c r="CR592" s="100">
        <f t="shared" si="438"/>
        <v>0</v>
      </c>
      <c r="CS592" s="101">
        <f t="shared" si="433"/>
        <v>0</v>
      </c>
      <c r="CT592" s="117">
        <f t="shared" si="441"/>
        <v>2</v>
      </c>
      <c r="CU592" s="103" t="str">
        <f t="shared" si="442"/>
        <v>Đạt mục tiêu</v>
      </c>
      <c r="CV592" s="2"/>
    </row>
    <row r="593" spans="1:100" ht="72.75" hidden="1" customHeight="1">
      <c r="A593" s="80" t="s">
        <v>186</v>
      </c>
      <c r="B593" s="60">
        <v>636</v>
      </c>
      <c r="C593" s="261" t="s">
        <v>1354</v>
      </c>
      <c r="D593" s="120" t="s">
        <v>1355</v>
      </c>
      <c r="E593" s="261" t="s">
        <v>1356</v>
      </c>
      <c r="F593" s="121" t="s">
        <v>1357</v>
      </c>
      <c r="G593" s="163" t="s">
        <v>1364</v>
      </c>
      <c r="H593" s="164"/>
      <c r="I593" s="105" t="s">
        <v>212</v>
      </c>
      <c r="J593" s="698"/>
      <c r="K593" s="671"/>
      <c r="L593" s="673"/>
      <c r="M593" s="106"/>
      <c r="N593" s="107"/>
      <c r="O593" s="108"/>
      <c r="P593" s="107"/>
      <c r="Q593" s="108"/>
      <c r="R593" s="108"/>
      <c r="S593" s="108"/>
      <c r="T593" s="108"/>
      <c r="U593" s="107"/>
      <c r="V593" s="108" t="s">
        <v>177</v>
      </c>
      <c r="W593" s="108"/>
      <c r="X593" s="108"/>
      <c r="Y593" s="38">
        <f t="shared" si="429"/>
        <v>1</v>
      </c>
      <c r="Z593" s="129"/>
      <c r="AA593" s="118"/>
      <c r="AB593" s="118"/>
      <c r="AC593" s="118"/>
      <c r="AD593" s="118"/>
      <c r="AE593" s="118"/>
      <c r="AF593" s="118"/>
      <c r="AG593" s="96"/>
      <c r="AH593" s="96"/>
      <c r="AI593" s="96"/>
      <c r="AJ593" s="97"/>
      <c r="AK593" s="97"/>
      <c r="AL593" s="97"/>
      <c r="AM593" s="97"/>
      <c r="AN593" s="97"/>
      <c r="AO593" s="97"/>
      <c r="AP593" s="97"/>
      <c r="AQ593" s="97"/>
      <c r="AR593" s="97"/>
      <c r="AS593" s="97"/>
      <c r="AT593" s="97"/>
      <c r="AU593" s="97"/>
      <c r="AV593" s="97"/>
      <c r="AW593" s="97"/>
      <c r="AX593" s="97"/>
      <c r="AY593" s="97"/>
      <c r="AZ593" s="97"/>
      <c r="BA593" s="97"/>
      <c r="BB593" s="97" t="s">
        <v>227</v>
      </c>
      <c r="BC593" s="97"/>
      <c r="BD593" s="97"/>
      <c r="BE593" s="97"/>
      <c r="BF593" s="97"/>
      <c r="BG593" s="97"/>
      <c r="BH593" s="97"/>
      <c r="BI593" s="97"/>
      <c r="BJ593" s="98"/>
      <c r="BK593" s="99"/>
      <c r="BL593" s="99"/>
      <c r="BM593" s="99"/>
      <c r="BN593" s="99"/>
      <c r="BO593" s="99"/>
      <c r="BP593" s="99"/>
      <c r="BQ593" s="99"/>
      <c r="BR593" s="99"/>
      <c r="BS593" s="99"/>
      <c r="BT593" s="99"/>
      <c r="BU593" s="99"/>
      <c r="BV593" s="99"/>
      <c r="BW593" s="99"/>
      <c r="BX593" s="99"/>
      <c r="BY593" s="99"/>
      <c r="BZ593" s="99"/>
      <c r="CA593" s="99"/>
      <c r="CB593" s="99"/>
      <c r="CC593" s="99"/>
      <c r="CD593" s="99"/>
      <c r="CE593" s="99"/>
      <c r="CF593" s="99"/>
      <c r="CG593" s="99"/>
      <c r="CH593" s="99"/>
      <c r="CI593" s="99"/>
      <c r="CJ593" s="99"/>
      <c r="CK593" s="99"/>
      <c r="CL593" s="100">
        <f>COUNTIF(BJ593:CK593,"2")</f>
        <v>0</v>
      </c>
      <c r="CM593" s="101" t="e">
        <f t="shared" si="430"/>
        <v>#DIV/0!</v>
      </c>
      <c r="CN593" s="100">
        <f t="shared" si="436"/>
        <v>0</v>
      </c>
      <c r="CO593" s="101" t="e">
        <f t="shared" si="431"/>
        <v>#DIV/0!</v>
      </c>
      <c r="CP593" s="100">
        <f t="shared" si="437"/>
        <v>0</v>
      </c>
      <c r="CQ593" s="101" t="e">
        <f t="shared" si="440"/>
        <v>#DIV/0!</v>
      </c>
      <c r="CR593" s="100">
        <f t="shared" si="438"/>
        <v>0</v>
      </c>
      <c r="CS593" s="101" t="e">
        <f t="shared" si="433"/>
        <v>#DIV/0!</v>
      </c>
      <c r="CT593" s="113" t="e">
        <f t="shared" si="441"/>
        <v>#DIV/0!</v>
      </c>
      <c r="CU593" s="103" t="e">
        <f t="shared" si="442"/>
        <v>#DIV/0!</v>
      </c>
      <c r="CV593" s="2"/>
    </row>
    <row r="594" spans="1:100" ht="73.5" hidden="1" customHeight="1">
      <c r="A594" s="80" t="s">
        <v>187</v>
      </c>
      <c r="B594" s="60">
        <v>636</v>
      </c>
      <c r="C594" s="261" t="s">
        <v>1354</v>
      </c>
      <c r="D594" s="120" t="s">
        <v>1355</v>
      </c>
      <c r="E594" s="261" t="s">
        <v>1356</v>
      </c>
      <c r="F594" s="121" t="s">
        <v>1357</v>
      </c>
      <c r="G594" s="163" t="s">
        <v>1365</v>
      </c>
      <c r="H594" s="164"/>
      <c r="I594" s="145" t="s">
        <v>212</v>
      </c>
      <c r="J594" s="698"/>
      <c r="K594" s="671"/>
      <c r="L594" s="673"/>
      <c r="M594" s="106"/>
      <c r="N594" s="107"/>
      <c r="O594" s="108"/>
      <c r="P594" s="107"/>
      <c r="Q594" s="108"/>
      <c r="R594" s="108"/>
      <c r="S594" s="108"/>
      <c r="T594" s="108"/>
      <c r="U594" s="107"/>
      <c r="V594" s="108"/>
      <c r="W594" s="108" t="s">
        <v>177</v>
      </c>
      <c r="X594" s="108"/>
      <c r="Y594" s="38">
        <f t="shared" si="429"/>
        <v>1</v>
      </c>
      <c r="Z594" s="129"/>
      <c r="AA594" s="118"/>
      <c r="AB594" s="118"/>
      <c r="AC594" s="118"/>
      <c r="AD594" s="118"/>
      <c r="AE594" s="118"/>
      <c r="AF594" s="118"/>
      <c r="AG594" s="96"/>
      <c r="AH594" s="96"/>
      <c r="AI594" s="96"/>
      <c r="AJ594" s="97"/>
      <c r="AK594" s="97"/>
      <c r="AL594" s="97"/>
      <c r="AM594" s="97"/>
      <c r="AN594" s="97"/>
      <c r="AO594" s="97"/>
      <c r="AP594" s="97"/>
      <c r="AQ594" s="97"/>
      <c r="AR594" s="97"/>
      <c r="AS594" s="97"/>
      <c r="AT594" s="97"/>
      <c r="AU594" s="97"/>
      <c r="AV594" s="97"/>
      <c r="AW594" s="97"/>
      <c r="AX594" s="97"/>
      <c r="AY594" s="97"/>
      <c r="AZ594" s="97"/>
      <c r="BA594" s="97"/>
      <c r="BB594" s="97"/>
      <c r="BC594" s="97"/>
      <c r="BD594" s="97"/>
      <c r="BE594" s="97" t="s">
        <v>227</v>
      </c>
      <c r="BF594" s="97"/>
      <c r="BG594" s="97"/>
      <c r="BH594" s="97"/>
      <c r="BI594" s="97"/>
      <c r="BJ594" s="98"/>
      <c r="BK594" s="99"/>
      <c r="BL594" s="99"/>
      <c r="BM594" s="99"/>
      <c r="BN594" s="99"/>
      <c r="BO594" s="99"/>
      <c r="BP594" s="99"/>
      <c r="BQ594" s="99"/>
      <c r="BR594" s="99"/>
      <c r="BS594" s="99"/>
      <c r="BT594" s="99"/>
      <c r="BU594" s="99"/>
      <c r="BV594" s="99"/>
      <c r="BW594" s="99"/>
      <c r="BX594" s="99"/>
      <c r="BY594" s="99"/>
      <c r="BZ594" s="99"/>
      <c r="CA594" s="99"/>
      <c r="CB594" s="99"/>
      <c r="CC594" s="99"/>
      <c r="CD594" s="99"/>
      <c r="CE594" s="99"/>
      <c r="CF594" s="99"/>
      <c r="CG594" s="99"/>
      <c r="CH594" s="99"/>
      <c r="CI594" s="99"/>
      <c r="CJ594" s="99"/>
      <c r="CK594" s="99"/>
      <c r="CL594" s="103">
        <f>COUNTIF(BJ594:CK594,"2")</f>
        <v>0</v>
      </c>
      <c r="CM594" s="112" t="e">
        <f t="shared" si="430"/>
        <v>#DIV/0!</v>
      </c>
      <c r="CN594" s="100">
        <f t="shared" si="436"/>
        <v>0</v>
      </c>
      <c r="CO594" s="112" t="e">
        <f t="shared" si="431"/>
        <v>#DIV/0!</v>
      </c>
      <c r="CP594" s="100">
        <f t="shared" si="437"/>
        <v>0</v>
      </c>
      <c r="CQ594" s="112" t="e">
        <f>CP594/(CL594+CN594+CP637+CR594)</f>
        <v>#DIV/0!</v>
      </c>
      <c r="CR594" s="100">
        <f t="shared" si="438"/>
        <v>0</v>
      </c>
      <c r="CS594" s="112" t="e">
        <f t="shared" si="433"/>
        <v>#DIV/0!</v>
      </c>
      <c r="CT594" s="113" t="e">
        <f>(((CL594*2)+(CN594*1)+(CP594*0)))/(CL594+CN594+CP594)</f>
        <v>#DIV/0!</v>
      </c>
      <c r="CU594" s="103" t="e">
        <f>IF(CS594&gt;=50%,"KĐG",IF(CT594&gt;=1.6,"Đạt mục tiêu",IF(CT594&gt;=1,"Cần cố gắng","Chưa đạt")))</f>
        <v>#DIV/0!</v>
      </c>
      <c r="CV594" s="2"/>
    </row>
    <row r="595" spans="1:100" ht="73.5" hidden="1" customHeight="1">
      <c r="A595" s="80" t="s">
        <v>188</v>
      </c>
      <c r="B595" s="60">
        <v>636</v>
      </c>
      <c r="C595" s="261" t="s">
        <v>1354</v>
      </c>
      <c r="D595" s="120" t="s">
        <v>1355</v>
      </c>
      <c r="E595" s="261" t="s">
        <v>1356</v>
      </c>
      <c r="F595" s="121" t="s">
        <v>1357</v>
      </c>
      <c r="G595" s="163" t="s">
        <v>1366</v>
      </c>
      <c r="H595" s="147"/>
      <c r="I595" s="123" t="s">
        <v>212</v>
      </c>
      <c r="J595" s="699"/>
      <c r="K595" s="672"/>
      <c r="L595" s="674"/>
      <c r="M595" s="106"/>
      <c r="N595" s="107"/>
      <c r="O595" s="108"/>
      <c r="P595" s="107"/>
      <c r="Q595" s="108"/>
      <c r="R595" s="108"/>
      <c r="S595" s="108"/>
      <c r="T595" s="108"/>
      <c r="U595" s="107"/>
      <c r="V595" s="108"/>
      <c r="W595" s="108"/>
      <c r="X595" s="108" t="s">
        <v>177</v>
      </c>
      <c r="Y595" s="38">
        <f t="shared" si="429"/>
        <v>1</v>
      </c>
      <c r="Z595" s="129"/>
      <c r="AA595" s="118"/>
      <c r="AB595" s="118"/>
      <c r="AC595" s="118"/>
      <c r="AD595" s="118"/>
      <c r="AE595" s="118"/>
      <c r="AF595" s="118"/>
      <c r="AG595" s="96"/>
      <c r="AH595" s="96"/>
      <c r="AI595" s="96"/>
      <c r="AJ595" s="97"/>
      <c r="AK595" s="97"/>
      <c r="AL595" s="97"/>
      <c r="AM595" s="97"/>
      <c r="AN595" s="97"/>
      <c r="AO595" s="97"/>
      <c r="AP595" s="97"/>
      <c r="AQ595" s="97"/>
      <c r="AR595" s="97"/>
      <c r="AS595" s="97"/>
      <c r="AT595" s="97"/>
      <c r="AU595" s="97"/>
      <c r="AV595" s="97"/>
      <c r="AW595" s="97"/>
      <c r="AX595" s="97"/>
      <c r="AY595" s="97"/>
      <c r="AZ595" s="97"/>
      <c r="BA595" s="97"/>
      <c r="BB595" s="97"/>
      <c r="BC595" s="97"/>
      <c r="BD595" s="97"/>
      <c r="BE595" s="97"/>
      <c r="BF595" s="97"/>
      <c r="BG595" s="97" t="s">
        <v>227</v>
      </c>
      <c r="BH595" s="97"/>
      <c r="BI595" s="97"/>
      <c r="BJ595" s="98"/>
      <c r="BK595" s="99"/>
      <c r="BL595" s="99"/>
      <c r="BM595" s="99"/>
      <c r="BN595" s="99"/>
      <c r="BO595" s="99"/>
      <c r="BP595" s="99"/>
      <c r="BQ595" s="99"/>
      <c r="BR595" s="99"/>
      <c r="BS595" s="99"/>
      <c r="BT595" s="99"/>
      <c r="BU595" s="99"/>
      <c r="BV595" s="99"/>
      <c r="BW595" s="99"/>
      <c r="BX595" s="99"/>
      <c r="BY595" s="99"/>
      <c r="BZ595" s="99"/>
      <c r="CA595" s="99"/>
      <c r="CB595" s="99"/>
      <c r="CC595" s="99"/>
      <c r="CD595" s="99"/>
      <c r="CE595" s="99"/>
      <c r="CF595" s="99"/>
      <c r="CG595" s="99"/>
      <c r="CH595" s="99"/>
      <c r="CI595" s="99"/>
      <c r="CJ595" s="99"/>
      <c r="CK595" s="99"/>
      <c r="CL595" s="103"/>
      <c r="CM595" s="112"/>
      <c r="CN595" s="100"/>
      <c r="CO595" s="112"/>
      <c r="CP595" s="100"/>
      <c r="CQ595" s="112"/>
      <c r="CR595" s="100"/>
      <c r="CS595" s="112"/>
      <c r="CT595" s="113"/>
      <c r="CU595" s="103"/>
      <c r="CV595" s="2"/>
    </row>
    <row r="596" spans="1:100" ht="106.5" hidden="1" customHeight="1">
      <c r="A596" s="80" t="s">
        <v>179</v>
      </c>
      <c r="B596" s="60">
        <v>637</v>
      </c>
      <c r="C596" s="261" t="s">
        <v>1367</v>
      </c>
      <c r="D596" s="390" t="s">
        <v>1355</v>
      </c>
      <c r="E596" s="261" t="s">
        <v>1368</v>
      </c>
      <c r="F596" s="121" t="s">
        <v>1355</v>
      </c>
      <c r="G596" s="146" t="s">
        <v>1369</v>
      </c>
      <c r="H596" s="179"/>
      <c r="I596" s="126" t="s">
        <v>212</v>
      </c>
      <c r="J596" s="648" t="s">
        <v>1227</v>
      </c>
      <c r="K596" s="649" t="s">
        <v>194</v>
      </c>
      <c r="L596" s="650" t="s">
        <v>177</v>
      </c>
      <c r="M596" s="106"/>
      <c r="N596" s="107"/>
      <c r="O596" s="108" t="s">
        <v>177</v>
      </c>
      <c r="P596" s="107"/>
      <c r="Q596" s="108"/>
      <c r="R596" s="108"/>
      <c r="S596" s="108"/>
      <c r="T596" s="108"/>
      <c r="U596" s="107"/>
      <c r="V596" s="108"/>
      <c r="W596" s="108"/>
      <c r="X596" s="108"/>
      <c r="Y596" s="38">
        <f t="shared" si="429"/>
        <v>1</v>
      </c>
      <c r="Z596" s="129"/>
      <c r="AA596" s="118"/>
      <c r="AB596" s="118"/>
      <c r="AC596" s="97"/>
      <c r="AD596" s="97" t="s">
        <v>365</v>
      </c>
      <c r="AE596" s="97"/>
      <c r="AF596" s="97"/>
      <c r="AG596" s="96"/>
      <c r="AH596" s="96"/>
      <c r="AI596" s="96"/>
      <c r="AJ596" s="97"/>
      <c r="AK596" s="97"/>
      <c r="AL596" s="97"/>
      <c r="AM596" s="97"/>
      <c r="AN596" s="97"/>
      <c r="AO596" s="97"/>
      <c r="AP596" s="97"/>
      <c r="AQ596" s="97"/>
      <c r="AR596" s="97"/>
      <c r="AS596" s="97"/>
      <c r="AT596" s="97"/>
      <c r="AU596" s="97"/>
      <c r="AV596" s="97"/>
      <c r="AW596" s="97"/>
      <c r="AX596" s="97"/>
      <c r="AY596" s="97"/>
      <c r="AZ596" s="97"/>
      <c r="BA596" s="97"/>
      <c r="BB596" s="97"/>
      <c r="BC596" s="97"/>
      <c r="BD596" s="97"/>
      <c r="BE596" s="97"/>
      <c r="BF596" s="97"/>
      <c r="BG596" s="97"/>
      <c r="BH596" s="97"/>
      <c r="BI596" s="97"/>
      <c r="BJ596" s="98"/>
      <c r="BK596" s="99"/>
      <c r="BL596" s="99"/>
      <c r="BM596" s="99"/>
      <c r="BN596" s="110"/>
      <c r="BO596" s="99"/>
      <c r="BP596" s="99"/>
      <c r="BQ596" s="99"/>
      <c r="BR596" s="99"/>
      <c r="BS596" s="99"/>
      <c r="BT596" s="110"/>
      <c r="BU596" s="110"/>
      <c r="BV596" s="110"/>
      <c r="BW596" s="99"/>
      <c r="BX596" s="99"/>
      <c r="BY596" s="99"/>
      <c r="BZ596" s="99"/>
      <c r="CA596" s="110"/>
      <c r="CB596" s="110"/>
      <c r="CC596" s="99"/>
      <c r="CD596" s="99"/>
      <c r="CE596" s="99"/>
      <c r="CF596" s="99"/>
      <c r="CG596" s="99"/>
      <c r="CH596" s="110"/>
      <c r="CI596" s="99"/>
      <c r="CJ596" s="99"/>
      <c r="CK596" s="99"/>
      <c r="CL596" s="100">
        <f t="shared" ref="CL596:CL601" si="443">COUNTIF(BJ596:CK596,"2")</f>
        <v>0</v>
      </c>
      <c r="CM596" s="112" t="e">
        <f t="shared" si="430"/>
        <v>#DIV/0!</v>
      </c>
      <c r="CN596" s="100">
        <f t="shared" ref="CN596:CN601" si="444">COUNTIF(BJ596:CK596,"1")</f>
        <v>0</v>
      </c>
      <c r="CO596" s="101" t="e">
        <f t="shared" si="431"/>
        <v>#DIV/0!</v>
      </c>
      <c r="CP596" s="100">
        <f t="shared" ref="CP596:CP601" si="445">COUNTIF(BJ596:CK596,"0")</f>
        <v>0</v>
      </c>
      <c r="CQ596" s="101" t="e">
        <f t="shared" ref="CQ596:CQ601" si="446">CP596/(CL596+CN596+CP596+CR596)</f>
        <v>#DIV/0!</v>
      </c>
      <c r="CR596" s="100">
        <f t="shared" ref="CR596:CR601" si="447">COUNTIF(BJ596:CK596,"KĐG")</f>
        <v>0</v>
      </c>
      <c r="CS596" s="101" t="e">
        <f t="shared" si="433"/>
        <v>#DIV/0!</v>
      </c>
      <c r="CT596" s="102" t="e">
        <f t="shared" ref="CT596:CT601" si="448">(((CL596*2)+(CN596*1)+(CP596*0)))/(CL596+CN596+CP596)</f>
        <v>#DIV/0!</v>
      </c>
      <c r="CU596" s="103" t="e">
        <f t="shared" ref="CU596:CU601" si="449">IF(CS596&gt;=50%,"KĐG",IF(CT596&gt;=1.6,"Đạt mục tiêu",IF(CT596&gt;=1,"Cần cố gắng","Chưa đạt")))</f>
        <v>#DIV/0!</v>
      </c>
      <c r="CV596" s="2"/>
    </row>
    <row r="597" spans="1:100" ht="106.5" hidden="1" customHeight="1">
      <c r="A597" s="80" t="s">
        <v>182</v>
      </c>
      <c r="B597" s="60">
        <v>637</v>
      </c>
      <c r="C597" s="261" t="s">
        <v>1367</v>
      </c>
      <c r="D597" s="390" t="s">
        <v>1355</v>
      </c>
      <c r="E597" s="261" t="s">
        <v>1368</v>
      </c>
      <c r="F597" s="121" t="s">
        <v>1355</v>
      </c>
      <c r="G597" s="146" t="s">
        <v>1369</v>
      </c>
      <c r="H597" s="174"/>
      <c r="I597" s="87" t="s">
        <v>212</v>
      </c>
      <c r="J597" s="639"/>
      <c r="K597" s="624"/>
      <c r="L597" s="639"/>
      <c r="M597" s="106"/>
      <c r="N597" s="107"/>
      <c r="O597" s="108"/>
      <c r="P597" s="107"/>
      <c r="Q597" s="108"/>
      <c r="R597" s="108" t="s">
        <v>177</v>
      </c>
      <c r="S597" s="108"/>
      <c r="T597" s="108"/>
      <c r="U597" s="107"/>
      <c r="V597" s="108"/>
      <c r="W597" s="108"/>
      <c r="X597" s="108"/>
      <c r="Y597" s="38">
        <f t="shared" si="429"/>
        <v>1</v>
      </c>
      <c r="Z597" s="129"/>
      <c r="AA597" s="118"/>
      <c r="AB597" s="118"/>
      <c r="AC597" s="118"/>
      <c r="AD597" s="118"/>
      <c r="AE597" s="118"/>
      <c r="AF597" s="118"/>
      <c r="AG597" s="96"/>
      <c r="AH597" s="96"/>
      <c r="AI597" s="96"/>
      <c r="AJ597" s="97"/>
      <c r="AK597" s="97"/>
      <c r="AL597" s="97"/>
      <c r="AM597" s="97" t="s">
        <v>393</v>
      </c>
      <c r="AN597" s="97"/>
      <c r="AO597" s="97"/>
      <c r="AP597" s="97"/>
      <c r="AQ597" s="97"/>
      <c r="AR597" s="97"/>
      <c r="AS597" s="97"/>
      <c r="AT597" s="97"/>
      <c r="AU597" s="97"/>
      <c r="AV597" s="97"/>
      <c r="AW597" s="97"/>
      <c r="AX597" s="97"/>
      <c r="AY597" s="97"/>
      <c r="AZ597" s="97"/>
      <c r="BA597" s="97"/>
      <c r="BB597" s="97"/>
      <c r="BC597" s="97"/>
      <c r="BD597" s="97"/>
      <c r="BE597" s="97"/>
      <c r="BF597" s="97"/>
      <c r="BG597" s="97"/>
      <c r="BH597" s="97"/>
      <c r="BI597" s="97"/>
      <c r="BJ597" s="98"/>
      <c r="BK597" s="99"/>
      <c r="BL597" s="99"/>
      <c r="BM597" s="99"/>
      <c r="BN597" s="99"/>
      <c r="BO597" s="99"/>
      <c r="BP597" s="99"/>
      <c r="BQ597" s="99"/>
      <c r="BR597" s="99"/>
      <c r="BS597" s="99"/>
      <c r="BT597" s="99"/>
      <c r="BU597" s="99"/>
      <c r="BV597" s="99"/>
      <c r="BW597" s="99"/>
      <c r="BX597" s="99"/>
      <c r="BY597" s="99"/>
      <c r="BZ597" s="99"/>
      <c r="CA597" s="99"/>
      <c r="CB597" s="99"/>
      <c r="CC597" s="99"/>
      <c r="CD597" s="99"/>
      <c r="CE597" s="99"/>
      <c r="CF597" s="99"/>
      <c r="CG597" s="99"/>
      <c r="CH597" s="99"/>
      <c r="CI597" s="99"/>
      <c r="CJ597" s="99"/>
      <c r="CK597" s="99"/>
      <c r="CL597" s="100">
        <f t="shared" si="443"/>
        <v>0</v>
      </c>
      <c r="CM597" s="101" t="e">
        <f t="shared" si="430"/>
        <v>#DIV/0!</v>
      </c>
      <c r="CN597" s="100">
        <f t="shared" si="444"/>
        <v>0</v>
      </c>
      <c r="CO597" s="101" t="e">
        <f t="shared" si="431"/>
        <v>#DIV/0!</v>
      </c>
      <c r="CP597" s="100">
        <f t="shared" si="445"/>
        <v>0</v>
      </c>
      <c r="CQ597" s="101" t="e">
        <f t="shared" si="446"/>
        <v>#DIV/0!</v>
      </c>
      <c r="CR597" s="100">
        <f t="shared" si="447"/>
        <v>0</v>
      </c>
      <c r="CS597" s="101" t="e">
        <f t="shared" si="433"/>
        <v>#DIV/0!</v>
      </c>
      <c r="CT597" s="113" t="e">
        <f t="shared" si="448"/>
        <v>#DIV/0!</v>
      </c>
      <c r="CU597" s="103" t="e">
        <f t="shared" si="449"/>
        <v>#DIV/0!</v>
      </c>
      <c r="CV597" s="2"/>
    </row>
    <row r="598" spans="1:100" ht="58.5" hidden="1" customHeight="1">
      <c r="A598" s="38" t="s">
        <v>182</v>
      </c>
      <c r="B598" s="60">
        <v>638</v>
      </c>
      <c r="C598" s="83" t="s">
        <v>1370</v>
      </c>
      <c r="D598" s="104" t="s">
        <v>171</v>
      </c>
      <c r="E598" s="81" t="s">
        <v>1371</v>
      </c>
      <c r="F598" s="84" t="s">
        <v>224</v>
      </c>
      <c r="G598" s="85" t="s">
        <v>1372</v>
      </c>
      <c r="H598" s="86"/>
      <c r="I598" s="144" t="s">
        <v>212</v>
      </c>
      <c r="J598" s="668" t="s">
        <v>1227</v>
      </c>
      <c r="K598" s="680" t="s">
        <v>206</v>
      </c>
      <c r="L598" s="650" t="s">
        <v>177</v>
      </c>
      <c r="M598" s="106"/>
      <c r="N598" s="107"/>
      <c r="O598" s="108"/>
      <c r="P598" s="107"/>
      <c r="Q598" s="108"/>
      <c r="R598" s="108" t="s">
        <v>177</v>
      </c>
      <c r="S598" s="108"/>
      <c r="T598" s="108"/>
      <c r="U598" s="107"/>
      <c r="V598" s="108"/>
      <c r="W598" s="108"/>
      <c r="X598" s="108"/>
      <c r="Y598" s="38">
        <f t="shared" si="429"/>
        <v>1</v>
      </c>
      <c r="Z598" s="129" t="s">
        <v>415</v>
      </c>
      <c r="AA598" s="118"/>
      <c r="AB598" s="118"/>
      <c r="AC598" s="118"/>
      <c r="AD598" s="118"/>
      <c r="AE598" s="118"/>
      <c r="AF598" s="118"/>
      <c r="AG598" s="96"/>
      <c r="AH598" s="96"/>
      <c r="AI598" s="96"/>
      <c r="AJ598" s="131"/>
      <c r="AK598" s="131"/>
      <c r="AL598" s="131"/>
      <c r="AM598" s="97" t="s">
        <v>365</v>
      </c>
      <c r="AN598" s="97" t="s">
        <v>365</v>
      </c>
      <c r="AO598" s="97" t="s">
        <v>365</v>
      </c>
      <c r="AP598" s="97" t="s">
        <v>365</v>
      </c>
      <c r="AQ598" s="97"/>
      <c r="AR598" s="97"/>
      <c r="AS598" s="97"/>
      <c r="AT598" s="97"/>
      <c r="AU598" s="97"/>
      <c r="AV598" s="97"/>
      <c r="AW598" s="97"/>
      <c r="AX598" s="97"/>
      <c r="AY598" s="97"/>
      <c r="AZ598" s="97"/>
      <c r="BA598" s="97"/>
      <c r="BB598" s="97"/>
      <c r="BC598" s="97"/>
      <c r="BD598" s="97"/>
      <c r="BE598" s="97"/>
      <c r="BF598" s="97"/>
      <c r="BG598" s="97"/>
      <c r="BH598" s="97"/>
      <c r="BI598" s="97"/>
      <c r="BJ598" s="98"/>
      <c r="BK598" s="99"/>
      <c r="BL598" s="99"/>
      <c r="BM598" s="99"/>
      <c r="BN598" s="99"/>
      <c r="BO598" s="99"/>
      <c r="BP598" s="99"/>
      <c r="BQ598" s="99"/>
      <c r="BR598" s="99"/>
      <c r="BS598" s="99"/>
      <c r="BT598" s="99"/>
      <c r="BU598" s="99"/>
      <c r="BV598" s="99"/>
      <c r="BW598" s="99"/>
      <c r="BX598" s="99"/>
      <c r="BY598" s="99"/>
      <c r="BZ598" s="99"/>
      <c r="CA598" s="99"/>
      <c r="CB598" s="99"/>
      <c r="CC598" s="99"/>
      <c r="CD598" s="99"/>
      <c r="CE598" s="99"/>
      <c r="CF598" s="99"/>
      <c r="CG598" s="99"/>
      <c r="CH598" s="99"/>
      <c r="CI598" s="99"/>
      <c r="CJ598" s="99"/>
      <c r="CK598" s="99"/>
      <c r="CL598" s="48">
        <f t="shared" si="443"/>
        <v>0</v>
      </c>
      <c r="CM598" s="101" t="e">
        <f t="shared" si="430"/>
        <v>#DIV/0!</v>
      </c>
      <c r="CN598" s="100">
        <f t="shared" si="444"/>
        <v>0</v>
      </c>
      <c r="CO598" s="101" t="e">
        <f t="shared" si="431"/>
        <v>#DIV/0!</v>
      </c>
      <c r="CP598" s="100">
        <f t="shared" si="445"/>
        <v>0</v>
      </c>
      <c r="CQ598" s="101" t="e">
        <f t="shared" si="446"/>
        <v>#DIV/0!</v>
      </c>
      <c r="CR598" s="100">
        <f t="shared" si="447"/>
        <v>0</v>
      </c>
      <c r="CS598" s="101" t="e">
        <f t="shared" si="433"/>
        <v>#DIV/0!</v>
      </c>
      <c r="CT598" s="113" t="e">
        <f t="shared" si="448"/>
        <v>#DIV/0!</v>
      </c>
      <c r="CU598" s="103" t="e">
        <f t="shared" si="449"/>
        <v>#DIV/0!</v>
      </c>
      <c r="CV598" s="64"/>
    </row>
    <row r="599" spans="1:100" ht="58.5" hidden="1" customHeight="1">
      <c r="A599" s="38" t="s">
        <v>186</v>
      </c>
      <c r="B599" s="60">
        <v>638</v>
      </c>
      <c r="C599" s="83" t="s">
        <v>1370</v>
      </c>
      <c r="D599" s="104" t="s">
        <v>171</v>
      </c>
      <c r="E599" s="81" t="s">
        <v>1371</v>
      </c>
      <c r="F599" s="84" t="s">
        <v>224</v>
      </c>
      <c r="G599" s="85" t="s">
        <v>1372</v>
      </c>
      <c r="H599" s="86"/>
      <c r="I599" s="144" t="s">
        <v>212</v>
      </c>
      <c r="J599" s="639"/>
      <c r="K599" s="624"/>
      <c r="L599" s="639"/>
      <c r="M599" s="106"/>
      <c r="N599" s="107"/>
      <c r="O599" s="108"/>
      <c r="P599" s="107"/>
      <c r="Q599" s="108"/>
      <c r="R599" s="108"/>
      <c r="S599" s="108"/>
      <c r="T599" s="108"/>
      <c r="U599" s="107"/>
      <c r="V599" s="108" t="s">
        <v>177</v>
      </c>
      <c r="W599" s="108"/>
      <c r="X599" s="108"/>
      <c r="Y599" s="38">
        <f t="shared" si="429"/>
        <v>1</v>
      </c>
      <c r="Z599" s="129"/>
      <c r="AA599" s="118"/>
      <c r="AB599" s="118"/>
      <c r="AC599" s="118"/>
      <c r="AD599" s="118"/>
      <c r="AE599" s="118"/>
      <c r="AF599" s="118"/>
      <c r="AG599" s="96"/>
      <c r="AH599" s="96"/>
      <c r="AI599" s="96"/>
      <c r="AJ599" s="131"/>
      <c r="AK599" s="131"/>
      <c r="AL599" s="131"/>
      <c r="AM599" s="131"/>
      <c r="AN599" s="131"/>
      <c r="AO599" s="131"/>
      <c r="AP599" s="131"/>
      <c r="AQ599" s="131"/>
      <c r="AR599" s="131"/>
      <c r="AS599" s="131"/>
      <c r="AT599" s="131"/>
      <c r="AU599" s="131"/>
      <c r="AV599" s="131"/>
      <c r="AW599" s="131"/>
      <c r="AX599" s="131"/>
      <c r="AY599" s="131"/>
      <c r="AZ599" s="131"/>
      <c r="BA599" s="97" t="s">
        <v>365</v>
      </c>
      <c r="BB599" s="97" t="s">
        <v>365</v>
      </c>
      <c r="BC599" s="97" t="s">
        <v>365</v>
      </c>
      <c r="BD599" s="97"/>
      <c r="BE599" s="97"/>
      <c r="BF599" s="97"/>
      <c r="BG599" s="97"/>
      <c r="BH599" s="97"/>
      <c r="BI599" s="97"/>
      <c r="BJ599" s="98"/>
      <c r="BK599" s="99"/>
      <c r="BL599" s="99"/>
      <c r="BM599" s="99"/>
      <c r="BN599" s="99"/>
      <c r="BO599" s="99"/>
      <c r="BP599" s="99"/>
      <c r="BQ599" s="99"/>
      <c r="BR599" s="99"/>
      <c r="BS599" s="99"/>
      <c r="BT599" s="99"/>
      <c r="BU599" s="99"/>
      <c r="BV599" s="99"/>
      <c r="BW599" s="99"/>
      <c r="BX599" s="99"/>
      <c r="BY599" s="99"/>
      <c r="BZ599" s="99"/>
      <c r="CA599" s="99"/>
      <c r="CB599" s="99"/>
      <c r="CC599" s="99"/>
      <c r="CD599" s="99"/>
      <c r="CE599" s="99"/>
      <c r="CF599" s="99"/>
      <c r="CG599" s="99"/>
      <c r="CH599" s="99"/>
      <c r="CI599" s="99"/>
      <c r="CJ599" s="99"/>
      <c r="CK599" s="99"/>
      <c r="CL599" s="100">
        <f t="shared" si="443"/>
        <v>0</v>
      </c>
      <c r="CM599" s="101" t="e">
        <f t="shared" si="430"/>
        <v>#DIV/0!</v>
      </c>
      <c r="CN599" s="100">
        <f t="shared" si="444"/>
        <v>0</v>
      </c>
      <c r="CO599" s="101" t="e">
        <f t="shared" si="431"/>
        <v>#DIV/0!</v>
      </c>
      <c r="CP599" s="100">
        <f t="shared" si="445"/>
        <v>0</v>
      </c>
      <c r="CQ599" s="101" t="e">
        <f t="shared" si="446"/>
        <v>#DIV/0!</v>
      </c>
      <c r="CR599" s="100">
        <f t="shared" si="447"/>
        <v>0</v>
      </c>
      <c r="CS599" s="101" t="e">
        <f t="shared" si="433"/>
        <v>#DIV/0!</v>
      </c>
      <c r="CT599" s="113" t="e">
        <f t="shared" si="448"/>
        <v>#DIV/0!</v>
      </c>
      <c r="CU599" s="103" t="e">
        <f t="shared" si="449"/>
        <v>#DIV/0!</v>
      </c>
      <c r="CV599" s="64"/>
    </row>
    <row r="600" spans="1:100" ht="58.5" hidden="1" customHeight="1">
      <c r="A600" s="38" t="s">
        <v>181</v>
      </c>
      <c r="B600" s="60">
        <v>640</v>
      </c>
      <c r="C600" s="83" t="s">
        <v>1373</v>
      </c>
      <c r="D600" s="104" t="s">
        <v>171</v>
      </c>
      <c r="E600" s="81" t="s">
        <v>1370</v>
      </c>
      <c r="F600" s="227" t="s">
        <v>224</v>
      </c>
      <c r="G600" s="195" t="s">
        <v>1374</v>
      </c>
      <c r="H600" s="196"/>
      <c r="I600" s="144" t="s">
        <v>212</v>
      </c>
      <c r="J600" s="668" t="s">
        <v>1227</v>
      </c>
      <c r="K600" s="680" t="s">
        <v>206</v>
      </c>
      <c r="L600" s="650" t="s">
        <v>177</v>
      </c>
      <c r="M600" s="106"/>
      <c r="N600" s="107"/>
      <c r="O600" s="108"/>
      <c r="P600" s="107"/>
      <c r="Q600" s="108" t="s">
        <v>177</v>
      </c>
      <c r="R600" s="108"/>
      <c r="S600" s="108"/>
      <c r="T600" s="108"/>
      <c r="U600" s="107"/>
      <c r="V600" s="108"/>
      <c r="W600" s="108"/>
      <c r="X600" s="108"/>
      <c r="Y600" s="38">
        <f t="shared" si="429"/>
        <v>1</v>
      </c>
      <c r="Z600" s="622" t="s">
        <v>415</v>
      </c>
      <c r="AA600" s="118"/>
      <c r="AB600" s="118"/>
      <c r="AC600" s="118"/>
      <c r="AD600" s="118"/>
      <c r="AE600" s="118"/>
      <c r="AF600" s="118"/>
      <c r="AG600" s="96"/>
      <c r="AH600" s="96"/>
      <c r="AI600" s="96"/>
      <c r="AJ600" s="97"/>
      <c r="AK600" s="97" t="s">
        <v>365</v>
      </c>
      <c r="AL600" s="97" t="s">
        <v>365</v>
      </c>
      <c r="AM600" s="97"/>
      <c r="AN600" s="97"/>
      <c r="AO600" s="97"/>
      <c r="AP600" s="97"/>
      <c r="AQ600" s="97"/>
      <c r="AR600" s="97"/>
      <c r="AS600" s="97"/>
      <c r="AT600" s="97"/>
      <c r="AU600" s="97"/>
      <c r="AV600" s="97"/>
      <c r="AW600" s="97"/>
      <c r="AX600" s="97"/>
      <c r="AY600" s="97"/>
      <c r="AZ600" s="97"/>
      <c r="BA600" s="97"/>
      <c r="BB600" s="97"/>
      <c r="BC600" s="97"/>
      <c r="BD600" s="97"/>
      <c r="BE600" s="97"/>
      <c r="BF600" s="97"/>
      <c r="BG600" s="97"/>
      <c r="BH600" s="97"/>
      <c r="BI600" s="97"/>
      <c r="BJ600" s="98"/>
      <c r="BK600" s="99"/>
      <c r="BL600" s="99"/>
      <c r="BM600" s="99"/>
      <c r="BN600" s="99"/>
      <c r="BO600" s="99"/>
      <c r="BP600" s="99"/>
      <c r="BQ600" s="99"/>
      <c r="BR600" s="99"/>
      <c r="BS600" s="99"/>
      <c r="BT600" s="99"/>
      <c r="BU600" s="99"/>
      <c r="BV600" s="99"/>
      <c r="BW600" s="99"/>
      <c r="BX600" s="99"/>
      <c r="BY600" s="99"/>
      <c r="BZ600" s="99"/>
      <c r="CA600" s="99"/>
      <c r="CB600" s="99"/>
      <c r="CC600" s="99"/>
      <c r="CD600" s="99"/>
      <c r="CE600" s="99"/>
      <c r="CF600" s="99"/>
      <c r="CG600" s="99"/>
      <c r="CH600" s="99"/>
      <c r="CI600" s="99"/>
      <c r="CJ600" s="99"/>
      <c r="CK600" s="99"/>
      <c r="CL600" s="100">
        <f t="shared" si="443"/>
        <v>0</v>
      </c>
      <c r="CM600" s="112" t="e">
        <f t="shared" si="430"/>
        <v>#DIV/0!</v>
      </c>
      <c r="CN600" s="100">
        <f t="shared" si="444"/>
        <v>0</v>
      </c>
      <c r="CO600" s="112" t="e">
        <f t="shared" si="431"/>
        <v>#DIV/0!</v>
      </c>
      <c r="CP600" s="100">
        <f t="shared" si="445"/>
        <v>0</v>
      </c>
      <c r="CQ600" s="112" t="e">
        <f t="shared" si="446"/>
        <v>#DIV/0!</v>
      </c>
      <c r="CR600" s="100">
        <f t="shared" si="447"/>
        <v>0</v>
      </c>
      <c r="CS600" s="112" t="e">
        <f t="shared" si="433"/>
        <v>#DIV/0!</v>
      </c>
      <c r="CT600" s="113" t="e">
        <f t="shared" si="448"/>
        <v>#DIV/0!</v>
      </c>
      <c r="CU600" s="103" t="e">
        <f t="shared" si="449"/>
        <v>#DIV/0!</v>
      </c>
      <c r="CV600" s="64"/>
    </row>
    <row r="601" spans="1:100" ht="58.5" hidden="1" customHeight="1">
      <c r="A601" s="38" t="s">
        <v>186</v>
      </c>
      <c r="B601" s="60">
        <v>640</v>
      </c>
      <c r="C601" s="83" t="s">
        <v>1373</v>
      </c>
      <c r="D601" s="104" t="s">
        <v>171</v>
      </c>
      <c r="E601" s="81" t="s">
        <v>1370</v>
      </c>
      <c r="F601" s="227" t="s">
        <v>224</v>
      </c>
      <c r="G601" s="195" t="s">
        <v>1375</v>
      </c>
      <c r="H601" s="196"/>
      <c r="I601" s="144" t="s">
        <v>212</v>
      </c>
      <c r="J601" s="639"/>
      <c r="K601" s="624"/>
      <c r="L601" s="639"/>
      <c r="M601" s="106"/>
      <c r="N601" s="107"/>
      <c r="O601" s="108"/>
      <c r="P601" s="107"/>
      <c r="Q601" s="108"/>
      <c r="R601" s="108"/>
      <c r="S601" s="108"/>
      <c r="T601" s="108"/>
      <c r="U601" s="107"/>
      <c r="V601" s="108" t="s">
        <v>177</v>
      </c>
      <c r="W601" s="108"/>
      <c r="X601" s="108"/>
      <c r="Y601" s="38">
        <f t="shared" si="429"/>
        <v>1</v>
      </c>
      <c r="Z601" s="624"/>
      <c r="AA601" s="118"/>
      <c r="AB601" s="118"/>
      <c r="AC601" s="118"/>
      <c r="AD601" s="118"/>
      <c r="AE601" s="118"/>
      <c r="AF601" s="118"/>
      <c r="AG601" s="96"/>
      <c r="AH601" s="96"/>
      <c r="AI601" s="96"/>
      <c r="AJ601" s="131"/>
      <c r="AK601" s="131"/>
      <c r="AL601" s="131"/>
      <c r="AM601" s="131"/>
      <c r="AN601" s="131"/>
      <c r="AO601" s="131"/>
      <c r="AP601" s="131"/>
      <c r="AQ601" s="131"/>
      <c r="AR601" s="131"/>
      <c r="AS601" s="131"/>
      <c r="AT601" s="131"/>
      <c r="AU601" s="131"/>
      <c r="AV601" s="131"/>
      <c r="AW601" s="131"/>
      <c r="AX601" s="131"/>
      <c r="AY601" s="131"/>
      <c r="AZ601" s="131"/>
      <c r="BA601" s="97" t="s">
        <v>365</v>
      </c>
      <c r="BB601" s="97" t="s">
        <v>365</v>
      </c>
      <c r="BC601" s="97" t="s">
        <v>365</v>
      </c>
      <c r="BD601" s="97"/>
      <c r="BE601" s="97"/>
      <c r="BF601" s="97"/>
      <c r="BG601" s="97"/>
      <c r="BH601" s="97"/>
      <c r="BI601" s="97"/>
      <c r="BJ601" s="98"/>
      <c r="BK601" s="99"/>
      <c r="BL601" s="99"/>
      <c r="BM601" s="99"/>
      <c r="BN601" s="99"/>
      <c r="BO601" s="99"/>
      <c r="BP601" s="99"/>
      <c r="BQ601" s="99"/>
      <c r="BR601" s="99"/>
      <c r="BS601" s="99"/>
      <c r="BT601" s="99"/>
      <c r="BU601" s="99"/>
      <c r="BV601" s="99"/>
      <c r="BW601" s="99"/>
      <c r="BX601" s="99"/>
      <c r="BY601" s="99"/>
      <c r="BZ601" s="99"/>
      <c r="CA601" s="99"/>
      <c r="CB601" s="99"/>
      <c r="CC601" s="99"/>
      <c r="CD601" s="99"/>
      <c r="CE601" s="99"/>
      <c r="CF601" s="99"/>
      <c r="CG601" s="99"/>
      <c r="CH601" s="99"/>
      <c r="CI601" s="99"/>
      <c r="CJ601" s="99"/>
      <c r="CK601" s="99"/>
      <c r="CL601" s="100">
        <f t="shared" si="443"/>
        <v>0</v>
      </c>
      <c r="CM601" s="101" t="e">
        <f t="shared" si="430"/>
        <v>#DIV/0!</v>
      </c>
      <c r="CN601" s="100">
        <f t="shared" si="444"/>
        <v>0</v>
      </c>
      <c r="CO601" s="101" t="e">
        <f t="shared" si="431"/>
        <v>#DIV/0!</v>
      </c>
      <c r="CP601" s="100">
        <f t="shared" si="445"/>
        <v>0</v>
      </c>
      <c r="CQ601" s="101" t="e">
        <f t="shared" si="446"/>
        <v>#DIV/0!</v>
      </c>
      <c r="CR601" s="100">
        <f t="shared" si="447"/>
        <v>0</v>
      </c>
      <c r="CS601" s="101" t="e">
        <f t="shared" si="433"/>
        <v>#DIV/0!</v>
      </c>
      <c r="CT601" s="113" t="e">
        <f t="shared" si="448"/>
        <v>#DIV/0!</v>
      </c>
      <c r="CU601" s="103" t="e">
        <f t="shared" si="449"/>
        <v>#DIV/0!</v>
      </c>
      <c r="CV601" s="64"/>
    </row>
    <row r="602" spans="1:100" ht="15.75" hidden="1" customHeight="1">
      <c r="A602" s="391" t="s">
        <v>1376</v>
      </c>
      <c r="B602" s="297">
        <f>COUNTIF(L10:L601,"X")</f>
        <v>313</v>
      </c>
      <c r="C602" s="392"/>
      <c r="D602" s="267"/>
      <c r="E602" s="393"/>
      <c r="F602" s="394"/>
      <c r="G602" s="395"/>
      <c r="H602" s="396"/>
      <c r="I602" s="115"/>
      <c r="J602" s="38"/>
      <c r="K602" s="129"/>
      <c r="L602" s="38"/>
      <c r="M602" s="106"/>
      <c r="N602" s="107"/>
      <c r="O602" s="108"/>
      <c r="P602" s="107"/>
      <c r="Q602" s="108"/>
      <c r="R602" s="108"/>
      <c r="S602" s="108"/>
      <c r="T602" s="108"/>
      <c r="U602" s="107"/>
      <c r="V602" s="108"/>
      <c r="W602" s="108"/>
      <c r="X602" s="108"/>
      <c r="Y602" s="198"/>
      <c r="Z602" s="129"/>
      <c r="AA602" s="397"/>
      <c r="AB602" s="397"/>
      <c r="AC602" s="55"/>
      <c r="AD602" s="55"/>
      <c r="AE602" s="55"/>
      <c r="AF602" s="55"/>
      <c r="AG602" s="55"/>
      <c r="AH602" s="55"/>
      <c r="AI602" s="55"/>
      <c r="AJ602" s="55"/>
      <c r="AK602" s="55"/>
      <c r="AL602" s="55"/>
      <c r="AM602" s="55"/>
      <c r="AN602" s="55"/>
      <c r="AO602" s="55"/>
      <c r="AP602" s="55"/>
      <c r="AQ602" s="55"/>
      <c r="AR602" s="55"/>
      <c r="AS602" s="55"/>
      <c r="AT602" s="55"/>
      <c r="AU602" s="55"/>
      <c r="AV602" s="55"/>
      <c r="AW602" s="55"/>
      <c r="AX602" s="55"/>
      <c r="AY602" s="55"/>
      <c r="AZ602" s="55"/>
      <c r="BA602" s="55"/>
      <c r="BB602" s="55"/>
      <c r="BC602" s="55"/>
      <c r="BD602" s="55"/>
      <c r="BE602" s="55"/>
      <c r="BF602" s="55"/>
      <c r="BG602" s="55"/>
      <c r="BH602" s="55"/>
      <c r="BI602" s="55"/>
      <c r="BJ602" s="398"/>
      <c r="BK602" s="398"/>
      <c r="BL602" s="398"/>
      <c r="BM602" s="398"/>
      <c r="BN602" s="398"/>
      <c r="BO602" s="398"/>
      <c r="BP602" s="398"/>
      <c r="BQ602" s="398"/>
      <c r="BR602" s="398"/>
      <c r="BS602" s="398"/>
      <c r="BT602" s="398"/>
      <c r="BU602" s="398"/>
      <c r="BV602" s="398"/>
      <c r="BW602" s="398"/>
      <c r="BX602" s="398"/>
      <c r="BY602" s="398"/>
      <c r="BZ602" s="398"/>
      <c r="CA602" s="398"/>
      <c r="CB602" s="398"/>
      <c r="CC602" s="398"/>
      <c r="CD602" s="398"/>
      <c r="CE602" s="398"/>
      <c r="CF602" s="398"/>
      <c r="CG602" s="398"/>
      <c r="CH602" s="398"/>
      <c r="CI602" s="398"/>
      <c r="CJ602" s="398"/>
      <c r="CK602" s="398"/>
      <c r="CL602" s="398"/>
      <c r="CM602" s="1"/>
      <c r="CN602" s="1"/>
      <c r="CO602" s="1"/>
      <c r="CP602" s="1"/>
      <c r="CQ602" s="1"/>
      <c r="CR602" s="1"/>
      <c r="CS602" s="1"/>
      <c r="CT602" s="70"/>
      <c r="CU602" s="1"/>
      <c r="CV602" s="2"/>
    </row>
    <row r="603" spans="1:100" ht="15.75" customHeight="1">
      <c r="A603" s="399" t="s">
        <v>169</v>
      </c>
      <c r="B603" s="580">
        <f>COUNTIF(A$6:A$602,"CĐ1")</f>
        <v>42</v>
      </c>
      <c r="C603" s="85"/>
      <c r="D603" s="336"/>
      <c r="E603" s="85"/>
      <c r="F603" s="336"/>
      <c r="G603" s="581"/>
      <c r="H603" s="616"/>
      <c r="I603" s="336"/>
      <c r="J603" s="433"/>
      <c r="K603" s="129"/>
      <c r="L603" s="38"/>
      <c r="M603" s="371"/>
      <c r="N603" s="571"/>
      <c r="O603" s="210"/>
      <c r="P603" s="107"/>
      <c r="Q603" s="108"/>
      <c r="R603" s="108"/>
      <c r="S603" s="108"/>
      <c r="T603" s="108"/>
      <c r="U603" s="107"/>
      <c r="V603" s="108"/>
      <c r="W603" s="108"/>
      <c r="X603" s="127"/>
      <c r="Y603" s="38"/>
      <c r="Z603" s="401"/>
      <c r="AA603" s="96"/>
      <c r="AB603" s="96"/>
      <c r="AJ603" s="55"/>
      <c r="AK603" s="55"/>
      <c r="AL603" s="55"/>
      <c r="AM603" s="55"/>
      <c r="AN603" s="55"/>
      <c r="AO603" s="55"/>
      <c r="AP603" s="55"/>
      <c r="AQ603" s="55"/>
      <c r="AR603" s="55"/>
      <c r="AS603" s="55"/>
      <c r="AT603" s="55"/>
      <c r="AU603" s="55"/>
      <c r="AV603" s="55"/>
      <c r="AW603" s="55"/>
      <c r="AX603" s="55"/>
      <c r="AY603" s="55"/>
      <c r="AZ603" s="55"/>
      <c r="BA603" s="55"/>
      <c r="BB603" s="55"/>
      <c r="BC603" s="55"/>
      <c r="BD603" s="55"/>
      <c r="BE603" s="55"/>
      <c r="BF603" s="55"/>
      <c r="BG603" s="55"/>
      <c r="BH603" s="55"/>
      <c r="BI603" s="55"/>
      <c r="BJ603" s="398"/>
      <c r="BK603" s="398"/>
      <c r="BL603" s="398"/>
      <c r="BM603" s="398"/>
      <c r="BN603" s="398"/>
      <c r="BO603" s="398"/>
      <c r="BP603" s="398"/>
      <c r="BQ603" s="398"/>
      <c r="BR603" s="398"/>
      <c r="BS603" s="398"/>
      <c r="BT603" s="398"/>
      <c r="BU603" s="398"/>
      <c r="BV603" s="398"/>
      <c r="BW603" s="398"/>
      <c r="BX603" s="398"/>
      <c r="BY603" s="398"/>
      <c r="BZ603" s="398"/>
      <c r="CA603" s="398"/>
      <c r="CB603" s="398"/>
      <c r="CC603" s="398"/>
      <c r="CD603" s="398"/>
      <c r="CE603" s="398"/>
      <c r="CF603" s="398"/>
      <c r="CG603" s="398"/>
      <c r="CH603" s="398"/>
      <c r="CI603" s="398"/>
      <c r="CJ603" s="398"/>
      <c r="CK603" s="398"/>
      <c r="CL603" s="398"/>
      <c r="CM603" s="1"/>
      <c r="CN603" s="1"/>
      <c r="CO603" s="1"/>
      <c r="CP603" s="1"/>
      <c r="CQ603" s="1"/>
      <c r="CR603" s="1"/>
      <c r="CS603" s="1"/>
      <c r="CT603" s="70"/>
      <c r="CU603" s="1"/>
      <c r="CV603" s="150"/>
    </row>
    <row r="604" spans="1:100" ht="15.75" hidden="1" customHeight="1">
      <c r="A604" s="399" t="s">
        <v>179</v>
      </c>
      <c r="B604" s="568">
        <f>COUNTIF(A$6:A$602,"CĐ2")</f>
        <v>57</v>
      </c>
      <c r="C604" s="392"/>
      <c r="D604" s="411"/>
      <c r="E604" s="393"/>
      <c r="F604" s="394"/>
      <c r="G604" s="395"/>
      <c r="H604" s="396"/>
      <c r="I604" s="115"/>
      <c r="J604" s="38"/>
      <c r="K604" s="129"/>
      <c r="L604" s="38"/>
      <c r="M604" s="106"/>
      <c r="N604" s="92"/>
      <c r="O604" s="108"/>
      <c r="P604" s="107"/>
      <c r="Q604" s="108"/>
      <c r="R604" s="108"/>
      <c r="S604" s="108"/>
      <c r="T604" s="108"/>
      <c r="U604" s="107"/>
      <c r="V604" s="108"/>
      <c r="W604" s="108"/>
      <c r="X604" s="127"/>
      <c r="Y604" s="38"/>
      <c r="Z604" s="401"/>
      <c r="AA604" s="397"/>
      <c r="AB604" s="397"/>
      <c r="AC604" s="55"/>
      <c r="AD604" s="55"/>
      <c r="AE604" s="55"/>
      <c r="AF604" s="55"/>
      <c r="AG604" s="55"/>
      <c r="AH604" s="55"/>
      <c r="AI604" s="55"/>
      <c r="AJ604" s="55"/>
      <c r="AK604" s="55"/>
      <c r="AL604" s="55"/>
      <c r="AM604" s="55"/>
      <c r="AN604" s="55"/>
      <c r="AO604" s="55"/>
      <c r="AP604" s="55"/>
      <c r="AQ604" s="55"/>
      <c r="AR604" s="55"/>
      <c r="AS604" s="55"/>
      <c r="AT604" s="55"/>
      <c r="AU604" s="55"/>
      <c r="AV604" s="55"/>
      <c r="AW604" s="55"/>
      <c r="AX604" s="55"/>
      <c r="AY604" s="55"/>
      <c r="AZ604" s="55"/>
      <c r="BA604" s="55"/>
      <c r="BB604" s="55"/>
      <c r="BC604" s="55"/>
      <c r="BD604" s="55"/>
      <c r="BE604" s="55"/>
      <c r="BF604" s="55"/>
      <c r="BG604" s="55"/>
      <c r="BH604" s="55"/>
      <c r="BI604" s="55"/>
      <c r="BJ604" s="398"/>
      <c r="BK604" s="398"/>
      <c r="BL604" s="398"/>
      <c r="BM604" s="398"/>
      <c r="BN604" s="398"/>
      <c r="BO604" s="398"/>
      <c r="BP604" s="398"/>
      <c r="BQ604" s="398"/>
      <c r="BR604" s="398"/>
      <c r="BS604" s="398"/>
      <c r="BT604" s="398"/>
      <c r="BU604" s="398"/>
      <c r="BV604" s="398"/>
      <c r="BW604" s="398"/>
      <c r="BX604" s="398"/>
      <c r="BY604" s="398"/>
      <c r="BZ604" s="398"/>
      <c r="CA604" s="398"/>
      <c r="CB604" s="398"/>
      <c r="CC604" s="398"/>
      <c r="CD604" s="398"/>
      <c r="CE604" s="398"/>
      <c r="CF604" s="398"/>
      <c r="CG604" s="398"/>
      <c r="CH604" s="398"/>
      <c r="CI604" s="398"/>
      <c r="CJ604" s="398"/>
      <c r="CK604" s="398"/>
      <c r="CL604" s="398"/>
      <c r="CM604" s="1"/>
      <c r="CN604" s="1"/>
      <c r="CO604" s="1"/>
      <c r="CP604" s="1"/>
      <c r="CQ604" s="1"/>
      <c r="CR604" s="1"/>
      <c r="CS604" s="1"/>
      <c r="CT604" s="70"/>
      <c r="CU604" s="1"/>
      <c r="CV604" s="2"/>
    </row>
    <row r="605" spans="1:100" ht="15.75" hidden="1" customHeight="1">
      <c r="A605" s="399" t="s">
        <v>180</v>
      </c>
      <c r="B605" s="400">
        <f>COUNTIF(A$6:A$602,"CĐ3")</f>
        <v>44</v>
      </c>
      <c r="C605" s="403"/>
      <c r="D605" s="267"/>
      <c r="E605" s="81"/>
      <c r="F605" s="84"/>
      <c r="G605" s="396"/>
      <c r="H605" s="396"/>
      <c r="I605" s="115"/>
      <c r="J605" s="38"/>
      <c r="K605" s="129"/>
      <c r="L605" s="38"/>
      <c r="M605" s="106"/>
      <c r="N605" s="107"/>
      <c r="O605" s="108"/>
      <c r="P605" s="107"/>
      <c r="Q605" s="108"/>
      <c r="R605" s="108"/>
      <c r="S605" s="108"/>
      <c r="T605" s="108"/>
      <c r="U605" s="107"/>
      <c r="V605" s="108"/>
      <c r="W605" s="108"/>
      <c r="X605" s="127"/>
      <c r="Y605" s="38"/>
      <c r="Z605" s="401"/>
      <c r="AA605" s="118"/>
      <c r="AB605" s="118"/>
      <c r="AC605" s="55"/>
      <c r="AD605" s="55"/>
      <c r="AE605" s="55"/>
      <c r="AF605" s="55"/>
      <c r="AG605" s="55"/>
      <c r="AH605" s="55"/>
      <c r="AI605" s="55"/>
      <c r="AJ605" s="55"/>
      <c r="AK605" s="55"/>
      <c r="AL605" s="55"/>
      <c r="AM605" s="55"/>
      <c r="AN605" s="55"/>
      <c r="AO605" s="55"/>
      <c r="AP605" s="55"/>
      <c r="AQ605" s="55"/>
      <c r="AR605" s="55"/>
      <c r="AS605" s="55"/>
      <c r="AT605" s="55"/>
      <c r="AU605" s="55"/>
      <c r="AV605" s="55"/>
      <c r="AW605" s="55"/>
      <c r="AX605" s="55"/>
      <c r="AY605" s="55"/>
      <c r="AZ605" s="55"/>
      <c r="BA605" s="55"/>
      <c r="BB605" s="55"/>
      <c r="BC605" s="55"/>
      <c r="BD605" s="55"/>
      <c r="BE605" s="55"/>
      <c r="BF605" s="55"/>
      <c r="BG605" s="55"/>
      <c r="BH605" s="55"/>
      <c r="BI605" s="55"/>
      <c r="BJ605" s="404"/>
      <c r="BK605" s="398"/>
      <c r="BL605" s="398"/>
      <c r="BM605" s="398"/>
      <c r="BN605" s="398"/>
      <c r="BO605" s="398"/>
      <c r="BP605" s="398"/>
      <c r="BQ605" s="404"/>
      <c r="BR605" s="398"/>
      <c r="BS605" s="398"/>
      <c r="BT605" s="404"/>
      <c r="BU605" s="398"/>
      <c r="BV605" s="398"/>
      <c r="BW605" s="398"/>
      <c r="BX605" s="398"/>
      <c r="BY605" s="398"/>
      <c r="BZ605" s="398"/>
      <c r="CA605" s="404"/>
      <c r="CB605" s="398"/>
      <c r="CC605" s="398"/>
      <c r="CD605" s="404"/>
      <c r="CE605" s="398"/>
      <c r="CF605" s="404"/>
      <c r="CG605" s="398"/>
      <c r="CH605" s="398"/>
      <c r="CI605" s="398"/>
      <c r="CJ605" s="398"/>
      <c r="CK605" s="404"/>
      <c r="CL605" s="398"/>
      <c r="CM605" s="1"/>
      <c r="CN605" s="1"/>
      <c r="CO605" s="1"/>
      <c r="CP605" s="1"/>
      <c r="CQ605" s="1"/>
      <c r="CR605" s="1"/>
      <c r="CS605" s="1"/>
      <c r="CT605" s="70"/>
      <c r="CU605" s="1"/>
      <c r="CV605" s="2"/>
    </row>
    <row r="606" spans="1:100" ht="15.75" hidden="1" customHeight="1">
      <c r="A606" s="405" t="s">
        <v>181</v>
      </c>
      <c r="B606" s="400">
        <f>COUNTIF(A$6:A$602,"CĐ4")</f>
        <v>53</v>
      </c>
      <c r="C606" s="406"/>
      <c r="D606" s="407"/>
      <c r="E606" s="408"/>
      <c r="F606" s="311"/>
      <c r="G606" s="396"/>
      <c r="H606" s="396"/>
      <c r="I606" s="115"/>
      <c r="J606" s="38"/>
      <c r="K606" s="129"/>
      <c r="L606" s="38"/>
      <c r="M606" s="106"/>
      <c r="N606" s="107"/>
      <c r="O606" s="108"/>
      <c r="P606" s="107"/>
      <c r="Q606" s="108"/>
      <c r="R606" s="108"/>
      <c r="S606" s="108"/>
      <c r="T606" s="108"/>
      <c r="U606" s="107"/>
      <c r="V606" s="108"/>
      <c r="W606" s="108"/>
      <c r="X606" s="127"/>
      <c r="Y606" s="38"/>
      <c r="Z606" s="401"/>
      <c r="AA606" s="118"/>
      <c r="AB606" s="118"/>
      <c r="AC606" s="55"/>
      <c r="AD606" s="55"/>
      <c r="AE606" s="55"/>
      <c r="AF606" s="55"/>
      <c r="AG606" s="55"/>
      <c r="AH606" s="55"/>
      <c r="AI606" s="55"/>
      <c r="AJ606" s="55"/>
      <c r="AK606" s="55"/>
      <c r="AL606" s="55"/>
      <c r="AM606" s="55"/>
      <c r="AN606" s="55"/>
      <c r="AO606" s="55"/>
      <c r="AP606" s="55"/>
      <c r="AQ606" s="55"/>
      <c r="AR606" s="55"/>
      <c r="AS606" s="55"/>
      <c r="AT606" s="55"/>
      <c r="AU606" s="55"/>
      <c r="AV606" s="55"/>
      <c r="AW606" s="55"/>
      <c r="AX606" s="55"/>
      <c r="AY606" s="55"/>
      <c r="AZ606" s="55"/>
      <c r="BA606" s="55"/>
      <c r="BB606" s="55"/>
      <c r="BC606" s="55"/>
      <c r="BD606" s="55"/>
      <c r="BE606" s="55"/>
      <c r="BF606" s="55"/>
      <c r="BG606" s="55"/>
      <c r="BH606" s="55"/>
      <c r="BI606" s="55"/>
      <c r="BJ606" s="398"/>
      <c r="BK606" s="398"/>
      <c r="BL606" s="398"/>
      <c r="BM606" s="398"/>
      <c r="BN606" s="398"/>
      <c r="BO606" s="398"/>
      <c r="BP606" s="398"/>
      <c r="BQ606" s="398"/>
      <c r="BR606" s="398"/>
      <c r="BS606" s="398"/>
      <c r="BT606" s="398"/>
      <c r="BU606" s="398"/>
      <c r="BV606" s="398"/>
      <c r="BW606" s="398"/>
      <c r="BX606" s="398"/>
      <c r="BY606" s="398"/>
      <c r="BZ606" s="398"/>
      <c r="CA606" s="398"/>
      <c r="CB606" s="398"/>
      <c r="CC606" s="398"/>
      <c r="CD606" s="398"/>
      <c r="CE606" s="398"/>
      <c r="CF606" s="398"/>
      <c r="CG606" s="398"/>
      <c r="CH606" s="398"/>
      <c r="CI606" s="398"/>
      <c r="CJ606" s="398"/>
      <c r="CK606" s="398"/>
      <c r="CL606" s="398"/>
      <c r="CM606" s="1"/>
      <c r="CN606" s="1"/>
      <c r="CO606" s="1"/>
      <c r="CP606" s="1"/>
      <c r="CQ606" s="1"/>
      <c r="CR606" s="1"/>
      <c r="CS606" s="1"/>
      <c r="CT606" s="70"/>
      <c r="CU606" s="1"/>
      <c r="CV606" s="2"/>
    </row>
    <row r="607" spans="1:100" ht="15.75" hidden="1" customHeight="1">
      <c r="A607" s="129" t="s">
        <v>182</v>
      </c>
      <c r="B607" s="400">
        <f>COUNTIF(A$6:A$602,"CĐ5")</f>
        <v>55</v>
      </c>
      <c r="C607" s="403"/>
      <c r="D607" s="267"/>
      <c r="E607" s="81"/>
      <c r="F607" s="84"/>
      <c r="G607" s="396"/>
      <c r="H607" s="396"/>
      <c r="I607" s="115"/>
      <c r="J607" s="38"/>
      <c r="K607" s="129"/>
      <c r="L607" s="38"/>
      <c r="M607" s="106"/>
      <c r="N607" s="107"/>
      <c r="O607" s="108"/>
      <c r="P607" s="107"/>
      <c r="Q607" s="108"/>
      <c r="R607" s="108"/>
      <c r="S607" s="108"/>
      <c r="T607" s="108"/>
      <c r="U607" s="107"/>
      <c r="V607" s="108"/>
      <c r="W607" s="108"/>
      <c r="X607" s="127"/>
      <c r="Y607" s="38"/>
      <c r="Z607" s="401"/>
      <c r="AA607" s="118"/>
      <c r="AB607" s="118"/>
      <c r="AC607" s="55"/>
      <c r="AD607" s="55"/>
      <c r="AE607" s="55"/>
      <c r="AF607" s="55"/>
      <c r="AG607" s="55"/>
      <c r="AH607" s="55"/>
      <c r="AI607" s="55"/>
      <c r="AJ607" s="55"/>
      <c r="AK607" s="55"/>
      <c r="AL607" s="55"/>
      <c r="AM607" s="55"/>
      <c r="AN607" s="55"/>
      <c r="AO607" s="55"/>
      <c r="AP607" s="55"/>
      <c r="AQ607" s="55"/>
      <c r="AR607" s="55"/>
      <c r="AS607" s="55"/>
      <c r="AT607" s="55"/>
      <c r="AU607" s="55"/>
      <c r="AV607" s="55"/>
      <c r="AW607" s="55"/>
      <c r="AX607" s="55"/>
      <c r="AY607" s="55"/>
      <c r="AZ607" s="55"/>
      <c r="BA607" s="55"/>
      <c r="BB607" s="55"/>
      <c r="BC607" s="55"/>
      <c r="BD607" s="55"/>
      <c r="BE607" s="55"/>
      <c r="BF607" s="55"/>
      <c r="BG607" s="55"/>
      <c r="BH607" s="55"/>
      <c r="BI607" s="55"/>
      <c r="BJ607" s="398"/>
      <c r="BK607" s="398"/>
      <c r="BL607" s="398"/>
      <c r="BM607" s="398"/>
      <c r="BN607" s="398"/>
      <c r="BO607" s="398"/>
      <c r="BP607" s="398"/>
      <c r="BQ607" s="398"/>
      <c r="BR607" s="398"/>
      <c r="BS607" s="398"/>
      <c r="BT607" s="398"/>
      <c r="BU607" s="398"/>
      <c r="BV607" s="398"/>
      <c r="BW607" s="398"/>
      <c r="BX607" s="398"/>
      <c r="BY607" s="398"/>
      <c r="BZ607" s="398"/>
      <c r="CA607" s="398"/>
      <c r="CB607" s="398"/>
      <c r="CC607" s="398"/>
      <c r="CD607" s="398"/>
      <c r="CE607" s="398"/>
      <c r="CF607" s="398"/>
      <c r="CG607" s="398"/>
      <c r="CH607" s="398"/>
      <c r="CI607" s="398"/>
      <c r="CJ607" s="398"/>
      <c r="CK607" s="398"/>
      <c r="CL607" s="398"/>
      <c r="CM607" s="409"/>
      <c r="CN607" s="1"/>
      <c r="CO607" s="409"/>
      <c r="CP607" s="1"/>
      <c r="CQ607" s="409"/>
      <c r="CR607" s="1"/>
      <c r="CS607" s="409"/>
      <c r="CT607" s="70"/>
      <c r="CU607" s="1"/>
      <c r="CV607" s="2"/>
    </row>
    <row r="608" spans="1:100" ht="15.75" hidden="1" customHeight="1">
      <c r="A608" s="410" t="s">
        <v>183</v>
      </c>
      <c r="B608" s="400">
        <f>COUNTIF(A$6:A$602,"CĐ6")</f>
        <v>44</v>
      </c>
      <c r="C608" s="392"/>
      <c r="D608" s="411"/>
      <c r="E608" s="393"/>
      <c r="F608" s="394"/>
      <c r="G608" s="396"/>
      <c r="H608" s="396"/>
      <c r="I608" s="115"/>
      <c r="J608" s="38"/>
      <c r="K608" s="129"/>
      <c r="L608" s="38"/>
      <c r="M608" s="106"/>
      <c r="N608" s="107"/>
      <c r="O608" s="108"/>
      <c r="P608" s="107"/>
      <c r="Q608" s="108"/>
      <c r="R608" s="108"/>
      <c r="S608" s="108"/>
      <c r="T608" s="108"/>
      <c r="U608" s="107"/>
      <c r="V608" s="108"/>
      <c r="W608" s="108"/>
      <c r="X608" s="127"/>
      <c r="Y608" s="38"/>
      <c r="Z608" s="401"/>
      <c r="AA608" s="118"/>
      <c r="AB608" s="118"/>
      <c r="AC608" s="55"/>
      <c r="AD608" s="55"/>
      <c r="AE608" s="55"/>
      <c r="AF608" s="55"/>
      <c r="AG608" s="55"/>
      <c r="AH608" s="55"/>
      <c r="AI608" s="55"/>
      <c r="AJ608" s="55"/>
      <c r="AK608" s="55"/>
      <c r="AL608" s="55"/>
      <c r="AM608" s="55"/>
      <c r="AN608" s="55"/>
      <c r="AO608" s="55"/>
      <c r="AP608" s="55"/>
      <c r="AQ608" s="55"/>
      <c r="AR608" s="55"/>
      <c r="AS608" s="55"/>
      <c r="AT608" s="55"/>
      <c r="AU608" s="55"/>
      <c r="AV608" s="55"/>
      <c r="AW608" s="55"/>
      <c r="AX608" s="55"/>
      <c r="AY608" s="55"/>
      <c r="AZ608" s="55"/>
      <c r="BA608" s="55"/>
      <c r="BB608" s="55"/>
      <c r="BC608" s="55"/>
      <c r="BD608" s="55"/>
      <c r="BE608" s="55"/>
      <c r="BF608" s="55"/>
      <c r="BG608" s="55"/>
      <c r="BH608" s="55"/>
      <c r="BI608" s="55"/>
      <c r="BJ608" s="398"/>
      <c r="BK608" s="398"/>
      <c r="BL608" s="398"/>
      <c r="BM608" s="398"/>
      <c r="BN608" s="398"/>
      <c r="BO608" s="398"/>
      <c r="BP608" s="398"/>
      <c r="BQ608" s="398"/>
      <c r="BR608" s="398"/>
      <c r="BS608" s="398"/>
      <c r="BT608" s="398"/>
      <c r="BU608" s="398"/>
      <c r="BV608" s="398"/>
      <c r="BW608" s="398"/>
      <c r="BX608" s="398"/>
      <c r="BY608" s="398"/>
      <c r="BZ608" s="398"/>
      <c r="CA608" s="398"/>
      <c r="CB608" s="398"/>
      <c r="CC608" s="398"/>
      <c r="CD608" s="398"/>
      <c r="CE608" s="398"/>
      <c r="CF608" s="398"/>
      <c r="CG608" s="398"/>
      <c r="CH608" s="398"/>
      <c r="CI608" s="398"/>
      <c r="CJ608" s="398"/>
      <c r="CK608" s="398"/>
      <c r="CL608" s="398"/>
      <c r="CM608" s="1"/>
      <c r="CN608" s="1"/>
      <c r="CO608" s="1"/>
      <c r="CP608" s="1"/>
      <c r="CQ608" s="1"/>
      <c r="CR608" s="1"/>
      <c r="CS608" s="1"/>
      <c r="CT608" s="70"/>
      <c r="CU608" s="1"/>
      <c r="CV608" s="2"/>
    </row>
    <row r="609" spans="1:100" ht="15.75" hidden="1" customHeight="1">
      <c r="A609" s="399" t="s">
        <v>184</v>
      </c>
      <c r="B609" s="400">
        <f>COUNTIF(A$6:A$602,"CĐ7")</f>
        <v>52</v>
      </c>
      <c r="C609" s="403"/>
      <c r="D609" s="267"/>
      <c r="E609" s="81"/>
      <c r="F609" s="84"/>
      <c r="G609" s="396"/>
      <c r="H609" s="396"/>
      <c r="I609" s="115"/>
      <c r="J609" s="38"/>
      <c r="K609" s="129"/>
      <c r="L609" s="38"/>
      <c r="M609" s="106"/>
      <c r="N609" s="107"/>
      <c r="O609" s="108"/>
      <c r="P609" s="107"/>
      <c r="Q609" s="108"/>
      <c r="R609" s="108"/>
      <c r="S609" s="108"/>
      <c r="T609" s="108"/>
      <c r="U609" s="107"/>
      <c r="V609" s="108"/>
      <c r="W609" s="108"/>
      <c r="X609" s="127"/>
      <c r="Y609" s="38"/>
      <c r="Z609" s="401"/>
      <c r="AA609" s="118"/>
      <c r="AB609" s="118"/>
      <c r="AC609" s="55"/>
      <c r="AD609" s="55"/>
      <c r="AE609" s="55"/>
      <c r="AF609" s="55"/>
      <c r="AG609" s="55"/>
      <c r="AH609" s="55"/>
      <c r="AI609" s="55"/>
      <c r="AJ609" s="55"/>
      <c r="AK609" s="55"/>
      <c r="AL609" s="55"/>
      <c r="AM609" s="55"/>
      <c r="AN609" s="55"/>
      <c r="AO609" s="55"/>
      <c r="AP609" s="55"/>
      <c r="AQ609" s="55"/>
      <c r="AR609" s="55"/>
      <c r="AS609" s="55"/>
      <c r="AT609" s="55"/>
      <c r="AU609" s="55"/>
      <c r="AV609" s="55"/>
      <c r="AW609" s="55"/>
      <c r="AX609" s="55"/>
      <c r="AY609" s="55"/>
      <c r="AZ609" s="55"/>
      <c r="BA609" s="55"/>
      <c r="BB609" s="55"/>
      <c r="BC609" s="55"/>
      <c r="BD609" s="55"/>
      <c r="BE609" s="55"/>
      <c r="BF609" s="55"/>
      <c r="BG609" s="55"/>
      <c r="BH609" s="55"/>
      <c r="BI609" s="55"/>
      <c r="BJ609" s="398"/>
      <c r="BK609" s="398"/>
      <c r="BL609" s="398"/>
      <c r="BM609" s="398"/>
      <c r="BN609" s="398"/>
      <c r="BO609" s="398"/>
      <c r="BP609" s="398"/>
      <c r="BQ609" s="398"/>
      <c r="BR609" s="398"/>
      <c r="BS609" s="398"/>
      <c r="BT609" s="398"/>
      <c r="BU609" s="398"/>
      <c r="BV609" s="398"/>
      <c r="BW609" s="398"/>
      <c r="BX609" s="398"/>
      <c r="BY609" s="398"/>
      <c r="BZ609" s="398"/>
      <c r="CA609" s="398"/>
      <c r="CB609" s="398"/>
      <c r="CC609" s="398"/>
      <c r="CD609" s="398"/>
      <c r="CE609" s="398"/>
      <c r="CF609" s="398"/>
      <c r="CG609" s="398"/>
      <c r="CH609" s="398"/>
      <c r="CI609" s="398"/>
      <c r="CJ609" s="398"/>
      <c r="CK609" s="398"/>
      <c r="CL609" s="398"/>
      <c r="CM609" s="1"/>
      <c r="CN609" s="1"/>
      <c r="CO609" s="1"/>
      <c r="CP609" s="1"/>
      <c r="CQ609" s="1"/>
      <c r="CR609" s="1"/>
      <c r="CS609" s="1"/>
      <c r="CT609" s="70"/>
      <c r="CU609" s="1"/>
      <c r="CV609" s="2"/>
    </row>
    <row r="610" spans="1:100" ht="22.5" hidden="1" customHeight="1">
      <c r="A610" s="399" t="s">
        <v>185</v>
      </c>
      <c r="B610" s="400">
        <f>COUNTIF(A$6:A$602,"CĐ8")</f>
        <v>52</v>
      </c>
      <c r="C610" s="403"/>
      <c r="D610" s="267"/>
      <c r="E610" s="81"/>
      <c r="F610" s="84"/>
      <c r="G610" s="396"/>
      <c r="H610" s="396"/>
      <c r="I610" s="115"/>
      <c r="J610" s="38"/>
      <c r="K610" s="129"/>
      <c r="L610" s="38"/>
      <c r="M610" s="106"/>
      <c r="N610" s="107"/>
      <c r="O610" s="108"/>
      <c r="P610" s="107"/>
      <c r="Q610" s="108"/>
      <c r="R610" s="108"/>
      <c r="S610" s="108"/>
      <c r="T610" s="108"/>
      <c r="U610" s="107"/>
      <c r="V610" s="108"/>
      <c r="W610" s="108"/>
      <c r="X610" s="127"/>
      <c r="Y610" s="38"/>
      <c r="Z610" s="401"/>
      <c r="AA610" s="118"/>
      <c r="AB610" s="118"/>
      <c r="AC610" s="55"/>
      <c r="AD610" s="55"/>
      <c r="AE610" s="55"/>
      <c r="AF610" s="55"/>
      <c r="AG610" s="55"/>
      <c r="AH610" s="55"/>
      <c r="AI610" s="55"/>
      <c r="AJ610" s="55"/>
      <c r="AK610" s="55"/>
      <c r="AL610" s="55"/>
      <c r="AM610" s="55"/>
      <c r="AN610" s="55"/>
      <c r="AO610" s="55"/>
      <c r="AP610" s="55"/>
      <c r="AQ610" s="55"/>
      <c r="AR610" s="55"/>
      <c r="AS610" s="55"/>
      <c r="AT610" s="55"/>
      <c r="AU610" s="55"/>
      <c r="AV610" s="55"/>
      <c r="AW610" s="55"/>
      <c r="AX610" s="55"/>
      <c r="AY610" s="55"/>
      <c r="AZ610" s="55"/>
      <c r="BA610" s="55"/>
      <c r="BB610" s="55"/>
      <c r="BC610" s="55"/>
      <c r="BD610" s="55"/>
      <c r="BE610" s="55"/>
      <c r="BF610" s="55"/>
      <c r="BG610" s="55"/>
      <c r="BH610" s="55"/>
      <c r="BI610" s="55"/>
      <c r="BJ610" s="398"/>
      <c r="BK610" s="398"/>
      <c r="BL610" s="398"/>
      <c r="BM610" s="398"/>
      <c r="BN610" s="398"/>
      <c r="BO610" s="398"/>
      <c r="BP610" s="398"/>
      <c r="BQ610" s="398"/>
      <c r="BR610" s="398"/>
      <c r="BS610" s="398"/>
      <c r="BT610" s="398"/>
      <c r="BU610" s="398"/>
      <c r="BV610" s="398"/>
      <c r="BW610" s="398"/>
      <c r="BX610" s="398"/>
      <c r="BY610" s="398"/>
      <c r="BZ610" s="398"/>
      <c r="CA610" s="398"/>
      <c r="CB610" s="398"/>
      <c r="CC610" s="398"/>
      <c r="CD610" s="398"/>
      <c r="CE610" s="398"/>
      <c r="CF610" s="398"/>
      <c r="CG610" s="398"/>
      <c r="CH610" s="398"/>
      <c r="CI610" s="398"/>
      <c r="CJ610" s="398"/>
      <c r="CK610" s="398"/>
      <c r="CL610" s="398"/>
      <c r="CM610" s="1"/>
      <c r="CN610" s="1"/>
      <c r="CO610" s="1"/>
      <c r="CP610" s="1"/>
      <c r="CQ610" s="1"/>
      <c r="CR610" s="1"/>
      <c r="CS610" s="1"/>
      <c r="CT610" s="70"/>
      <c r="CU610" s="1"/>
      <c r="CV610" s="2"/>
    </row>
    <row r="611" spans="1:100" ht="15.75" hidden="1" customHeight="1">
      <c r="A611" s="405" t="s">
        <v>186</v>
      </c>
      <c r="B611" s="400">
        <f>COUNTIF(A$6:A$602,"CĐ9")</f>
        <v>47</v>
      </c>
      <c r="C611" s="406"/>
      <c r="D611" s="407"/>
      <c r="E611" s="408"/>
      <c r="F611" s="311"/>
      <c r="G611" s="396"/>
      <c r="H611" s="396"/>
      <c r="I611" s="115"/>
      <c r="J611" s="38"/>
      <c r="K611" s="129"/>
      <c r="L611" s="38"/>
      <c r="M611" s="106"/>
      <c r="N611" s="107"/>
      <c r="O611" s="108"/>
      <c r="P611" s="107"/>
      <c r="Q611" s="108"/>
      <c r="R611" s="108"/>
      <c r="S611" s="108"/>
      <c r="T611" s="108"/>
      <c r="U611" s="107"/>
      <c r="V611" s="108"/>
      <c r="W611" s="108"/>
      <c r="X611" s="127"/>
      <c r="Y611" s="38"/>
      <c r="Z611" s="401"/>
      <c r="AA611" s="118"/>
      <c r="AB611" s="118"/>
      <c r="AC611" s="55"/>
      <c r="AD611" s="55"/>
      <c r="AE611" s="55"/>
      <c r="AF611" s="55"/>
      <c r="AG611" s="55"/>
      <c r="AH611" s="55"/>
      <c r="AI611" s="55"/>
      <c r="AJ611" s="55"/>
      <c r="AK611" s="55"/>
      <c r="AL611" s="55"/>
      <c r="AM611" s="55"/>
      <c r="AN611" s="55"/>
      <c r="AO611" s="55"/>
      <c r="AP611" s="55"/>
      <c r="AQ611" s="55"/>
      <c r="AR611" s="55"/>
      <c r="AS611" s="55"/>
      <c r="AT611" s="55"/>
      <c r="AU611" s="55"/>
      <c r="AV611" s="55"/>
      <c r="AW611" s="55"/>
      <c r="AX611" s="55"/>
      <c r="AY611" s="55"/>
      <c r="AZ611" s="55"/>
      <c r="BA611" s="55"/>
      <c r="BB611" s="55"/>
      <c r="BC611" s="55"/>
      <c r="BD611" s="55"/>
      <c r="BE611" s="55"/>
      <c r="BF611" s="55"/>
      <c r="BG611" s="55"/>
      <c r="BH611" s="55"/>
      <c r="BI611" s="55"/>
      <c r="BJ611" s="398"/>
      <c r="BK611" s="398"/>
      <c r="BL611" s="398"/>
      <c r="BM611" s="398"/>
      <c r="BN611" s="398"/>
      <c r="BO611" s="398"/>
      <c r="BP611" s="398"/>
      <c r="BQ611" s="398"/>
      <c r="BR611" s="398"/>
      <c r="BS611" s="398"/>
      <c r="BT611" s="398"/>
      <c r="BU611" s="398"/>
      <c r="BV611" s="398"/>
      <c r="BW611" s="398"/>
      <c r="BX611" s="398"/>
      <c r="BY611" s="398"/>
      <c r="BZ611" s="398"/>
      <c r="CA611" s="398"/>
      <c r="CB611" s="398"/>
      <c r="CC611" s="398"/>
      <c r="CD611" s="398"/>
      <c r="CE611" s="398"/>
      <c r="CF611" s="398"/>
      <c r="CG611" s="398"/>
      <c r="CH611" s="398"/>
      <c r="CI611" s="398"/>
      <c r="CJ611" s="398"/>
      <c r="CK611" s="398"/>
      <c r="CL611" s="398"/>
      <c r="CM611" s="409"/>
      <c r="CN611" s="1"/>
      <c r="CO611" s="1"/>
      <c r="CP611" s="1"/>
      <c r="CQ611" s="1"/>
      <c r="CR611" s="1"/>
      <c r="CS611" s="1"/>
      <c r="CT611" s="70"/>
      <c r="CU611" s="1"/>
      <c r="CV611" s="2"/>
    </row>
    <row r="612" spans="1:100" ht="15.75" hidden="1" customHeight="1">
      <c r="A612" s="405" t="s">
        <v>187</v>
      </c>
      <c r="B612" s="400">
        <f>COUNTIF(A$6:A$602,"CĐ10")</f>
        <v>48</v>
      </c>
      <c r="C612" s="406"/>
      <c r="D612" s="407"/>
      <c r="E612" s="408"/>
      <c r="F612" s="311"/>
      <c r="G612" s="396"/>
      <c r="H612" s="396"/>
      <c r="I612" s="115"/>
      <c r="J612" s="38"/>
      <c r="K612" s="129"/>
      <c r="L612" s="38"/>
      <c r="M612" s="106"/>
      <c r="N612" s="107"/>
      <c r="O612" s="108"/>
      <c r="P612" s="107"/>
      <c r="Q612" s="108"/>
      <c r="R612" s="108"/>
      <c r="S612" s="108"/>
      <c r="T612" s="108"/>
      <c r="U612" s="107"/>
      <c r="V612" s="108"/>
      <c r="W612" s="108"/>
      <c r="X612" s="127"/>
      <c r="Y612" s="38"/>
      <c r="Z612" s="401"/>
      <c r="AA612" s="118"/>
      <c r="AB612" s="118"/>
      <c r="AC612" s="55"/>
      <c r="AD612" s="55"/>
      <c r="AE612" s="55"/>
      <c r="AF612" s="55"/>
      <c r="AG612" s="55"/>
      <c r="AH612" s="55"/>
      <c r="AI612" s="55"/>
      <c r="AJ612" s="55"/>
      <c r="AK612" s="55"/>
      <c r="AL612" s="55"/>
      <c r="AM612" s="55"/>
      <c r="AN612" s="55"/>
      <c r="AO612" s="55"/>
      <c r="AP612" s="55"/>
      <c r="AQ612" s="55"/>
      <c r="AR612" s="55"/>
      <c r="AS612" s="55"/>
      <c r="AT612" s="55"/>
      <c r="AU612" s="55"/>
      <c r="AV612" s="55"/>
      <c r="AW612" s="55"/>
      <c r="AX612" s="55"/>
      <c r="AY612" s="55"/>
      <c r="AZ612" s="55"/>
      <c r="BA612" s="55"/>
      <c r="BB612" s="55"/>
      <c r="BC612" s="55"/>
      <c r="BD612" s="55"/>
      <c r="BE612" s="55"/>
      <c r="BF612" s="55"/>
      <c r="BG612" s="55"/>
      <c r="BH612" s="55"/>
      <c r="BI612" s="55"/>
      <c r="BJ612" s="398"/>
      <c r="BK612" s="398"/>
      <c r="BL612" s="398"/>
      <c r="BM612" s="398"/>
      <c r="BN612" s="398"/>
      <c r="BO612" s="398"/>
      <c r="BP612" s="398"/>
      <c r="BQ612" s="398"/>
      <c r="BR612" s="398"/>
      <c r="BS612" s="398"/>
      <c r="BT612" s="398"/>
      <c r="BU612" s="398"/>
      <c r="BV612" s="398"/>
      <c r="BW612" s="398"/>
      <c r="BX612" s="398"/>
      <c r="BY612" s="398"/>
      <c r="BZ612" s="398"/>
      <c r="CA612" s="398"/>
      <c r="CB612" s="398"/>
      <c r="CC612" s="398"/>
      <c r="CD612" s="398"/>
      <c r="CE612" s="398"/>
      <c r="CF612" s="398"/>
      <c r="CG612" s="398"/>
      <c r="CH612" s="398"/>
      <c r="CI612" s="398"/>
      <c r="CJ612" s="398"/>
      <c r="CK612" s="398"/>
      <c r="CL612" s="398"/>
      <c r="CM612" s="1"/>
      <c r="CN612" s="1"/>
      <c r="CO612" s="1"/>
      <c r="CP612" s="1"/>
      <c r="CQ612" s="1"/>
      <c r="CR612" s="1"/>
      <c r="CS612" s="1"/>
      <c r="CT612" s="70"/>
      <c r="CU612" s="1"/>
      <c r="CV612" s="2"/>
    </row>
    <row r="613" spans="1:100" ht="15.75" hidden="1" customHeight="1">
      <c r="A613" s="405" t="s">
        <v>188</v>
      </c>
      <c r="B613" s="400">
        <f>COUNTIF(A$6:A$602,"CĐ11")</f>
        <v>44</v>
      </c>
      <c r="C613" s="412"/>
      <c r="D613" s="407"/>
      <c r="E613" s="408"/>
      <c r="F613" s="311"/>
      <c r="G613" s="396"/>
      <c r="H613" s="396"/>
      <c r="I613" s="115"/>
      <c r="J613" s="38"/>
      <c r="K613" s="129"/>
      <c r="L613" s="38"/>
      <c r="M613" s="106"/>
      <c r="N613" s="107"/>
      <c r="O613" s="108"/>
      <c r="P613" s="107"/>
      <c r="Q613" s="108"/>
      <c r="R613" s="108"/>
      <c r="S613" s="108"/>
      <c r="T613" s="108"/>
      <c r="U613" s="107"/>
      <c r="V613" s="108"/>
      <c r="W613" s="108"/>
      <c r="X613" s="108"/>
      <c r="Y613" s="55"/>
      <c r="Z613" s="129"/>
      <c r="AA613" s="118"/>
      <c r="AB613" s="118"/>
      <c r="AC613" s="55"/>
      <c r="AD613" s="55"/>
      <c r="AE613" s="55"/>
      <c r="AF613" s="55"/>
      <c r="AG613" s="55"/>
      <c r="AH613" s="55"/>
      <c r="AI613" s="55"/>
      <c r="AJ613" s="55"/>
      <c r="AK613" s="55"/>
      <c r="AL613" s="55"/>
      <c r="AM613" s="55"/>
      <c r="AN613" s="55"/>
      <c r="AO613" s="55"/>
      <c r="AP613" s="55"/>
      <c r="AQ613" s="55"/>
      <c r="AR613" s="55"/>
      <c r="AS613" s="55"/>
      <c r="AT613" s="55"/>
      <c r="AU613" s="55"/>
      <c r="AV613" s="55"/>
      <c r="AW613" s="55"/>
      <c r="AX613" s="55"/>
      <c r="AY613" s="55"/>
      <c r="AZ613" s="55"/>
      <c r="BA613" s="55"/>
      <c r="BB613" s="55"/>
      <c r="BC613" s="55"/>
      <c r="BD613" s="55"/>
      <c r="BE613" s="55"/>
      <c r="BF613" s="55"/>
      <c r="BG613" s="97"/>
      <c r="BH613" s="97"/>
      <c r="BI613" s="97"/>
      <c r="BJ613" s="398"/>
      <c r="BK613" s="398"/>
      <c r="BL613" s="398"/>
      <c r="BM613" s="398"/>
      <c r="BN613" s="398"/>
      <c r="BO613" s="398"/>
      <c r="BP613" s="398"/>
      <c r="BQ613" s="398"/>
      <c r="BR613" s="398"/>
      <c r="BS613" s="398"/>
      <c r="BT613" s="398"/>
      <c r="BU613" s="398"/>
      <c r="BV613" s="398"/>
      <c r="BW613" s="398"/>
      <c r="BX613" s="398"/>
      <c r="BY613" s="398"/>
      <c r="BZ613" s="398"/>
      <c r="CA613" s="398"/>
      <c r="CB613" s="398"/>
      <c r="CC613" s="398"/>
      <c r="CD613" s="398"/>
      <c r="CE613" s="398"/>
      <c r="CF613" s="398"/>
      <c r="CG613" s="398"/>
      <c r="CH613" s="398"/>
      <c r="CI613" s="398"/>
      <c r="CJ613" s="398"/>
      <c r="CK613" s="398"/>
      <c r="CL613" s="398"/>
      <c r="CM613" s="1"/>
      <c r="CN613" s="1"/>
      <c r="CO613" s="1"/>
      <c r="CP613" s="1"/>
      <c r="CQ613" s="1"/>
      <c r="CR613" s="1"/>
      <c r="CS613" s="1"/>
      <c r="CT613" s="70"/>
      <c r="CU613" s="1"/>
      <c r="CV613" s="2"/>
    </row>
    <row r="614" spans="1:100" ht="44.25" hidden="1" customHeight="1">
      <c r="A614" s="128"/>
      <c r="B614" s="594"/>
      <c r="C614" s="412"/>
      <c r="D614" s="595"/>
      <c r="E614" s="408"/>
      <c r="F614" s="311"/>
      <c r="G614" s="596"/>
      <c r="H614" s="413"/>
      <c r="I614" s="114"/>
      <c r="J614" s="38"/>
      <c r="K614" s="129"/>
      <c r="L614" s="38"/>
      <c r="M614" s="106"/>
      <c r="N614" s="107"/>
      <c r="O614" s="108"/>
      <c r="P614" s="107"/>
      <c r="Q614" s="108"/>
      <c r="R614" s="108"/>
      <c r="S614" s="108"/>
      <c r="T614" s="108"/>
      <c r="U614" s="107"/>
      <c r="V614" s="108"/>
      <c r="W614" s="108"/>
      <c r="X614" s="127"/>
      <c r="Y614" s="414"/>
      <c r="Z614" s="401"/>
      <c r="AA614" s="118"/>
      <c r="AB614" s="118"/>
      <c r="AC614" s="55"/>
      <c r="AD614" s="55"/>
      <c r="AE614" s="55"/>
      <c r="AF614" s="55"/>
      <c r="AG614" s="55"/>
      <c r="AH614" s="55"/>
      <c r="AI614" s="55"/>
      <c r="AJ614" s="55"/>
      <c r="AK614" s="55"/>
      <c r="AL614" s="55"/>
      <c r="AM614" s="55"/>
      <c r="AN614" s="55"/>
      <c r="AO614" s="55"/>
      <c r="AP614" s="55"/>
      <c r="AQ614" s="55"/>
      <c r="AR614" s="55"/>
      <c r="AS614" s="55"/>
      <c r="AT614" s="55"/>
      <c r="AU614" s="55"/>
      <c r="AV614" s="55"/>
      <c r="AW614" s="55"/>
      <c r="AX614" s="55"/>
      <c r="AY614" s="55"/>
      <c r="AZ614" s="55"/>
      <c r="BA614" s="55"/>
      <c r="BB614" s="55"/>
      <c r="BC614" s="55"/>
      <c r="BD614" s="55"/>
      <c r="BE614" s="55"/>
      <c r="BF614" s="55"/>
      <c r="BG614" s="55"/>
      <c r="BH614" s="55"/>
      <c r="BI614" s="55"/>
      <c r="BJ614" s="398"/>
      <c r="BK614" s="398"/>
      <c r="BL614" s="398"/>
      <c r="BM614" s="398"/>
      <c r="BN614" s="398"/>
      <c r="BO614" s="398"/>
      <c r="BP614" s="398"/>
      <c r="BQ614" s="398"/>
      <c r="BR614" s="398"/>
      <c r="BS614" s="398"/>
      <c r="BT614" s="398"/>
      <c r="BU614" s="398"/>
      <c r="BV614" s="398"/>
      <c r="BW614" s="398"/>
      <c r="BX614" s="398"/>
      <c r="BY614" s="398"/>
      <c r="BZ614" s="398"/>
      <c r="CA614" s="398"/>
      <c r="CB614" s="398"/>
      <c r="CC614" s="398"/>
      <c r="CD614" s="398"/>
      <c r="CE614" s="398"/>
      <c r="CF614" s="398"/>
      <c r="CG614" s="398"/>
      <c r="CH614" s="398"/>
      <c r="CI614" s="398"/>
      <c r="CJ614" s="398"/>
      <c r="CK614" s="398"/>
      <c r="CL614" s="398"/>
      <c r="CM614" s="409"/>
      <c r="CN614" s="1"/>
      <c r="CO614" s="409"/>
      <c r="CP614" s="1"/>
      <c r="CQ614" s="409"/>
      <c r="CR614" s="1"/>
      <c r="CS614" s="409"/>
      <c r="CT614" s="70"/>
      <c r="CU614" s="1"/>
      <c r="CV614" s="2"/>
    </row>
    <row r="615" spans="1:100" ht="30" customHeight="1">
      <c r="A615" s="530" t="s">
        <v>1377</v>
      </c>
      <c r="B615" s="700" t="s">
        <v>1378</v>
      </c>
      <c r="C615" s="700"/>
      <c r="D615" s="700"/>
      <c r="E615" s="700"/>
      <c r="F615" s="700"/>
      <c r="G615" s="700"/>
      <c r="H615" s="701"/>
      <c r="I615" s="700"/>
      <c r="J615" s="593">
        <f>SUM(J616:J621)</f>
        <v>313</v>
      </c>
      <c r="K615" s="417"/>
      <c r="L615" s="418">
        <f t="shared" ref="L615:Y615" si="450">SUM(L616:L621)</f>
        <v>313</v>
      </c>
      <c r="M615" s="531">
        <f t="shared" si="450"/>
        <v>16</v>
      </c>
      <c r="N615" s="584">
        <f t="shared" si="450"/>
        <v>42</v>
      </c>
      <c r="O615" s="419">
        <f t="shared" si="450"/>
        <v>57</v>
      </c>
      <c r="P615" s="418">
        <f t="shared" si="450"/>
        <v>44</v>
      </c>
      <c r="Q615" s="418">
        <f t="shared" si="450"/>
        <v>53</v>
      </c>
      <c r="R615" s="418">
        <f t="shared" si="450"/>
        <v>55</v>
      </c>
      <c r="S615" s="418">
        <f t="shared" si="450"/>
        <v>44</v>
      </c>
      <c r="T615" s="418">
        <f t="shared" si="450"/>
        <v>52</v>
      </c>
      <c r="U615" s="418">
        <f t="shared" si="450"/>
        <v>51</v>
      </c>
      <c r="V615" s="418">
        <f t="shared" si="450"/>
        <v>47</v>
      </c>
      <c r="W615" s="418">
        <f t="shared" si="450"/>
        <v>48</v>
      </c>
      <c r="X615" s="418">
        <f t="shared" si="450"/>
        <v>44</v>
      </c>
      <c r="Y615" s="416">
        <f t="shared" si="450"/>
        <v>38</v>
      </c>
      <c r="Z615" s="420"/>
      <c r="AA615" s="421"/>
      <c r="AB615" s="421"/>
      <c r="AC615" s="422"/>
      <c r="AD615" s="422"/>
      <c r="AE615" s="422"/>
      <c r="AF615" s="422"/>
      <c r="AG615" s="422"/>
      <c r="AH615" s="422"/>
      <c r="AI615" s="422"/>
      <c r="AJ615" s="422"/>
      <c r="AK615" s="422"/>
      <c r="AL615" s="422"/>
      <c r="AM615" s="422"/>
      <c r="AN615" s="422"/>
      <c r="AO615" s="422"/>
      <c r="AP615" s="422"/>
      <c r="AQ615" s="422"/>
      <c r="AR615" s="422"/>
      <c r="AS615" s="422"/>
      <c r="AT615" s="422"/>
      <c r="AU615" s="422"/>
      <c r="AV615" s="422"/>
      <c r="AW615" s="422"/>
      <c r="AX615" s="422"/>
      <c r="AY615" s="422"/>
      <c r="AZ615" s="422"/>
      <c r="BA615" s="422"/>
      <c r="BB615" s="422"/>
      <c r="BC615" s="422"/>
      <c r="BD615" s="422"/>
      <c r="BE615" s="422"/>
      <c r="BF615" s="422"/>
      <c r="BG615" s="422"/>
      <c r="BH615" s="422"/>
      <c r="BI615" s="422"/>
      <c r="BJ615" s="398"/>
      <c r="BK615" s="398"/>
      <c r="BL615" s="398"/>
      <c r="BM615" s="398"/>
      <c r="BN615" s="398"/>
      <c r="BO615" s="398"/>
      <c r="BP615" s="398"/>
      <c r="BQ615" s="398"/>
      <c r="BR615" s="398"/>
      <c r="BS615" s="398"/>
      <c r="BT615" s="398"/>
      <c r="BU615" s="398"/>
      <c r="BV615" s="398"/>
      <c r="BW615" s="398"/>
      <c r="BX615" s="398"/>
      <c r="BY615" s="398"/>
      <c r="BZ615" s="398"/>
      <c r="CA615" s="398"/>
      <c r="CB615" s="398"/>
      <c r="CC615" s="398"/>
      <c r="CD615" s="398"/>
      <c r="CE615" s="398"/>
      <c r="CF615" s="398"/>
      <c r="CG615" s="398"/>
      <c r="CH615" s="398"/>
      <c r="CI615" s="398"/>
      <c r="CJ615" s="398"/>
      <c r="CK615" s="398"/>
      <c r="CL615" s="398"/>
      <c r="CM615" s="409"/>
      <c r="CN615" s="1"/>
      <c r="CO615" s="409"/>
      <c r="CP615" s="1"/>
      <c r="CQ615" s="409"/>
      <c r="CR615" s="1"/>
      <c r="CS615" s="409"/>
      <c r="CT615" s="70"/>
      <c r="CU615" s="1"/>
      <c r="CV615" s="150"/>
    </row>
    <row r="616" spans="1:100" ht="30" customHeight="1">
      <c r="A616" s="530" t="s">
        <v>1377</v>
      </c>
      <c r="B616" s="702" t="s">
        <v>1379</v>
      </c>
      <c r="C616" s="702"/>
      <c r="D616" s="702"/>
      <c r="E616" s="702"/>
      <c r="F616" s="702"/>
      <c r="G616" s="702"/>
      <c r="H616" s="703"/>
      <c r="I616" s="702"/>
      <c r="J616" s="419">
        <f>COUNTIF(J$10:J$139,"Thể chất")</f>
        <v>55</v>
      </c>
      <c r="K616" s="292"/>
      <c r="L616" s="418">
        <f>COUNTIF(L$10:L$140,"x")</f>
        <v>55</v>
      </c>
      <c r="M616" s="531">
        <f>M8</f>
        <v>0</v>
      </c>
      <c r="N616" s="584">
        <f>COUNTIF(N$9:N$140,"x")</f>
        <v>9</v>
      </c>
      <c r="O616" s="419">
        <f t="shared" ref="O616:X616" si="451">COUNTIF(O$9:O$140,"x")</f>
        <v>14</v>
      </c>
      <c r="P616" s="418">
        <f t="shared" si="451"/>
        <v>9</v>
      </c>
      <c r="Q616" s="418">
        <f t="shared" si="451"/>
        <v>10</v>
      </c>
      <c r="R616" s="418">
        <f t="shared" si="451"/>
        <v>16</v>
      </c>
      <c r="S616" s="418">
        <f t="shared" si="451"/>
        <v>9</v>
      </c>
      <c r="T616" s="418">
        <f t="shared" si="451"/>
        <v>12</v>
      </c>
      <c r="U616" s="418">
        <f t="shared" si="451"/>
        <v>9</v>
      </c>
      <c r="V616" s="418">
        <f t="shared" si="451"/>
        <v>15</v>
      </c>
      <c r="W616" s="418">
        <f t="shared" si="451"/>
        <v>9</v>
      </c>
      <c r="X616" s="418">
        <f t="shared" si="451"/>
        <v>12</v>
      </c>
      <c r="Y616" s="418">
        <f>Y8</f>
        <v>0</v>
      </c>
      <c r="Z616" s="424"/>
      <c r="AA616" s="425"/>
      <c r="AB616" s="425"/>
      <c r="AC616" s="426"/>
      <c r="AD616" s="426"/>
      <c r="AE616" s="426"/>
      <c r="AF616" s="426"/>
      <c r="AG616" s="426"/>
      <c r="AH616" s="426"/>
      <c r="AI616" s="426"/>
      <c r="AJ616" s="426"/>
      <c r="AK616" s="426"/>
      <c r="AL616" s="426"/>
      <c r="AM616" s="426"/>
      <c r="AN616" s="426"/>
      <c r="AO616" s="426"/>
      <c r="AP616" s="426"/>
      <c r="AQ616" s="426"/>
      <c r="AR616" s="426"/>
      <c r="AS616" s="426"/>
      <c r="AT616" s="426"/>
      <c r="AU616" s="426"/>
      <c r="AV616" s="426"/>
      <c r="AW616" s="426"/>
      <c r="AX616" s="426"/>
      <c r="AY616" s="426"/>
      <c r="AZ616" s="426"/>
      <c r="BA616" s="426"/>
      <c r="BB616" s="426"/>
      <c r="BC616" s="426"/>
      <c r="BD616" s="426"/>
      <c r="BE616" s="426"/>
      <c r="BF616" s="426"/>
      <c r="BG616" s="426"/>
      <c r="BH616" s="426"/>
      <c r="BI616" s="426"/>
      <c r="BJ616" s="398"/>
      <c r="BK616" s="398"/>
      <c r="BL616" s="398"/>
      <c r="BM616" s="398"/>
      <c r="BN616" s="398"/>
      <c r="BO616" s="398"/>
      <c r="BP616" s="398"/>
      <c r="BQ616" s="398"/>
      <c r="BR616" s="398"/>
      <c r="BS616" s="398"/>
      <c r="BT616" s="398"/>
      <c r="BU616" s="398"/>
      <c r="BV616" s="398"/>
      <c r="BW616" s="398"/>
      <c r="BX616" s="398"/>
      <c r="BY616" s="398"/>
      <c r="BZ616" s="398"/>
      <c r="CA616" s="398"/>
      <c r="CB616" s="398"/>
      <c r="CC616" s="398"/>
      <c r="CD616" s="398"/>
      <c r="CE616" s="398"/>
      <c r="CF616" s="398"/>
      <c r="CG616" s="398"/>
      <c r="CH616" s="398"/>
      <c r="CI616" s="398"/>
      <c r="CJ616" s="398"/>
      <c r="CK616" s="398"/>
      <c r="CL616" s="398"/>
      <c r="CM616" s="409"/>
      <c r="CN616" s="1"/>
      <c r="CO616" s="409"/>
      <c r="CP616" s="1"/>
      <c r="CQ616" s="409"/>
      <c r="CR616" s="1"/>
      <c r="CS616" s="409"/>
      <c r="CT616" s="70"/>
      <c r="CU616" s="1"/>
      <c r="CV616" s="150"/>
    </row>
    <row r="617" spans="1:100" ht="30" customHeight="1">
      <c r="A617" s="530" t="s">
        <v>1377</v>
      </c>
      <c r="B617" s="702" t="s">
        <v>1380</v>
      </c>
      <c r="C617" s="702"/>
      <c r="D617" s="702"/>
      <c r="E617" s="702"/>
      <c r="F617" s="702"/>
      <c r="G617" s="702"/>
      <c r="H617" s="703"/>
      <c r="I617" s="702"/>
      <c r="J617" s="419">
        <f>COUNTIF(J$143:J$190,"Thể chất")</f>
        <v>40</v>
      </c>
      <c r="K617" s="292"/>
      <c r="L617" s="418">
        <f>COUNTIF(L$143:L$190,"x")</f>
        <v>40</v>
      </c>
      <c r="M617" s="531">
        <f>M141</f>
        <v>0</v>
      </c>
      <c r="N617" s="584">
        <f>COUNTIF(N$141:N$190,"x")</f>
        <v>7</v>
      </c>
      <c r="O617" s="419">
        <f>COUNTIF(O$141:O$188,"x")</f>
        <v>6</v>
      </c>
      <c r="P617" s="418">
        <f>COUNTIF(P$141:P$190,"x")</f>
        <v>12</v>
      </c>
      <c r="Q617" s="418">
        <f t="shared" ref="Q617:U617" si="452">COUNTIF(Q$141:Q$188,"x")</f>
        <v>2</v>
      </c>
      <c r="R617" s="418">
        <f t="shared" si="452"/>
        <v>4</v>
      </c>
      <c r="S617" s="418">
        <f t="shared" si="452"/>
        <v>1</v>
      </c>
      <c r="T617" s="418">
        <f t="shared" si="452"/>
        <v>1</v>
      </c>
      <c r="U617" s="418">
        <f t="shared" si="452"/>
        <v>5</v>
      </c>
      <c r="V617" s="418">
        <f>COUNTIF(V$141:V$190,"x")</f>
        <v>4</v>
      </c>
      <c r="W617" s="418">
        <f t="shared" ref="W617:X617" si="453">COUNTIF(W$141:W$190,"x")</f>
        <v>1</v>
      </c>
      <c r="X617" s="418">
        <f t="shared" si="453"/>
        <v>2</v>
      </c>
      <c r="Y617" s="418">
        <f>Y141</f>
        <v>0</v>
      </c>
      <c r="Z617" s="424"/>
      <c r="AA617" s="425"/>
      <c r="AB617" s="425"/>
      <c r="AC617" s="426"/>
      <c r="AD617" s="426"/>
      <c r="AE617" s="426"/>
      <c r="AF617" s="426"/>
      <c r="AG617" s="426"/>
      <c r="AH617" s="426"/>
      <c r="AI617" s="426"/>
      <c r="AJ617" s="426"/>
      <c r="AK617" s="426"/>
      <c r="AL617" s="426"/>
      <c r="AM617" s="426"/>
      <c r="AN617" s="426"/>
      <c r="AO617" s="426"/>
      <c r="AP617" s="426"/>
      <c r="AQ617" s="426"/>
      <c r="AR617" s="426"/>
      <c r="AS617" s="426"/>
      <c r="AT617" s="426"/>
      <c r="AU617" s="426"/>
      <c r="AV617" s="426"/>
      <c r="AW617" s="426"/>
      <c r="AX617" s="426"/>
      <c r="AY617" s="426"/>
      <c r="AZ617" s="426"/>
      <c r="BA617" s="426"/>
      <c r="BB617" s="426"/>
      <c r="BC617" s="426"/>
      <c r="BD617" s="426"/>
      <c r="BE617" s="426"/>
      <c r="BF617" s="426"/>
      <c r="BG617" s="426"/>
      <c r="BH617" s="426"/>
      <c r="BI617" s="426"/>
      <c r="BJ617" s="398"/>
      <c r="BK617" s="398"/>
      <c r="BL617" s="398"/>
      <c r="BM617" s="398"/>
      <c r="BN617" s="398"/>
      <c r="BO617" s="398"/>
      <c r="BP617" s="398"/>
      <c r="BQ617" s="398"/>
      <c r="BR617" s="398"/>
      <c r="BS617" s="398"/>
      <c r="BT617" s="398"/>
      <c r="BU617" s="398"/>
      <c r="BV617" s="398"/>
      <c r="BW617" s="398"/>
      <c r="BX617" s="398"/>
      <c r="BY617" s="398"/>
      <c r="BZ617" s="398"/>
      <c r="CA617" s="398"/>
      <c r="CB617" s="398"/>
      <c r="CC617" s="398"/>
      <c r="CD617" s="398"/>
      <c r="CE617" s="398"/>
      <c r="CF617" s="398"/>
      <c r="CG617" s="398"/>
      <c r="CH617" s="398"/>
      <c r="CI617" s="398"/>
      <c r="CJ617" s="398"/>
      <c r="CK617" s="398"/>
      <c r="CL617" s="398"/>
      <c r="CM617" s="409"/>
      <c r="CN617" s="1"/>
      <c r="CO617" s="409"/>
      <c r="CP617" s="1"/>
      <c r="CQ617" s="409"/>
      <c r="CR617" s="1"/>
      <c r="CS617" s="409"/>
      <c r="CT617" s="70"/>
      <c r="CU617" s="1"/>
      <c r="CV617" s="150"/>
    </row>
    <row r="618" spans="1:100" ht="30" customHeight="1">
      <c r="A618" s="530" t="s">
        <v>1377</v>
      </c>
      <c r="B618" s="702" t="s">
        <v>1381</v>
      </c>
      <c r="C618" s="702"/>
      <c r="D618" s="702"/>
      <c r="E618" s="702"/>
      <c r="F618" s="702"/>
      <c r="G618" s="702"/>
      <c r="H618" s="703"/>
      <c r="I618" s="702"/>
      <c r="J618" s="419">
        <f>COUNTIF(J$194:J$328,"NHận thức")</f>
        <v>91</v>
      </c>
      <c r="K618" s="292"/>
      <c r="L618" s="418">
        <f>COUNTIF(L$194:L$328,"x")</f>
        <v>91</v>
      </c>
      <c r="M618" s="531">
        <f>M191</f>
        <v>0</v>
      </c>
      <c r="N618" s="584">
        <f t="shared" ref="N618:X618" si="454">COUNTIF(N$191:N$328,"x")</f>
        <v>5</v>
      </c>
      <c r="O618" s="419">
        <f t="shared" si="454"/>
        <v>11</v>
      </c>
      <c r="P618" s="418">
        <f t="shared" si="454"/>
        <v>7</v>
      </c>
      <c r="Q618" s="418">
        <f t="shared" si="454"/>
        <v>10</v>
      </c>
      <c r="R618" s="418">
        <f t="shared" si="454"/>
        <v>8</v>
      </c>
      <c r="S618" s="418">
        <f t="shared" si="454"/>
        <v>10</v>
      </c>
      <c r="T618" s="418">
        <f t="shared" si="454"/>
        <v>14</v>
      </c>
      <c r="U618" s="418">
        <f t="shared" si="454"/>
        <v>9</v>
      </c>
      <c r="V618" s="418">
        <f t="shared" si="454"/>
        <v>8</v>
      </c>
      <c r="W618" s="418">
        <f t="shared" si="454"/>
        <v>20</v>
      </c>
      <c r="X618" s="418">
        <f t="shared" si="454"/>
        <v>10</v>
      </c>
      <c r="Y618" s="418">
        <f>Y191</f>
        <v>0</v>
      </c>
      <c r="Z618" s="424"/>
      <c r="AA618" s="425"/>
      <c r="AB618" s="425"/>
      <c r="AC618" s="426"/>
      <c r="AD618" s="426"/>
      <c r="AE618" s="426"/>
      <c r="AF618" s="426"/>
      <c r="AG618" s="426"/>
      <c r="AH618" s="426"/>
      <c r="AI618" s="426"/>
      <c r="AJ618" s="426"/>
      <c r="AK618" s="426"/>
      <c r="AL618" s="426"/>
      <c r="AM618" s="426"/>
      <c r="AN618" s="426"/>
      <c r="AO618" s="426"/>
      <c r="AP618" s="426"/>
      <c r="AQ618" s="426"/>
      <c r="AR618" s="426"/>
      <c r="AS618" s="426"/>
      <c r="AT618" s="426"/>
      <c r="AU618" s="426"/>
      <c r="AV618" s="426"/>
      <c r="AW618" s="426"/>
      <c r="AX618" s="426"/>
      <c r="AY618" s="426"/>
      <c r="AZ618" s="426"/>
      <c r="BA618" s="426"/>
      <c r="BB618" s="426"/>
      <c r="BC618" s="426"/>
      <c r="BD618" s="426"/>
      <c r="BE618" s="426"/>
      <c r="BF618" s="426"/>
      <c r="BG618" s="426"/>
      <c r="BH618" s="426"/>
      <c r="BI618" s="426"/>
      <c r="BJ618" s="398"/>
      <c r="BK618" s="398"/>
      <c r="BL618" s="398"/>
      <c r="BM618" s="398"/>
      <c r="BN618" s="398"/>
      <c r="BO618" s="398"/>
      <c r="BP618" s="398"/>
      <c r="BQ618" s="398"/>
      <c r="BR618" s="398"/>
      <c r="BS618" s="398"/>
      <c r="BT618" s="398"/>
      <c r="BU618" s="398"/>
      <c r="BV618" s="398"/>
      <c r="BW618" s="398"/>
      <c r="BX618" s="398"/>
      <c r="BY618" s="398"/>
      <c r="BZ618" s="398"/>
      <c r="CA618" s="398"/>
      <c r="CB618" s="398"/>
      <c r="CC618" s="398"/>
      <c r="CD618" s="398"/>
      <c r="CE618" s="398"/>
      <c r="CF618" s="398"/>
      <c r="CG618" s="398"/>
      <c r="CH618" s="398"/>
      <c r="CI618" s="398"/>
      <c r="CJ618" s="398"/>
      <c r="CK618" s="398"/>
      <c r="CL618" s="398"/>
      <c r="CM618" s="409"/>
      <c r="CN618" s="1"/>
      <c r="CO618" s="409"/>
      <c r="CP618" s="1"/>
      <c r="CQ618" s="409"/>
      <c r="CR618" s="1"/>
      <c r="CS618" s="409"/>
      <c r="CT618" s="70"/>
      <c r="CU618" s="1"/>
      <c r="CV618" s="150"/>
    </row>
    <row r="619" spans="1:100" ht="30" customHeight="1">
      <c r="A619" s="530" t="s">
        <v>1377</v>
      </c>
      <c r="B619" s="702" t="s">
        <v>1382</v>
      </c>
      <c r="C619" s="702"/>
      <c r="D619" s="702"/>
      <c r="E619" s="702"/>
      <c r="F619" s="702"/>
      <c r="G619" s="702"/>
      <c r="H619" s="703"/>
      <c r="I619" s="702"/>
      <c r="J619" s="419">
        <f>COUNTIF(J$331:J$418,"NGôn ngữ")</f>
        <v>45</v>
      </c>
      <c r="K619" s="292"/>
      <c r="L619" s="418">
        <f>COUNTIF(L$331:L$418,"x")</f>
        <v>45</v>
      </c>
      <c r="M619" s="531">
        <f>M329</f>
        <v>0</v>
      </c>
      <c r="N619" s="584">
        <f t="shared" ref="N619:X619" si="455">COUNTIF(N$329:N$418,"x")</f>
        <v>7</v>
      </c>
      <c r="O619" s="419">
        <f t="shared" si="455"/>
        <v>9</v>
      </c>
      <c r="P619" s="418">
        <f t="shared" si="455"/>
        <v>5</v>
      </c>
      <c r="Q619" s="418">
        <f t="shared" si="455"/>
        <v>9</v>
      </c>
      <c r="R619" s="418">
        <f t="shared" si="455"/>
        <v>10</v>
      </c>
      <c r="S619" s="418">
        <f t="shared" si="455"/>
        <v>9</v>
      </c>
      <c r="T619" s="418">
        <f t="shared" si="455"/>
        <v>7</v>
      </c>
      <c r="U619" s="418">
        <f t="shared" si="455"/>
        <v>10</v>
      </c>
      <c r="V619" s="418">
        <f t="shared" si="455"/>
        <v>6</v>
      </c>
      <c r="W619" s="418">
        <f t="shared" si="455"/>
        <v>6</v>
      </c>
      <c r="X619" s="418">
        <f t="shared" si="455"/>
        <v>8</v>
      </c>
      <c r="Y619" s="418">
        <f>Y329</f>
        <v>0</v>
      </c>
      <c r="Z619" s="424"/>
      <c r="AA619" s="425"/>
      <c r="AB619" s="425"/>
      <c r="AC619" s="426"/>
      <c r="AD619" s="426"/>
      <c r="AE619" s="426"/>
      <c r="AF619" s="426"/>
      <c r="AG619" s="426"/>
      <c r="AH619" s="426"/>
      <c r="AI619" s="426"/>
      <c r="AJ619" s="426"/>
      <c r="AK619" s="426"/>
      <c r="AL619" s="426"/>
      <c r="AM619" s="426"/>
      <c r="AN619" s="426"/>
      <c r="AO619" s="426"/>
      <c r="AP619" s="426"/>
      <c r="AQ619" s="426"/>
      <c r="AR619" s="426"/>
      <c r="AS619" s="426"/>
      <c r="AT619" s="426"/>
      <c r="AU619" s="426"/>
      <c r="AV619" s="426"/>
      <c r="AW619" s="426"/>
      <c r="AX619" s="426"/>
      <c r="AY619" s="426"/>
      <c r="AZ619" s="426"/>
      <c r="BA619" s="426"/>
      <c r="BB619" s="426"/>
      <c r="BC619" s="426"/>
      <c r="BD619" s="426"/>
      <c r="BE619" s="426"/>
      <c r="BF619" s="426"/>
      <c r="BG619" s="426"/>
      <c r="BH619" s="426"/>
      <c r="BI619" s="426"/>
      <c r="BJ619" s="398"/>
      <c r="BK619" s="398"/>
      <c r="BL619" s="398"/>
      <c r="BM619" s="398"/>
      <c r="BN619" s="398"/>
      <c r="BO619" s="398"/>
      <c r="BP619" s="398"/>
      <c r="BQ619" s="398"/>
      <c r="BR619" s="398"/>
      <c r="BS619" s="398"/>
      <c r="BT619" s="398"/>
      <c r="BU619" s="398"/>
      <c r="BV619" s="398"/>
      <c r="BW619" s="398"/>
      <c r="BX619" s="398"/>
      <c r="BY619" s="398"/>
      <c r="BZ619" s="398"/>
      <c r="CA619" s="398"/>
      <c r="CB619" s="398"/>
      <c r="CC619" s="398"/>
      <c r="CD619" s="398"/>
      <c r="CE619" s="398"/>
      <c r="CF619" s="398"/>
      <c r="CG619" s="398"/>
      <c r="CH619" s="398"/>
      <c r="CI619" s="398"/>
      <c r="CJ619" s="398"/>
      <c r="CK619" s="398"/>
      <c r="CL619" s="398"/>
      <c r="CM619" s="409"/>
      <c r="CN619" s="1"/>
      <c r="CO619" s="409"/>
      <c r="CP619" s="1"/>
      <c r="CQ619" s="409"/>
      <c r="CR619" s="1"/>
      <c r="CS619" s="409"/>
      <c r="CT619" s="70"/>
      <c r="CU619" s="1"/>
      <c r="CV619" s="150"/>
    </row>
    <row r="620" spans="1:100" ht="30" customHeight="1">
      <c r="A620" s="530" t="s">
        <v>1377</v>
      </c>
      <c r="B620" s="702" t="s">
        <v>1383</v>
      </c>
      <c r="C620" s="702"/>
      <c r="D620" s="702"/>
      <c r="E620" s="702"/>
      <c r="F620" s="702"/>
      <c r="G620" s="702"/>
      <c r="H620" s="703"/>
      <c r="I620" s="702"/>
      <c r="J620" s="419">
        <f>COUNTIF(J$422:J$491,"TCKNXH")</f>
        <v>58</v>
      </c>
      <c r="K620" s="292"/>
      <c r="L620" s="418">
        <f>COUNTIF(L$422:L$491,"x")</f>
        <v>58</v>
      </c>
      <c r="M620" s="531">
        <f>M419+M150+M160+M174</f>
        <v>16</v>
      </c>
      <c r="N620" s="584">
        <f t="shared" ref="N620:X620" si="456">COUNTIF(N$419:N$491,"x")</f>
        <v>5</v>
      </c>
      <c r="O620" s="419">
        <f t="shared" si="456"/>
        <v>7</v>
      </c>
      <c r="P620" s="418">
        <f t="shared" si="456"/>
        <v>5</v>
      </c>
      <c r="Q620" s="418">
        <f t="shared" si="456"/>
        <v>11</v>
      </c>
      <c r="R620" s="418">
        <f t="shared" si="456"/>
        <v>7</v>
      </c>
      <c r="S620" s="418">
        <f t="shared" si="456"/>
        <v>5</v>
      </c>
      <c r="T620" s="418">
        <f t="shared" si="456"/>
        <v>5</v>
      </c>
      <c r="U620" s="418">
        <f t="shared" si="456"/>
        <v>6</v>
      </c>
      <c r="V620" s="418">
        <f t="shared" si="456"/>
        <v>4</v>
      </c>
      <c r="W620" s="418">
        <f t="shared" si="456"/>
        <v>5</v>
      </c>
      <c r="X620" s="418">
        <f t="shared" si="456"/>
        <v>4</v>
      </c>
      <c r="Y620" s="418">
        <f>Y419+Y150+Y160+Y174</f>
        <v>38</v>
      </c>
      <c r="Z620" s="424"/>
      <c r="AA620" s="425"/>
      <c r="AB620" s="425"/>
      <c r="AC620" s="426"/>
      <c r="AD620" s="426"/>
      <c r="AE620" s="426"/>
      <c r="AF620" s="426"/>
      <c r="AG620" s="426"/>
      <c r="AH620" s="426"/>
      <c r="AI620" s="426"/>
      <c r="AJ620" s="426"/>
      <c r="AK620" s="426"/>
      <c r="AL620" s="426"/>
      <c r="AM620" s="426"/>
      <c r="AN620" s="426"/>
      <c r="AO620" s="426"/>
      <c r="AP620" s="426"/>
      <c r="AQ620" s="426"/>
      <c r="AR620" s="426"/>
      <c r="AS620" s="426"/>
      <c r="AT620" s="426"/>
      <c r="AU620" s="426"/>
      <c r="AV620" s="426"/>
      <c r="AW620" s="426"/>
      <c r="AX620" s="426"/>
      <c r="AY620" s="426"/>
      <c r="AZ620" s="426"/>
      <c r="BA620" s="426"/>
      <c r="BB620" s="426"/>
      <c r="BC620" s="426"/>
      <c r="BD620" s="426"/>
      <c r="BE620" s="426"/>
      <c r="BF620" s="426"/>
      <c r="BG620" s="426"/>
      <c r="BH620" s="426"/>
      <c r="BI620" s="426"/>
      <c r="BJ620" s="398"/>
      <c r="BK620" s="398"/>
      <c r="BL620" s="398"/>
      <c r="BM620" s="398"/>
      <c r="BN620" s="398"/>
      <c r="BO620" s="398"/>
      <c r="BP620" s="398"/>
      <c r="BQ620" s="398"/>
      <c r="BR620" s="398"/>
      <c r="BS620" s="398"/>
      <c r="BT620" s="398"/>
      <c r="BU620" s="398"/>
      <c r="BV620" s="398"/>
      <c r="BW620" s="398"/>
      <c r="BX620" s="398"/>
      <c r="BY620" s="398"/>
      <c r="BZ620" s="398"/>
      <c r="CA620" s="398"/>
      <c r="CB620" s="398"/>
      <c r="CC620" s="398"/>
      <c r="CD620" s="398"/>
      <c r="CE620" s="398"/>
      <c r="CF620" s="398"/>
      <c r="CG620" s="398"/>
      <c r="CH620" s="398"/>
      <c r="CI620" s="398"/>
      <c r="CJ620" s="398"/>
      <c r="CK620" s="398"/>
      <c r="CL620" s="1"/>
      <c r="CM620" s="409"/>
      <c r="CN620" s="1"/>
      <c r="CO620" s="409"/>
      <c r="CP620" s="1"/>
      <c r="CQ620" s="409"/>
      <c r="CR620" s="1"/>
      <c r="CS620" s="409"/>
      <c r="CT620" s="70"/>
      <c r="CU620" s="1"/>
      <c r="CV620" s="150"/>
    </row>
    <row r="621" spans="1:100" ht="30" customHeight="1">
      <c r="A621" s="530" t="s">
        <v>1377</v>
      </c>
      <c r="B621" s="702" t="s">
        <v>1384</v>
      </c>
      <c r="C621" s="702"/>
      <c r="D621" s="702"/>
      <c r="E621" s="702"/>
      <c r="F621" s="702"/>
      <c r="G621" s="702"/>
      <c r="H621" s="703"/>
      <c r="I621" s="702"/>
      <c r="J621" s="419">
        <f>COUNTIF(J$494:J$601,"THẩm Mỹ")</f>
        <v>24</v>
      </c>
      <c r="K621" s="292"/>
      <c r="L621" s="418">
        <f>COUNTIF(L$494:L$601,"x")</f>
        <v>24</v>
      </c>
      <c r="M621" s="531">
        <f>M492</f>
        <v>0</v>
      </c>
      <c r="N621" s="584">
        <f>COUNTIF(N$492:N$601,"x")</f>
        <v>9</v>
      </c>
      <c r="O621" s="419">
        <f t="shared" ref="O621:X621" si="457">COUNTIF(O$492:O$601,"x")</f>
        <v>10</v>
      </c>
      <c r="P621" s="418">
        <f t="shared" si="457"/>
        <v>6</v>
      </c>
      <c r="Q621" s="418">
        <f t="shared" si="457"/>
        <v>11</v>
      </c>
      <c r="R621" s="418">
        <f t="shared" si="457"/>
        <v>10</v>
      </c>
      <c r="S621" s="418">
        <f t="shared" si="457"/>
        <v>10</v>
      </c>
      <c r="T621" s="418">
        <f t="shared" si="457"/>
        <v>13</v>
      </c>
      <c r="U621" s="418">
        <f t="shared" si="457"/>
        <v>12</v>
      </c>
      <c r="V621" s="418">
        <f t="shared" si="457"/>
        <v>10</v>
      </c>
      <c r="W621" s="418">
        <f t="shared" si="457"/>
        <v>7</v>
      </c>
      <c r="X621" s="418">
        <f t="shared" si="457"/>
        <v>8</v>
      </c>
      <c r="Y621" s="418">
        <f>Y492</f>
        <v>0</v>
      </c>
      <c r="Z621" s="424"/>
      <c r="AA621" s="425"/>
      <c r="AB621" s="425"/>
      <c r="AC621" s="426"/>
      <c r="AD621" s="426"/>
      <c r="AE621" s="426"/>
      <c r="AF621" s="426"/>
      <c r="AG621" s="426"/>
      <c r="AH621" s="426"/>
      <c r="AI621" s="426"/>
      <c r="AJ621" s="426"/>
      <c r="AK621" s="426"/>
      <c r="AL621" s="426"/>
      <c r="AM621" s="426"/>
      <c r="AN621" s="426"/>
      <c r="AO621" s="426"/>
      <c r="AP621" s="426"/>
      <c r="AQ621" s="426"/>
      <c r="AR621" s="426"/>
      <c r="AS621" s="426"/>
      <c r="AT621" s="426"/>
      <c r="AU621" s="426"/>
      <c r="AV621" s="426"/>
      <c r="AW621" s="426"/>
      <c r="AX621" s="426"/>
      <c r="AY621" s="426"/>
      <c r="AZ621" s="426"/>
      <c r="BA621" s="426"/>
      <c r="BB621" s="426"/>
      <c r="BC621" s="426"/>
      <c r="BD621" s="426"/>
      <c r="BE621" s="426"/>
      <c r="BF621" s="426"/>
      <c r="BG621" s="426"/>
      <c r="BH621" s="426"/>
      <c r="BI621" s="426"/>
      <c r="BJ621" s="1"/>
      <c r="BK621" s="69"/>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409"/>
      <c r="CN621" s="1"/>
      <c r="CO621" s="409"/>
      <c r="CP621" s="1"/>
      <c r="CQ621" s="409"/>
      <c r="CR621" s="1"/>
      <c r="CS621" s="409"/>
      <c r="CT621" s="70"/>
      <c r="CU621" s="1"/>
      <c r="CV621" s="150"/>
    </row>
    <row r="622" spans="1:100" ht="44.25" customHeight="1">
      <c r="A622" s="420" t="s">
        <v>1377</v>
      </c>
      <c r="B622" s="421"/>
      <c r="C622" s="582"/>
      <c r="D622" s="421"/>
      <c r="E622" s="421" t="s">
        <v>1385</v>
      </c>
      <c r="F622" s="707" t="s">
        <v>1386</v>
      </c>
      <c r="G622" s="705"/>
      <c r="H622" s="629"/>
      <c r="I622" s="705"/>
      <c r="J622" s="629"/>
      <c r="K622" s="629"/>
      <c r="L622" s="629"/>
      <c r="M622" s="629"/>
      <c r="N622" s="705"/>
      <c r="O622" s="629"/>
      <c r="P622" s="629"/>
      <c r="Q622" s="629"/>
      <c r="R622" s="633"/>
      <c r="S622" s="55"/>
      <c r="T622" s="1"/>
      <c r="U622" s="427"/>
      <c r="V622" s="1"/>
      <c r="W622" s="1"/>
      <c r="X622" s="1"/>
      <c r="Y622" s="428"/>
      <c r="Z622" s="426"/>
      <c r="AA622" s="429">
        <f t="shared" ref="AA622:BI622" si="458">SUM(AA623:AA631)</f>
        <v>38</v>
      </c>
      <c r="AB622" s="429">
        <f t="shared" si="458"/>
        <v>40</v>
      </c>
      <c r="AC622" s="617">
        <f t="shared" si="458"/>
        <v>31</v>
      </c>
      <c r="AD622" s="429">
        <f t="shared" si="458"/>
        <v>33</v>
      </c>
      <c r="AE622" s="429">
        <f t="shared" si="458"/>
        <v>31</v>
      </c>
      <c r="AF622" s="429">
        <f t="shared" si="458"/>
        <v>33</v>
      </c>
      <c r="AG622" s="429">
        <f t="shared" si="458"/>
        <v>29</v>
      </c>
      <c r="AH622" s="429">
        <f t="shared" si="458"/>
        <v>27</v>
      </c>
      <c r="AI622" s="429">
        <f t="shared" si="458"/>
        <v>28</v>
      </c>
      <c r="AJ622" s="430">
        <f t="shared" si="458"/>
        <v>36</v>
      </c>
      <c r="AK622" s="430">
        <f t="shared" si="458"/>
        <v>36</v>
      </c>
      <c r="AL622" s="430">
        <f t="shared" si="458"/>
        <v>37</v>
      </c>
      <c r="AM622" s="430">
        <f t="shared" si="458"/>
        <v>37</v>
      </c>
      <c r="AN622" s="430">
        <f t="shared" si="458"/>
        <v>35</v>
      </c>
      <c r="AO622" s="430">
        <f t="shared" si="458"/>
        <v>37</v>
      </c>
      <c r="AP622" s="430">
        <f t="shared" si="458"/>
        <v>35</v>
      </c>
      <c r="AQ622" s="430">
        <f t="shared" si="458"/>
        <v>34</v>
      </c>
      <c r="AR622" s="430">
        <f t="shared" si="458"/>
        <v>32</v>
      </c>
      <c r="AS622" s="430">
        <f t="shared" si="458"/>
        <v>33</v>
      </c>
      <c r="AT622" s="431">
        <f t="shared" si="458"/>
        <v>36</v>
      </c>
      <c r="AU622" s="431">
        <f t="shared" si="458"/>
        <v>35</v>
      </c>
      <c r="AV622" s="431">
        <f t="shared" si="458"/>
        <v>37</v>
      </c>
      <c r="AW622" s="431">
        <f t="shared" si="458"/>
        <v>36</v>
      </c>
      <c r="AX622" s="430">
        <f t="shared" si="458"/>
        <v>34</v>
      </c>
      <c r="AY622" s="430">
        <f t="shared" si="458"/>
        <v>35</v>
      </c>
      <c r="AZ622" s="430">
        <f t="shared" si="458"/>
        <v>34</v>
      </c>
      <c r="BA622" s="430">
        <f t="shared" si="458"/>
        <v>32</v>
      </c>
      <c r="BB622" s="430">
        <f t="shared" si="458"/>
        <v>33</v>
      </c>
      <c r="BC622" s="430">
        <f t="shared" si="458"/>
        <v>32</v>
      </c>
      <c r="BD622" s="430">
        <f t="shared" si="458"/>
        <v>30</v>
      </c>
      <c r="BE622" s="430">
        <f t="shared" si="458"/>
        <v>30</v>
      </c>
      <c r="BF622" s="430">
        <f t="shared" si="458"/>
        <v>31</v>
      </c>
      <c r="BG622" s="430">
        <f t="shared" si="458"/>
        <v>28</v>
      </c>
      <c r="BH622" s="430">
        <f t="shared" si="458"/>
        <v>29</v>
      </c>
      <c r="BI622" s="430">
        <f t="shared" si="458"/>
        <v>27</v>
      </c>
      <c r="BJ622" s="1"/>
      <c r="BK622" s="69"/>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409"/>
      <c r="CN622" s="1"/>
      <c r="CO622" s="409"/>
      <c r="CP622" s="1"/>
      <c r="CQ622" s="409"/>
      <c r="CR622" s="1"/>
      <c r="CS622" s="409"/>
      <c r="CT622" s="70"/>
      <c r="CU622" s="1"/>
      <c r="CV622" s="150"/>
    </row>
    <row r="623" spans="1:100" ht="19.5" customHeight="1">
      <c r="A623" s="420" t="s">
        <v>1377</v>
      </c>
      <c r="B623" s="421"/>
      <c r="C623" s="583"/>
      <c r="D623" s="421"/>
      <c r="E623" s="421"/>
      <c r="F623" s="704" t="s">
        <v>1387</v>
      </c>
      <c r="G623" s="705"/>
      <c r="H623" s="642"/>
      <c r="I623" s="705"/>
      <c r="J623" s="642"/>
      <c r="K623" s="642"/>
      <c r="L623" s="642"/>
      <c r="M623" s="432"/>
      <c r="N623" s="585"/>
      <c r="O623" s="401"/>
      <c r="P623" s="371"/>
      <c r="Q623" s="401"/>
      <c r="R623" s="433"/>
      <c r="S623" s="55"/>
      <c r="T623" s="1"/>
      <c r="U623" s="427"/>
      <c r="V623" s="1"/>
      <c r="W623" s="1"/>
      <c r="X623" s="1"/>
      <c r="Y623" s="428"/>
      <c r="Z623" s="426"/>
      <c r="AA623" s="434">
        <f t="shared" ref="AA623:AI623" si="459">COUNTIF(AA$6:AA$615,"ĐTT")</f>
        <v>3</v>
      </c>
      <c r="AB623" s="434">
        <f t="shared" si="459"/>
        <v>4</v>
      </c>
      <c r="AC623" s="618">
        <f t="shared" si="459"/>
        <v>1</v>
      </c>
      <c r="AD623" s="434">
        <f t="shared" si="459"/>
        <v>1</v>
      </c>
      <c r="AE623" s="434">
        <f t="shared" si="459"/>
        <v>1</v>
      </c>
      <c r="AF623" s="434">
        <f t="shared" si="459"/>
        <v>1</v>
      </c>
      <c r="AG623" s="434">
        <f t="shared" si="459"/>
        <v>3</v>
      </c>
      <c r="AH623" s="434">
        <f t="shared" si="459"/>
        <v>2</v>
      </c>
      <c r="AI623" s="434">
        <f t="shared" si="459"/>
        <v>2</v>
      </c>
      <c r="AJ623" s="430">
        <f t="shared" ref="AJ623:BI623" si="460">COUNTIF(AJ$6:AJ$614,"ĐTT")</f>
        <v>7</v>
      </c>
      <c r="AK623" s="430">
        <f t="shared" si="460"/>
        <v>3</v>
      </c>
      <c r="AL623" s="430">
        <f t="shared" si="460"/>
        <v>5</v>
      </c>
      <c r="AM623" s="430">
        <f t="shared" si="460"/>
        <v>3</v>
      </c>
      <c r="AN623" s="430">
        <f t="shared" si="460"/>
        <v>3</v>
      </c>
      <c r="AO623" s="430">
        <f t="shared" si="460"/>
        <v>3</v>
      </c>
      <c r="AP623" s="430">
        <f t="shared" si="460"/>
        <v>2</v>
      </c>
      <c r="AQ623" s="435">
        <f t="shared" si="460"/>
        <v>1</v>
      </c>
      <c r="AR623" s="435">
        <f t="shared" si="460"/>
        <v>1</v>
      </c>
      <c r="AS623" s="435">
        <f t="shared" si="460"/>
        <v>1</v>
      </c>
      <c r="AT623" s="431">
        <f t="shared" si="460"/>
        <v>4</v>
      </c>
      <c r="AU623" s="431">
        <f t="shared" si="460"/>
        <v>4</v>
      </c>
      <c r="AV623" s="431">
        <f t="shared" si="460"/>
        <v>4</v>
      </c>
      <c r="AW623" s="431">
        <f t="shared" si="460"/>
        <v>4</v>
      </c>
      <c r="AX623" s="430">
        <f t="shared" si="460"/>
        <v>3</v>
      </c>
      <c r="AY623" s="430">
        <f t="shared" si="460"/>
        <v>3</v>
      </c>
      <c r="AZ623" s="430">
        <f t="shared" si="460"/>
        <v>3</v>
      </c>
      <c r="BA623" s="430">
        <f t="shared" si="460"/>
        <v>2</v>
      </c>
      <c r="BB623" s="430">
        <f t="shared" si="460"/>
        <v>2</v>
      </c>
      <c r="BC623" s="430">
        <f t="shared" si="460"/>
        <v>2</v>
      </c>
      <c r="BD623" s="430">
        <f t="shared" si="460"/>
        <v>2</v>
      </c>
      <c r="BE623" s="430">
        <f t="shared" si="460"/>
        <v>2</v>
      </c>
      <c r="BF623" s="430">
        <f t="shared" si="460"/>
        <v>2</v>
      </c>
      <c r="BG623" s="430">
        <f t="shared" si="460"/>
        <v>1</v>
      </c>
      <c r="BH623" s="430">
        <f t="shared" si="460"/>
        <v>1</v>
      </c>
      <c r="BI623" s="430">
        <f t="shared" si="460"/>
        <v>1</v>
      </c>
      <c r="BJ623" s="1"/>
      <c r="BK623" s="69"/>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409"/>
      <c r="CN623" s="1"/>
      <c r="CO623" s="409"/>
      <c r="CP623" s="1"/>
      <c r="CQ623" s="409"/>
      <c r="CR623" s="1"/>
      <c r="CS623" s="409"/>
      <c r="CT623" s="70"/>
      <c r="CU623" s="1"/>
      <c r="CV623" s="150"/>
    </row>
    <row r="624" spans="1:100" ht="19.5" customHeight="1">
      <c r="A624" s="420" t="s">
        <v>1377</v>
      </c>
      <c r="B624" s="421"/>
      <c r="C624" s="583"/>
      <c r="D624" s="421"/>
      <c r="E624" s="421"/>
      <c r="F624" s="704" t="s">
        <v>1388</v>
      </c>
      <c r="G624" s="705"/>
      <c r="H624" s="642"/>
      <c r="I624" s="705"/>
      <c r="J624" s="642"/>
      <c r="K624" s="642"/>
      <c r="L624" s="642"/>
      <c r="M624" s="436"/>
      <c r="N624" s="585"/>
      <c r="O624" s="401"/>
      <c r="P624" s="371"/>
      <c r="Q624" s="401"/>
      <c r="R624" s="433"/>
      <c r="S624" s="55"/>
      <c r="T624" s="1"/>
      <c r="U624" s="427"/>
      <c r="V624" s="1"/>
      <c r="W624" s="1"/>
      <c r="X624" s="1"/>
      <c r="Y624" s="428"/>
      <c r="Z624" s="426"/>
      <c r="AA624" s="429">
        <f t="shared" ref="AA624:BI624" si="461">COUNTIF(AA$6:AA$614,"TDS")</f>
        <v>2</v>
      </c>
      <c r="AB624" s="429">
        <f t="shared" si="461"/>
        <v>3</v>
      </c>
      <c r="AC624" s="617">
        <f t="shared" si="461"/>
        <v>2</v>
      </c>
      <c r="AD624" s="429">
        <f t="shared" si="461"/>
        <v>2</v>
      </c>
      <c r="AE624" s="429">
        <f t="shared" si="461"/>
        <v>2</v>
      </c>
      <c r="AF624" s="429">
        <f t="shared" si="461"/>
        <v>2</v>
      </c>
      <c r="AG624" s="429">
        <f t="shared" si="461"/>
        <v>2</v>
      </c>
      <c r="AH624" s="429">
        <f t="shared" si="461"/>
        <v>2</v>
      </c>
      <c r="AI624" s="429">
        <f t="shared" si="461"/>
        <v>2</v>
      </c>
      <c r="AJ624" s="430">
        <f t="shared" si="461"/>
        <v>2</v>
      </c>
      <c r="AK624" s="430">
        <f t="shared" si="461"/>
        <v>2</v>
      </c>
      <c r="AL624" s="430">
        <f t="shared" si="461"/>
        <v>2</v>
      </c>
      <c r="AM624" s="430">
        <f t="shared" si="461"/>
        <v>3</v>
      </c>
      <c r="AN624" s="430">
        <f t="shared" si="461"/>
        <v>3</v>
      </c>
      <c r="AO624" s="430">
        <f t="shared" si="461"/>
        <v>3</v>
      </c>
      <c r="AP624" s="430">
        <f t="shared" si="461"/>
        <v>3</v>
      </c>
      <c r="AQ624" s="430">
        <f t="shared" si="461"/>
        <v>3</v>
      </c>
      <c r="AR624" s="430">
        <f t="shared" si="461"/>
        <v>3</v>
      </c>
      <c r="AS624" s="430">
        <f t="shared" si="461"/>
        <v>3</v>
      </c>
      <c r="AT624" s="430">
        <f t="shared" si="461"/>
        <v>4</v>
      </c>
      <c r="AU624" s="430">
        <f t="shared" si="461"/>
        <v>2</v>
      </c>
      <c r="AV624" s="430">
        <f t="shared" si="461"/>
        <v>4</v>
      </c>
      <c r="AW624" s="430">
        <f t="shared" si="461"/>
        <v>3</v>
      </c>
      <c r="AX624" s="430">
        <f t="shared" si="461"/>
        <v>2</v>
      </c>
      <c r="AY624" s="430">
        <f t="shared" si="461"/>
        <v>3</v>
      </c>
      <c r="AZ624" s="430">
        <f t="shared" si="461"/>
        <v>2</v>
      </c>
      <c r="BA624" s="430">
        <f t="shared" si="461"/>
        <v>4</v>
      </c>
      <c r="BB624" s="430">
        <f t="shared" si="461"/>
        <v>4</v>
      </c>
      <c r="BC624" s="430">
        <f t="shared" si="461"/>
        <v>4</v>
      </c>
      <c r="BD624" s="430">
        <f t="shared" si="461"/>
        <v>3</v>
      </c>
      <c r="BE624" s="430">
        <f t="shared" si="461"/>
        <v>3</v>
      </c>
      <c r="BF624" s="430">
        <f t="shared" si="461"/>
        <v>3</v>
      </c>
      <c r="BG624" s="430">
        <f t="shared" si="461"/>
        <v>4</v>
      </c>
      <c r="BH624" s="430">
        <f t="shared" si="461"/>
        <v>3</v>
      </c>
      <c r="BI624" s="430">
        <f t="shared" si="461"/>
        <v>3</v>
      </c>
      <c r="BJ624" s="1"/>
      <c r="BK624" s="69"/>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409"/>
      <c r="CN624" s="1"/>
      <c r="CO624" s="409"/>
      <c r="CP624" s="1"/>
      <c r="CQ624" s="409"/>
      <c r="CR624" s="1"/>
      <c r="CS624" s="409"/>
      <c r="CT624" s="70"/>
      <c r="CU624" s="1"/>
      <c r="CV624" s="150"/>
    </row>
    <row r="625" spans="1:100" ht="19.5" customHeight="1">
      <c r="A625" s="420" t="s">
        <v>1377</v>
      </c>
      <c r="B625" s="421"/>
      <c r="C625" s="583"/>
      <c r="D625" s="421"/>
      <c r="E625" s="421"/>
      <c r="F625" s="704" t="s">
        <v>1389</v>
      </c>
      <c r="G625" s="705"/>
      <c r="H625" s="642"/>
      <c r="I625" s="705"/>
      <c r="J625" s="642"/>
      <c r="K625" s="642"/>
      <c r="L625" s="642"/>
      <c r="M625" s="432"/>
      <c r="N625" s="585"/>
      <c r="O625" s="401"/>
      <c r="P625" s="371"/>
      <c r="Q625" s="401"/>
      <c r="R625" s="433"/>
      <c r="S625" s="55"/>
      <c r="T625" s="1"/>
      <c r="U625" s="427"/>
      <c r="V625" s="1"/>
      <c r="W625" s="1"/>
      <c r="X625" s="1"/>
      <c r="Y625" s="55"/>
      <c r="Z625" s="426"/>
      <c r="AA625" s="429">
        <f t="shared" ref="AA625:BI625" si="462">COUNTIF(AA$6:AA$614,"HĐG")</f>
        <v>12</v>
      </c>
      <c r="AB625" s="429">
        <f t="shared" si="462"/>
        <v>12</v>
      </c>
      <c r="AC625" s="617">
        <f t="shared" si="462"/>
        <v>13</v>
      </c>
      <c r="AD625" s="429">
        <f t="shared" si="462"/>
        <v>13</v>
      </c>
      <c r="AE625" s="429">
        <f t="shared" si="462"/>
        <v>13</v>
      </c>
      <c r="AF625" s="429">
        <f t="shared" si="462"/>
        <v>13</v>
      </c>
      <c r="AG625" s="429">
        <f t="shared" si="462"/>
        <v>5</v>
      </c>
      <c r="AH625" s="429">
        <f t="shared" si="462"/>
        <v>6</v>
      </c>
      <c r="AI625" s="429">
        <f t="shared" si="462"/>
        <v>6</v>
      </c>
      <c r="AJ625" s="430">
        <f t="shared" si="462"/>
        <v>14</v>
      </c>
      <c r="AK625" s="430">
        <f t="shared" si="462"/>
        <v>16</v>
      </c>
      <c r="AL625" s="430">
        <f t="shared" si="462"/>
        <v>16</v>
      </c>
      <c r="AM625" s="430">
        <f t="shared" si="462"/>
        <v>16</v>
      </c>
      <c r="AN625" s="430">
        <f t="shared" si="462"/>
        <v>15</v>
      </c>
      <c r="AO625" s="430">
        <f t="shared" si="462"/>
        <v>14</v>
      </c>
      <c r="AP625" s="430">
        <f t="shared" si="462"/>
        <v>15</v>
      </c>
      <c r="AQ625" s="437">
        <f t="shared" si="462"/>
        <v>14</v>
      </c>
      <c r="AR625" s="437">
        <f t="shared" si="462"/>
        <v>13</v>
      </c>
      <c r="AS625" s="437">
        <f t="shared" si="462"/>
        <v>12</v>
      </c>
      <c r="AT625" s="431">
        <f t="shared" si="462"/>
        <v>10</v>
      </c>
      <c r="AU625" s="431">
        <f t="shared" si="462"/>
        <v>10</v>
      </c>
      <c r="AV625" s="431">
        <f t="shared" si="462"/>
        <v>11</v>
      </c>
      <c r="AW625" s="431">
        <f t="shared" si="462"/>
        <v>11</v>
      </c>
      <c r="AX625" s="430">
        <f t="shared" si="462"/>
        <v>14</v>
      </c>
      <c r="AY625" s="430">
        <f t="shared" si="462"/>
        <v>14</v>
      </c>
      <c r="AZ625" s="430">
        <f t="shared" si="462"/>
        <v>14</v>
      </c>
      <c r="BA625" s="430">
        <f t="shared" si="462"/>
        <v>13</v>
      </c>
      <c r="BB625" s="430">
        <f t="shared" si="462"/>
        <v>13</v>
      </c>
      <c r="BC625" s="430">
        <f t="shared" si="462"/>
        <v>12</v>
      </c>
      <c r="BD625" s="430">
        <f t="shared" si="462"/>
        <v>8</v>
      </c>
      <c r="BE625" s="430">
        <f t="shared" si="462"/>
        <v>8</v>
      </c>
      <c r="BF625" s="430">
        <f t="shared" si="462"/>
        <v>8</v>
      </c>
      <c r="BG625" s="430">
        <f t="shared" si="462"/>
        <v>8</v>
      </c>
      <c r="BH625" s="430">
        <f t="shared" si="462"/>
        <v>10</v>
      </c>
      <c r="BI625" s="430">
        <f t="shared" si="462"/>
        <v>8</v>
      </c>
      <c r="BJ625" s="1"/>
      <c r="BK625" s="69"/>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409"/>
      <c r="CN625" s="1"/>
      <c r="CO625" s="409"/>
      <c r="CP625" s="1"/>
      <c r="CQ625" s="409"/>
      <c r="CR625" s="1"/>
      <c r="CS625" s="409"/>
      <c r="CT625" s="70"/>
      <c r="CU625" s="1"/>
      <c r="CV625" s="150"/>
    </row>
    <row r="626" spans="1:100" ht="19.5" customHeight="1">
      <c r="A626" s="420" t="s">
        <v>1377</v>
      </c>
      <c r="B626" s="421"/>
      <c r="C626" s="583"/>
      <c r="D626" s="421"/>
      <c r="E626" s="421"/>
      <c r="F626" s="704" t="s">
        <v>1390</v>
      </c>
      <c r="G626" s="705"/>
      <c r="H626" s="642"/>
      <c r="I626" s="705"/>
      <c r="J626" s="642"/>
      <c r="K626" s="642"/>
      <c r="L626" s="642"/>
      <c r="M626" s="432"/>
      <c r="N626" s="585"/>
      <c r="O626" s="401"/>
      <c r="P626" s="371"/>
      <c r="Q626" s="401"/>
      <c r="R626" s="433"/>
      <c r="S626" s="55"/>
      <c r="T626" s="1"/>
      <c r="U626" s="427"/>
      <c r="V626" s="1"/>
      <c r="W626" s="1"/>
      <c r="X626" s="1"/>
      <c r="Y626" s="428"/>
      <c r="Z626" s="426"/>
      <c r="AA626" s="429">
        <f t="shared" ref="AA626:BI626" si="463">COUNTIF(AA$6:AA$614,"HĐNT")</f>
        <v>2</v>
      </c>
      <c r="AB626" s="429">
        <f t="shared" si="463"/>
        <v>3</v>
      </c>
      <c r="AC626" s="617">
        <f t="shared" si="463"/>
        <v>1</v>
      </c>
      <c r="AD626" s="429">
        <f t="shared" si="463"/>
        <v>2</v>
      </c>
      <c r="AE626" s="429">
        <f t="shared" si="463"/>
        <v>1</v>
      </c>
      <c r="AF626" s="429">
        <f t="shared" si="463"/>
        <v>2</v>
      </c>
      <c r="AG626" s="429">
        <f t="shared" si="463"/>
        <v>4</v>
      </c>
      <c r="AH626" s="429">
        <f t="shared" si="463"/>
        <v>3</v>
      </c>
      <c r="AI626" s="429">
        <f t="shared" si="463"/>
        <v>4</v>
      </c>
      <c r="AJ626" s="430">
        <f t="shared" si="463"/>
        <v>2</v>
      </c>
      <c r="AK626" s="430">
        <f t="shared" si="463"/>
        <v>2</v>
      </c>
      <c r="AL626" s="430">
        <f t="shared" si="463"/>
        <v>2</v>
      </c>
      <c r="AM626" s="430">
        <f t="shared" si="463"/>
        <v>3</v>
      </c>
      <c r="AN626" s="430">
        <f t="shared" si="463"/>
        <v>3</v>
      </c>
      <c r="AO626" s="430">
        <f t="shared" si="463"/>
        <v>3</v>
      </c>
      <c r="AP626" s="430">
        <f t="shared" si="463"/>
        <v>2</v>
      </c>
      <c r="AQ626" s="437">
        <f t="shared" si="463"/>
        <v>4</v>
      </c>
      <c r="AR626" s="437">
        <f t="shared" si="463"/>
        <v>4</v>
      </c>
      <c r="AS626" s="437">
        <f t="shared" si="463"/>
        <v>5</v>
      </c>
      <c r="AT626" s="431">
        <f t="shared" si="463"/>
        <v>7</v>
      </c>
      <c r="AU626" s="431">
        <f t="shared" si="463"/>
        <v>8</v>
      </c>
      <c r="AV626" s="431">
        <f t="shared" si="463"/>
        <v>7</v>
      </c>
      <c r="AW626" s="431">
        <f t="shared" si="463"/>
        <v>7</v>
      </c>
      <c r="AX626" s="430">
        <f t="shared" si="463"/>
        <v>2</v>
      </c>
      <c r="AY626" s="430">
        <f t="shared" si="463"/>
        <v>2</v>
      </c>
      <c r="AZ626" s="430">
        <f t="shared" si="463"/>
        <v>3</v>
      </c>
      <c r="BA626" s="430">
        <f t="shared" si="463"/>
        <v>2</v>
      </c>
      <c r="BB626" s="430">
        <f t="shared" si="463"/>
        <v>2</v>
      </c>
      <c r="BC626" s="430">
        <f t="shared" si="463"/>
        <v>3</v>
      </c>
      <c r="BD626" s="430">
        <f t="shared" si="463"/>
        <v>5</v>
      </c>
      <c r="BE626" s="430">
        <f t="shared" si="463"/>
        <v>5</v>
      </c>
      <c r="BF626" s="430">
        <f t="shared" si="463"/>
        <v>5</v>
      </c>
      <c r="BG626" s="430">
        <f t="shared" si="463"/>
        <v>2</v>
      </c>
      <c r="BH626" s="430">
        <f t="shared" si="463"/>
        <v>2</v>
      </c>
      <c r="BI626" s="430">
        <f t="shared" si="463"/>
        <v>2</v>
      </c>
      <c r="BJ626" s="1"/>
      <c r="BK626" s="69"/>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409"/>
      <c r="CN626" s="1"/>
      <c r="CO626" s="409"/>
      <c r="CP626" s="1"/>
      <c r="CQ626" s="409"/>
      <c r="CR626" s="1"/>
      <c r="CS626" s="409"/>
      <c r="CT626" s="70"/>
      <c r="CU626" s="1"/>
      <c r="CV626" s="150"/>
    </row>
    <row r="627" spans="1:100" ht="19.5" customHeight="1">
      <c r="A627" s="420" t="s">
        <v>1377</v>
      </c>
      <c r="B627" s="421"/>
      <c r="C627" s="583"/>
      <c r="D627" s="421"/>
      <c r="E627" s="421"/>
      <c r="F627" s="704" t="s">
        <v>1391</v>
      </c>
      <c r="G627" s="705"/>
      <c r="H627" s="642"/>
      <c r="I627" s="705"/>
      <c r="J627" s="642"/>
      <c r="K627" s="642"/>
      <c r="L627" s="642"/>
      <c r="M627" s="432"/>
      <c r="N627" s="585"/>
      <c r="O627" s="401"/>
      <c r="P627" s="371"/>
      <c r="Q627" s="401"/>
      <c r="R627" s="433"/>
      <c r="S627" s="55"/>
      <c r="T627" s="1"/>
      <c r="U627" s="427"/>
      <c r="V627" s="1"/>
      <c r="W627" s="1"/>
      <c r="X627" s="1"/>
      <c r="Y627" s="428"/>
      <c r="Z627" s="426"/>
      <c r="AA627" s="429">
        <f t="shared" ref="AA627:BI627" si="464">COUNTIF(AA$6:AA$614,"VS-AN")</f>
        <v>9</v>
      </c>
      <c r="AB627" s="429">
        <f t="shared" si="464"/>
        <v>9</v>
      </c>
      <c r="AC627" s="617">
        <f t="shared" si="464"/>
        <v>4</v>
      </c>
      <c r="AD627" s="429">
        <f t="shared" si="464"/>
        <v>4</v>
      </c>
      <c r="AE627" s="429">
        <f t="shared" si="464"/>
        <v>4</v>
      </c>
      <c r="AF627" s="429">
        <f t="shared" si="464"/>
        <v>5</v>
      </c>
      <c r="AG627" s="429">
        <f t="shared" si="464"/>
        <v>4</v>
      </c>
      <c r="AH627" s="429">
        <f t="shared" si="464"/>
        <v>3</v>
      </c>
      <c r="AI627" s="429">
        <f t="shared" si="464"/>
        <v>4</v>
      </c>
      <c r="AJ627" s="430">
        <f t="shared" si="464"/>
        <v>2</v>
      </c>
      <c r="AK627" s="430">
        <f t="shared" si="464"/>
        <v>2</v>
      </c>
      <c r="AL627" s="430">
        <f t="shared" si="464"/>
        <v>2</v>
      </c>
      <c r="AM627" s="430">
        <f t="shared" si="464"/>
        <v>3</v>
      </c>
      <c r="AN627" s="430">
        <f t="shared" si="464"/>
        <v>3</v>
      </c>
      <c r="AO627" s="430">
        <f t="shared" si="464"/>
        <v>3</v>
      </c>
      <c r="AP627" s="430">
        <f t="shared" si="464"/>
        <v>3</v>
      </c>
      <c r="AQ627" s="437">
        <f t="shared" si="464"/>
        <v>1</v>
      </c>
      <c r="AR627" s="437">
        <f t="shared" si="464"/>
        <v>1</v>
      </c>
      <c r="AS627" s="437">
        <f t="shared" si="464"/>
        <v>1</v>
      </c>
      <c r="AT627" s="431">
        <f t="shared" si="464"/>
        <v>1</v>
      </c>
      <c r="AU627" s="431">
        <f t="shared" si="464"/>
        <v>2</v>
      </c>
      <c r="AV627" s="431">
        <f t="shared" si="464"/>
        <v>1</v>
      </c>
      <c r="AW627" s="431">
        <f t="shared" si="464"/>
        <v>1</v>
      </c>
      <c r="AX627" s="430">
        <f t="shared" si="464"/>
        <v>1</v>
      </c>
      <c r="AY627" s="430">
        <f t="shared" si="464"/>
        <v>1</v>
      </c>
      <c r="AZ627" s="430">
        <f t="shared" si="464"/>
        <v>1</v>
      </c>
      <c r="BA627" s="430">
        <f t="shared" si="464"/>
        <v>1</v>
      </c>
      <c r="BB627" s="430">
        <f t="shared" si="464"/>
        <v>2</v>
      </c>
      <c r="BC627" s="430">
        <f t="shared" si="464"/>
        <v>2</v>
      </c>
      <c r="BD627" s="430">
        <f t="shared" si="464"/>
        <v>1</v>
      </c>
      <c r="BE627" s="430">
        <f t="shared" si="464"/>
        <v>2</v>
      </c>
      <c r="BF627" s="430">
        <f t="shared" si="464"/>
        <v>1</v>
      </c>
      <c r="BG627" s="430">
        <f t="shared" si="464"/>
        <v>1</v>
      </c>
      <c r="BH627" s="430">
        <f t="shared" si="464"/>
        <v>2</v>
      </c>
      <c r="BI627" s="430">
        <f t="shared" si="464"/>
        <v>2</v>
      </c>
      <c r="BJ627" s="1"/>
      <c r="BK627" s="69"/>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409"/>
      <c r="CN627" s="1"/>
      <c r="CO627" s="409"/>
      <c r="CP627" s="1"/>
      <c r="CQ627" s="409"/>
      <c r="CR627" s="1"/>
      <c r="CS627" s="409"/>
      <c r="CT627" s="70"/>
      <c r="CU627" s="1"/>
      <c r="CV627" s="150"/>
    </row>
    <row r="628" spans="1:100" ht="19.5" customHeight="1">
      <c r="A628" s="420" t="s">
        <v>1377</v>
      </c>
      <c r="B628" s="421"/>
      <c r="C628" s="583"/>
      <c r="D628" s="421"/>
      <c r="E628" s="421"/>
      <c r="F628" s="704" t="s">
        <v>1392</v>
      </c>
      <c r="G628" s="705"/>
      <c r="H628" s="642"/>
      <c r="I628" s="705"/>
      <c r="J628" s="642"/>
      <c r="K628" s="642"/>
      <c r="L628" s="642"/>
      <c r="M628" s="432"/>
      <c r="N628" s="585"/>
      <c r="O628" s="401"/>
      <c r="P628" s="371"/>
      <c r="Q628" s="401"/>
      <c r="R628" s="433"/>
      <c r="S628" s="55"/>
      <c r="T628" s="1"/>
      <c r="U628" s="427"/>
      <c r="V628" s="1"/>
      <c r="W628" s="1"/>
      <c r="X628" s="1"/>
      <c r="Y628" s="55"/>
      <c r="Z628" s="426"/>
      <c r="AA628" s="429">
        <f t="shared" ref="AA628:BI628" si="465">COUNTIF(AA$6:AA$614,"HĐC")</f>
        <v>5</v>
      </c>
      <c r="AB628" s="429">
        <f t="shared" si="465"/>
        <v>4</v>
      </c>
      <c r="AC628" s="617">
        <f t="shared" si="465"/>
        <v>5</v>
      </c>
      <c r="AD628" s="429">
        <f t="shared" si="465"/>
        <v>5</v>
      </c>
      <c r="AE628" s="429">
        <f t="shared" si="465"/>
        <v>5</v>
      </c>
      <c r="AF628" s="429">
        <f t="shared" si="465"/>
        <v>5</v>
      </c>
      <c r="AG628" s="429">
        <f t="shared" si="465"/>
        <v>5</v>
      </c>
      <c r="AH628" s="429">
        <f t="shared" si="465"/>
        <v>6</v>
      </c>
      <c r="AI628" s="429">
        <f t="shared" si="465"/>
        <v>5</v>
      </c>
      <c r="AJ628" s="430">
        <f t="shared" si="465"/>
        <v>4</v>
      </c>
      <c r="AK628" s="430">
        <f t="shared" si="465"/>
        <v>5</v>
      </c>
      <c r="AL628" s="430">
        <f t="shared" si="465"/>
        <v>5</v>
      </c>
      <c r="AM628" s="430">
        <f t="shared" si="465"/>
        <v>4</v>
      </c>
      <c r="AN628" s="430">
        <f t="shared" si="465"/>
        <v>3</v>
      </c>
      <c r="AO628" s="430">
        <f t="shared" si="465"/>
        <v>5</v>
      </c>
      <c r="AP628" s="430">
        <f t="shared" si="465"/>
        <v>5</v>
      </c>
      <c r="AQ628" s="437">
        <f t="shared" si="465"/>
        <v>6</v>
      </c>
      <c r="AR628" s="437">
        <f t="shared" si="465"/>
        <v>5</v>
      </c>
      <c r="AS628" s="437">
        <f t="shared" si="465"/>
        <v>6</v>
      </c>
      <c r="AT628" s="431">
        <f t="shared" si="465"/>
        <v>5</v>
      </c>
      <c r="AU628" s="431">
        <f t="shared" si="465"/>
        <v>4</v>
      </c>
      <c r="AV628" s="431">
        <f t="shared" si="465"/>
        <v>5</v>
      </c>
      <c r="AW628" s="431">
        <f t="shared" si="465"/>
        <v>4</v>
      </c>
      <c r="AX628" s="430">
        <f t="shared" si="465"/>
        <v>7</v>
      </c>
      <c r="AY628" s="430">
        <f t="shared" si="465"/>
        <v>6</v>
      </c>
      <c r="AZ628" s="430">
        <f t="shared" si="465"/>
        <v>6</v>
      </c>
      <c r="BA628" s="430">
        <f t="shared" si="465"/>
        <v>5</v>
      </c>
      <c r="BB628" s="430">
        <f t="shared" si="465"/>
        <v>5</v>
      </c>
      <c r="BC628" s="430">
        <f t="shared" si="465"/>
        <v>4</v>
      </c>
      <c r="BD628" s="430">
        <f t="shared" si="465"/>
        <v>6</v>
      </c>
      <c r="BE628" s="430">
        <f t="shared" si="465"/>
        <v>5</v>
      </c>
      <c r="BF628" s="430">
        <f t="shared" si="465"/>
        <v>6</v>
      </c>
      <c r="BG628" s="430">
        <f t="shared" si="465"/>
        <v>6</v>
      </c>
      <c r="BH628" s="430">
        <f t="shared" si="465"/>
        <v>6</v>
      </c>
      <c r="BI628" s="430">
        <f t="shared" si="465"/>
        <v>6</v>
      </c>
      <c r="BJ628" s="1"/>
      <c r="BK628" s="69"/>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409"/>
      <c r="CN628" s="1"/>
      <c r="CO628" s="409"/>
      <c r="CP628" s="1"/>
      <c r="CQ628" s="409"/>
      <c r="CR628" s="1"/>
      <c r="CS628" s="409"/>
      <c r="CT628" s="70"/>
      <c r="CU628" s="1"/>
      <c r="CV628" s="150"/>
    </row>
    <row r="629" spans="1:100" ht="19.5" customHeight="1">
      <c r="A629" s="420" t="s">
        <v>1377</v>
      </c>
      <c r="B629" s="421"/>
      <c r="C629" s="583"/>
      <c r="D629" s="421"/>
      <c r="E629" s="421"/>
      <c r="F629" s="704" t="s">
        <v>1393</v>
      </c>
      <c r="G629" s="705"/>
      <c r="H629" s="642"/>
      <c r="I629" s="705"/>
      <c r="J629" s="642"/>
      <c r="K629" s="642"/>
      <c r="L629" s="642"/>
      <c r="M629" s="432"/>
      <c r="N629" s="585"/>
      <c r="O629" s="401"/>
      <c r="P629" s="371"/>
      <c r="Q629" s="401"/>
      <c r="R629" s="433"/>
      <c r="S629" s="55"/>
      <c r="T629" s="1"/>
      <c r="U629" s="427"/>
      <c r="V629" s="1"/>
      <c r="W629" s="1"/>
      <c r="X629" s="1"/>
      <c r="Y629" s="55"/>
      <c r="Z629" s="426"/>
      <c r="AA629" s="429">
        <f t="shared" ref="AA629:BI629" si="466">COUNTIF(AA$6:AA$614,"TQDN")</f>
        <v>0</v>
      </c>
      <c r="AB629" s="429">
        <f t="shared" si="466"/>
        <v>0</v>
      </c>
      <c r="AC629" s="617">
        <f t="shared" si="466"/>
        <v>0</v>
      </c>
      <c r="AD629" s="429">
        <f t="shared" si="466"/>
        <v>0</v>
      </c>
      <c r="AE629" s="429">
        <f t="shared" si="466"/>
        <v>0</v>
      </c>
      <c r="AF629" s="429">
        <f t="shared" si="466"/>
        <v>0</v>
      </c>
      <c r="AG629" s="429">
        <f t="shared" si="466"/>
        <v>0</v>
      </c>
      <c r="AH629" s="429">
        <f t="shared" si="466"/>
        <v>0</v>
      </c>
      <c r="AI629" s="429">
        <f t="shared" si="466"/>
        <v>0</v>
      </c>
      <c r="AJ629" s="430">
        <f t="shared" si="466"/>
        <v>0</v>
      </c>
      <c r="AK629" s="430">
        <f t="shared" si="466"/>
        <v>0</v>
      </c>
      <c r="AL629" s="430">
        <f t="shared" si="466"/>
        <v>0</v>
      </c>
      <c r="AM629" s="430">
        <f t="shared" si="466"/>
        <v>0</v>
      </c>
      <c r="AN629" s="430">
        <f t="shared" si="466"/>
        <v>0</v>
      </c>
      <c r="AO629" s="430">
        <f t="shared" si="466"/>
        <v>0</v>
      </c>
      <c r="AP629" s="438">
        <f t="shared" si="466"/>
        <v>1</v>
      </c>
      <c r="AQ629" s="437">
        <f t="shared" si="466"/>
        <v>0</v>
      </c>
      <c r="AR629" s="437">
        <f t="shared" si="466"/>
        <v>0</v>
      </c>
      <c r="AS629" s="437">
        <f t="shared" si="466"/>
        <v>0</v>
      </c>
      <c r="AT629" s="431">
        <f t="shared" si="466"/>
        <v>0</v>
      </c>
      <c r="AU629" s="431">
        <f t="shared" si="466"/>
        <v>0</v>
      </c>
      <c r="AV629" s="431">
        <f t="shared" si="466"/>
        <v>0</v>
      </c>
      <c r="AW629" s="431">
        <f t="shared" si="466"/>
        <v>0</v>
      </c>
      <c r="AX629" s="430">
        <f t="shared" si="466"/>
        <v>0</v>
      </c>
      <c r="AY629" s="430">
        <f t="shared" si="466"/>
        <v>0</v>
      </c>
      <c r="AZ629" s="430">
        <f t="shared" si="466"/>
        <v>0</v>
      </c>
      <c r="BA629" s="430">
        <f t="shared" si="466"/>
        <v>0</v>
      </c>
      <c r="BB629" s="430">
        <f t="shared" si="466"/>
        <v>0</v>
      </c>
      <c r="BC629" s="430">
        <f t="shared" si="466"/>
        <v>0</v>
      </c>
      <c r="BD629" s="430">
        <f t="shared" si="466"/>
        <v>0</v>
      </c>
      <c r="BE629" s="430">
        <f t="shared" si="466"/>
        <v>0</v>
      </c>
      <c r="BF629" s="430">
        <f t="shared" si="466"/>
        <v>0</v>
      </c>
      <c r="BG629" s="430">
        <f t="shared" si="466"/>
        <v>1</v>
      </c>
      <c r="BH629" s="430">
        <f t="shared" si="466"/>
        <v>0</v>
      </c>
      <c r="BI629" s="438">
        <f t="shared" si="466"/>
        <v>1</v>
      </c>
      <c r="BJ629" s="1"/>
      <c r="BK629" s="69"/>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409"/>
      <c r="CN629" s="1"/>
      <c r="CO629" s="409"/>
      <c r="CP629" s="1"/>
      <c r="CQ629" s="409"/>
      <c r="CR629" s="1"/>
      <c r="CS629" s="409"/>
      <c r="CT629" s="70"/>
      <c r="CU629" s="1"/>
      <c r="CV629" s="150"/>
    </row>
    <row r="630" spans="1:100" ht="19.5" customHeight="1">
      <c r="A630" s="420" t="s">
        <v>1377</v>
      </c>
      <c r="B630" s="421"/>
      <c r="C630" s="583"/>
      <c r="D630" s="421"/>
      <c r="E630" s="421"/>
      <c r="F630" s="704" t="s">
        <v>1394</v>
      </c>
      <c r="G630" s="705"/>
      <c r="H630" s="642"/>
      <c r="I630" s="705"/>
      <c r="J630" s="642"/>
      <c r="K630" s="642"/>
      <c r="L630" s="642"/>
      <c r="M630" s="439"/>
      <c r="N630" s="585"/>
      <c r="O630" s="401"/>
      <c r="P630" s="371"/>
      <c r="Q630" s="401"/>
      <c r="R630" s="433"/>
      <c r="S630" s="55"/>
      <c r="T630" s="1"/>
      <c r="U630" s="427"/>
      <c r="V630" s="1"/>
      <c r="W630" s="1"/>
      <c r="X630" s="1"/>
      <c r="Y630" s="55"/>
      <c r="Z630" s="426"/>
      <c r="AA630" s="429">
        <f t="shared" ref="AA630:BI630" si="467">COUNTIF(AA$6:AA$614,"LH")</f>
        <v>0</v>
      </c>
      <c r="AB630" s="429">
        <f t="shared" si="467"/>
        <v>0</v>
      </c>
      <c r="AC630" s="617">
        <f t="shared" si="467"/>
        <v>0</v>
      </c>
      <c r="AD630" s="429">
        <f t="shared" si="467"/>
        <v>1</v>
      </c>
      <c r="AE630" s="429">
        <f t="shared" si="467"/>
        <v>0</v>
      </c>
      <c r="AF630" s="429">
        <f t="shared" si="467"/>
        <v>0</v>
      </c>
      <c r="AG630" s="429">
        <f t="shared" si="467"/>
        <v>1</v>
      </c>
      <c r="AH630" s="429">
        <f t="shared" si="467"/>
        <v>0</v>
      </c>
      <c r="AI630" s="429">
        <f t="shared" si="467"/>
        <v>0</v>
      </c>
      <c r="AJ630" s="430">
        <f t="shared" si="467"/>
        <v>0</v>
      </c>
      <c r="AK630" s="430">
        <f t="shared" si="467"/>
        <v>1</v>
      </c>
      <c r="AL630" s="430">
        <f t="shared" si="467"/>
        <v>0</v>
      </c>
      <c r="AM630" s="430">
        <f t="shared" si="467"/>
        <v>0</v>
      </c>
      <c r="AN630" s="430">
        <f t="shared" si="467"/>
        <v>0</v>
      </c>
      <c r="AO630" s="430">
        <f t="shared" si="467"/>
        <v>1</v>
      </c>
      <c r="AP630" s="430">
        <f t="shared" si="467"/>
        <v>0</v>
      </c>
      <c r="AQ630" s="437">
        <f t="shared" si="467"/>
        <v>1</v>
      </c>
      <c r="AR630" s="437">
        <f t="shared" si="467"/>
        <v>0</v>
      </c>
      <c r="AS630" s="437">
        <f t="shared" si="467"/>
        <v>0</v>
      </c>
      <c r="AT630" s="431">
        <f t="shared" si="467"/>
        <v>0</v>
      </c>
      <c r="AU630" s="431">
        <f t="shared" si="467"/>
        <v>0</v>
      </c>
      <c r="AV630" s="431">
        <f t="shared" si="467"/>
        <v>0</v>
      </c>
      <c r="AW630" s="431">
        <f t="shared" si="467"/>
        <v>1</v>
      </c>
      <c r="AX630" s="430">
        <f t="shared" si="467"/>
        <v>0</v>
      </c>
      <c r="AY630" s="430">
        <f t="shared" si="467"/>
        <v>1</v>
      </c>
      <c r="AZ630" s="430">
        <f t="shared" si="467"/>
        <v>0</v>
      </c>
      <c r="BA630" s="430">
        <f t="shared" si="467"/>
        <v>0</v>
      </c>
      <c r="BB630" s="430">
        <f t="shared" si="467"/>
        <v>0</v>
      </c>
      <c r="BC630" s="430">
        <f t="shared" si="467"/>
        <v>0</v>
      </c>
      <c r="BD630" s="430">
        <f t="shared" si="467"/>
        <v>0</v>
      </c>
      <c r="BE630" s="430">
        <f t="shared" si="467"/>
        <v>0</v>
      </c>
      <c r="BF630" s="430">
        <f t="shared" si="467"/>
        <v>1</v>
      </c>
      <c r="BG630" s="430">
        <f t="shared" si="467"/>
        <v>0</v>
      </c>
      <c r="BH630" s="430">
        <f t="shared" si="467"/>
        <v>0</v>
      </c>
      <c r="BI630" s="430">
        <f t="shared" si="467"/>
        <v>0</v>
      </c>
      <c r="BJ630" s="1"/>
      <c r="BK630" s="69"/>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409"/>
      <c r="CN630" s="1"/>
      <c r="CO630" s="409"/>
      <c r="CP630" s="1"/>
      <c r="CQ630" s="409"/>
      <c r="CR630" s="1"/>
      <c r="CS630" s="409"/>
      <c r="CT630" s="70"/>
      <c r="CU630" s="1"/>
      <c r="CV630" s="150"/>
    </row>
    <row r="631" spans="1:100" ht="19.5" customHeight="1">
      <c r="A631" s="420" t="s">
        <v>1377</v>
      </c>
      <c r="B631" s="421"/>
      <c r="C631" s="583"/>
      <c r="D631" s="421"/>
      <c r="E631" s="421"/>
      <c r="F631" s="706" t="s">
        <v>1395</v>
      </c>
      <c r="G631" s="705"/>
      <c r="H631" s="642"/>
      <c r="I631" s="705"/>
      <c r="J631" s="642"/>
      <c r="K631" s="642"/>
      <c r="L631" s="642"/>
      <c r="M631" s="432"/>
      <c r="N631" s="585"/>
      <c r="O631" s="401"/>
      <c r="P631" s="371"/>
      <c r="Q631" s="401"/>
      <c r="R631" s="433"/>
      <c r="S631" s="55"/>
      <c r="T631" s="1"/>
      <c r="U631" s="427"/>
      <c r="V631" s="1"/>
      <c r="W631" s="1"/>
      <c r="X631" s="1"/>
      <c r="Y631" s="55"/>
      <c r="Z631" s="426"/>
      <c r="AA631" s="440">
        <f t="shared" ref="AA631:BI631" si="468">COUNTIF(AA$6:AA$614,"HĐH")</f>
        <v>5</v>
      </c>
      <c r="AB631" s="440">
        <f t="shared" si="468"/>
        <v>5</v>
      </c>
      <c r="AC631" s="619">
        <f t="shared" si="468"/>
        <v>5</v>
      </c>
      <c r="AD631" s="440">
        <f t="shared" si="468"/>
        <v>5</v>
      </c>
      <c r="AE631" s="440">
        <f t="shared" si="468"/>
        <v>5</v>
      </c>
      <c r="AF631" s="440">
        <f t="shared" si="468"/>
        <v>5</v>
      </c>
      <c r="AG631" s="440">
        <f t="shared" si="468"/>
        <v>5</v>
      </c>
      <c r="AH631" s="440">
        <f t="shared" si="468"/>
        <v>5</v>
      </c>
      <c r="AI631" s="440">
        <f t="shared" si="468"/>
        <v>5</v>
      </c>
      <c r="AJ631" s="438">
        <f t="shared" si="468"/>
        <v>5</v>
      </c>
      <c r="AK631" s="438">
        <f t="shared" si="468"/>
        <v>5</v>
      </c>
      <c r="AL631" s="438">
        <f t="shared" si="468"/>
        <v>5</v>
      </c>
      <c r="AM631" s="438">
        <f t="shared" si="468"/>
        <v>5</v>
      </c>
      <c r="AN631" s="438">
        <f t="shared" si="468"/>
        <v>5</v>
      </c>
      <c r="AO631" s="438">
        <f t="shared" si="468"/>
        <v>5</v>
      </c>
      <c r="AP631" s="438">
        <f t="shared" si="468"/>
        <v>4</v>
      </c>
      <c r="AQ631" s="297">
        <f t="shared" si="468"/>
        <v>4</v>
      </c>
      <c r="AR631" s="297">
        <f t="shared" si="468"/>
        <v>5</v>
      </c>
      <c r="AS631" s="297">
        <f t="shared" si="468"/>
        <v>5</v>
      </c>
      <c r="AT631" s="441">
        <f t="shared" si="468"/>
        <v>5</v>
      </c>
      <c r="AU631" s="441">
        <f t="shared" si="468"/>
        <v>5</v>
      </c>
      <c r="AV631" s="441">
        <f t="shared" si="468"/>
        <v>5</v>
      </c>
      <c r="AW631" s="441">
        <f t="shared" si="468"/>
        <v>5</v>
      </c>
      <c r="AX631" s="438">
        <f t="shared" si="468"/>
        <v>5</v>
      </c>
      <c r="AY631" s="438">
        <f t="shared" si="468"/>
        <v>5</v>
      </c>
      <c r="AZ631" s="438">
        <f t="shared" si="468"/>
        <v>5</v>
      </c>
      <c r="BA631" s="438">
        <f t="shared" si="468"/>
        <v>5</v>
      </c>
      <c r="BB631" s="438">
        <f t="shared" si="468"/>
        <v>5</v>
      </c>
      <c r="BC631" s="438">
        <f t="shared" si="468"/>
        <v>5</v>
      </c>
      <c r="BD631" s="438">
        <f t="shared" si="468"/>
        <v>5</v>
      </c>
      <c r="BE631" s="438">
        <f t="shared" si="468"/>
        <v>5</v>
      </c>
      <c r="BF631" s="438">
        <f t="shared" si="468"/>
        <v>5</v>
      </c>
      <c r="BG631" s="438">
        <f t="shared" si="468"/>
        <v>5</v>
      </c>
      <c r="BH631" s="438">
        <f t="shared" si="468"/>
        <v>5</v>
      </c>
      <c r="BI631" s="438">
        <f t="shared" si="468"/>
        <v>4</v>
      </c>
      <c r="BJ631" s="1"/>
      <c r="BK631" s="69"/>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409"/>
      <c r="CN631" s="1"/>
      <c r="CO631" s="409"/>
      <c r="CP631" s="1"/>
      <c r="CQ631" s="409"/>
      <c r="CR631" s="1"/>
      <c r="CS631" s="409"/>
      <c r="CT631" s="70"/>
      <c r="CU631" s="1"/>
      <c r="CV631" s="150"/>
    </row>
    <row r="632" spans="1:100" ht="19.5" customHeight="1">
      <c r="A632" s="420" t="s">
        <v>1377</v>
      </c>
      <c r="B632" s="421"/>
      <c r="C632" s="583"/>
      <c r="D632" s="421"/>
      <c r="E632" s="421"/>
      <c r="F632" s="714" t="s">
        <v>1396</v>
      </c>
      <c r="G632" s="705"/>
      <c r="H632" s="642"/>
      <c r="I632" s="705"/>
      <c r="J632" s="642"/>
      <c r="K632" s="642"/>
      <c r="L632" s="642"/>
      <c r="M632" s="436"/>
      <c r="N632" s="585"/>
      <c r="O632" s="401"/>
      <c r="P632" s="371"/>
      <c r="Q632" s="401"/>
      <c r="R632" s="433"/>
      <c r="S632" s="55"/>
      <c r="T632" s="1"/>
      <c r="U632" s="427"/>
      <c r="V632" s="1"/>
      <c r="W632" s="1"/>
      <c r="X632" s="1"/>
      <c r="Y632" s="55"/>
      <c r="Z632" s="426"/>
      <c r="AA632" s="442">
        <f t="shared" ref="AA632:BI632" si="469">COUNTIF(AA$6:AA$188,"HĐH")</f>
        <v>1</v>
      </c>
      <c r="AB632" s="442">
        <f t="shared" si="469"/>
        <v>1</v>
      </c>
      <c r="AC632" s="620">
        <f t="shared" si="469"/>
        <v>1</v>
      </c>
      <c r="AD632" s="442">
        <f t="shared" si="469"/>
        <v>1</v>
      </c>
      <c r="AE632" s="442">
        <f t="shared" si="469"/>
        <v>1</v>
      </c>
      <c r="AF632" s="442">
        <f t="shared" si="469"/>
        <v>1</v>
      </c>
      <c r="AG632" s="442">
        <f t="shared" si="469"/>
        <v>1</v>
      </c>
      <c r="AH632" s="442">
        <f t="shared" si="469"/>
        <v>1</v>
      </c>
      <c r="AI632" s="442">
        <f t="shared" si="469"/>
        <v>1</v>
      </c>
      <c r="AJ632" s="443">
        <f t="shared" si="469"/>
        <v>1</v>
      </c>
      <c r="AK632" s="443">
        <f t="shared" si="469"/>
        <v>1</v>
      </c>
      <c r="AL632" s="443">
        <f t="shared" si="469"/>
        <v>1</v>
      </c>
      <c r="AM632" s="443">
        <f t="shared" si="469"/>
        <v>1</v>
      </c>
      <c r="AN632" s="443">
        <f t="shared" si="469"/>
        <v>1</v>
      </c>
      <c r="AO632" s="443">
        <f t="shared" si="469"/>
        <v>1</v>
      </c>
      <c r="AP632" s="443">
        <f t="shared" si="469"/>
        <v>1</v>
      </c>
      <c r="AQ632" s="444">
        <f t="shared" si="469"/>
        <v>1</v>
      </c>
      <c r="AR632" s="444">
        <f t="shared" si="469"/>
        <v>1</v>
      </c>
      <c r="AS632" s="444">
        <f t="shared" si="469"/>
        <v>1</v>
      </c>
      <c r="AT632" s="445">
        <f t="shared" si="469"/>
        <v>1</v>
      </c>
      <c r="AU632" s="445">
        <f t="shared" si="469"/>
        <v>1</v>
      </c>
      <c r="AV632" s="445">
        <f t="shared" si="469"/>
        <v>1</v>
      </c>
      <c r="AW632" s="445">
        <f t="shared" si="469"/>
        <v>1</v>
      </c>
      <c r="AX632" s="443">
        <f t="shared" si="469"/>
        <v>1</v>
      </c>
      <c r="AY632" s="443">
        <f t="shared" si="469"/>
        <v>1</v>
      </c>
      <c r="AZ632" s="443">
        <f t="shared" si="469"/>
        <v>1</v>
      </c>
      <c r="BA632" s="443">
        <f t="shared" si="469"/>
        <v>1</v>
      </c>
      <c r="BB632" s="443">
        <f t="shared" si="469"/>
        <v>1</v>
      </c>
      <c r="BC632" s="443">
        <f t="shared" si="469"/>
        <v>1</v>
      </c>
      <c r="BD632" s="443">
        <f t="shared" si="469"/>
        <v>1</v>
      </c>
      <c r="BE632" s="443">
        <f t="shared" si="469"/>
        <v>1</v>
      </c>
      <c r="BF632" s="443">
        <f t="shared" si="469"/>
        <v>1</v>
      </c>
      <c r="BG632" s="443">
        <f t="shared" si="469"/>
        <v>1</v>
      </c>
      <c r="BH632" s="443">
        <f t="shared" si="469"/>
        <v>1</v>
      </c>
      <c r="BI632" s="443">
        <f t="shared" si="469"/>
        <v>1</v>
      </c>
      <c r="BJ632" s="1"/>
      <c r="BK632" s="69"/>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409"/>
      <c r="CN632" s="1"/>
      <c r="CO632" s="409"/>
      <c r="CP632" s="1"/>
      <c r="CQ632" s="409"/>
      <c r="CR632" s="1"/>
      <c r="CS632" s="409"/>
      <c r="CT632" s="70"/>
      <c r="CU632" s="1"/>
      <c r="CV632" s="150"/>
    </row>
    <row r="633" spans="1:100" ht="19.5" customHeight="1">
      <c r="A633" s="420" t="s">
        <v>1377</v>
      </c>
      <c r="B633" s="421"/>
      <c r="C633" s="583"/>
      <c r="D633" s="421"/>
      <c r="E633" s="421"/>
      <c r="F633" s="715" t="s">
        <v>1397</v>
      </c>
      <c r="G633" s="705"/>
      <c r="H633" s="642"/>
      <c r="I633" s="705"/>
      <c r="J633" s="642"/>
      <c r="K633" s="642"/>
      <c r="L633" s="642"/>
      <c r="M633" s="446"/>
      <c r="N633" s="586"/>
      <c r="O633" s="447"/>
      <c r="P633" s="448"/>
      <c r="Q633" s="447"/>
      <c r="R633" s="449"/>
      <c r="S633" s="55"/>
      <c r="T633" s="1"/>
      <c r="U633" s="427"/>
      <c r="V633" s="1"/>
      <c r="W633" s="1"/>
      <c r="X633" s="1"/>
      <c r="Y633" s="55"/>
      <c r="Z633" s="426"/>
      <c r="AA633" s="442">
        <f t="shared" ref="AA633:BI633" si="470">COUNTIF(AA$188:AA$328,"HĐH")</f>
        <v>1</v>
      </c>
      <c r="AB633" s="442">
        <f t="shared" si="470"/>
        <v>1</v>
      </c>
      <c r="AC633" s="620">
        <f t="shared" si="470"/>
        <v>2</v>
      </c>
      <c r="AD633" s="442">
        <f t="shared" si="470"/>
        <v>1</v>
      </c>
      <c r="AE633" s="442">
        <f t="shared" si="470"/>
        <v>1</v>
      </c>
      <c r="AF633" s="442">
        <f t="shared" si="470"/>
        <v>1</v>
      </c>
      <c r="AG633" s="442">
        <f t="shared" si="470"/>
        <v>1</v>
      </c>
      <c r="AH633" s="442">
        <f t="shared" si="470"/>
        <v>1</v>
      </c>
      <c r="AI633" s="442">
        <f t="shared" si="470"/>
        <v>1</v>
      </c>
      <c r="AJ633" s="443">
        <f t="shared" si="470"/>
        <v>1</v>
      </c>
      <c r="AK633" s="443">
        <f t="shared" si="470"/>
        <v>1</v>
      </c>
      <c r="AL633" s="443">
        <f t="shared" si="470"/>
        <v>1</v>
      </c>
      <c r="AM633" s="443">
        <f t="shared" si="470"/>
        <v>2</v>
      </c>
      <c r="AN633" s="443">
        <f t="shared" si="470"/>
        <v>1</v>
      </c>
      <c r="AO633" s="443">
        <f t="shared" si="470"/>
        <v>1</v>
      </c>
      <c r="AP633" s="443">
        <f t="shared" si="470"/>
        <v>0</v>
      </c>
      <c r="AQ633" s="444">
        <f t="shared" si="470"/>
        <v>2</v>
      </c>
      <c r="AR633" s="444">
        <f t="shared" si="470"/>
        <v>1</v>
      </c>
      <c r="AS633" s="444">
        <f t="shared" si="470"/>
        <v>1</v>
      </c>
      <c r="AT633" s="445">
        <f t="shared" si="470"/>
        <v>1</v>
      </c>
      <c r="AU633" s="445">
        <f t="shared" si="470"/>
        <v>1</v>
      </c>
      <c r="AV633" s="445">
        <f t="shared" si="470"/>
        <v>2</v>
      </c>
      <c r="AW633" s="445">
        <f t="shared" si="470"/>
        <v>1</v>
      </c>
      <c r="AX633" s="443">
        <f t="shared" si="470"/>
        <v>1</v>
      </c>
      <c r="AY633" s="443">
        <f t="shared" si="470"/>
        <v>1</v>
      </c>
      <c r="AZ633" s="443">
        <f t="shared" si="470"/>
        <v>1</v>
      </c>
      <c r="BA633" s="443">
        <f t="shared" si="470"/>
        <v>1</v>
      </c>
      <c r="BB633" s="443">
        <f t="shared" si="470"/>
        <v>2</v>
      </c>
      <c r="BC633" s="443">
        <f t="shared" si="470"/>
        <v>1</v>
      </c>
      <c r="BD633" s="443">
        <f t="shared" si="470"/>
        <v>1</v>
      </c>
      <c r="BE633" s="443">
        <f t="shared" si="470"/>
        <v>1</v>
      </c>
      <c r="BF633" s="443">
        <f t="shared" si="470"/>
        <v>1</v>
      </c>
      <c r="BG633" s="443">
        <f t="shared" si="470"/>
        <v>1</v>
      </c>
      <c r="BH633" s="443">
        <f t="shared" si="470"/>
        <v>1</v>
      </c>
      <c r="BI633" s="443">
        <f t="shared" si="470"/>
        <v>1</v>
      </c>
      <c r="BJ633" s="1"/>
      <c r="BK633" s="69"/>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409"/>
      <c r="CN633" s="1"/>
      <c r="CO633" s="409"/>
      <c r="CP633" s="1"/>
      <c r="CQ633" s="409"/>
      <c r="CR633" s="1"/>
      <c r="CS633" s="409"/>
      <c r="CT633" s="70"/>
      <c r="CU633" s="1"/>
      <c r="CV633" s="150"/>
    </row>
    <row r="634" spans="1:100" ht="19.5" customHeight="1">
      <c r="A634" s="420" t="s">
        <v>1377</v>
      </c>
      <c r="B634" s="421"/>
      <c r="C634" s="583"/>
      <c r="D634" s="421"/>
      <c r="E634" s="421"/>
      <c r="F634" s="715" t="s">
        <v>1398</v>
      </c>
      <c r="G634" s="705"/>
      <c r="H634" s="642"/>
      <c r="I634" s="705"/>
      <c r="J634" s="642"/>
      <c r="K634" s="642"/>
      <c r="L634" s="642"/>
      <c r="M634" s="450"/>
      <c r="N634" s="587"/>
      <c r="O634" s="451"/>
      <c r="P634" s="452"/>
      <c r="Q634" s="451"/>
      <c r="R634" s="453"/>
      <c r="S634" s="55"/>
      <c r="T634" s="1"/>
      <c r="U634" s="427"/>
      <c r="V634" s="1"/>
      <c r="W634" s="1"/>
      <c r="X634" s="1"/>
      <c r="Y634" s="428"/>
      <c r="Z634" s="426"/>
      <c r="AA634" s="442">
        <f t="shared" ref="AA634:BI634" si="471">COUNTIF(AA$329:AA$418,"HĐH")</f>
        <v>1</v>
      </c>
      <c r="AB634" s="442">
        <f t="shared" si="471"/>
        <v>1</v>
      </c>
      <c r="AC634" s="620">
        <f t="shared" si="471"/>
        <v>1</v>
      </c>
      <c r="AD634" s="442">
        <f t="shared" si="471"/>
        <v>1</v>
      </c>
      <c r="AE634" s="442">
        <f t="shared" si="471"/>
        <v>2</v>
      </c>
      <c r="AF634" s="442">
        <f t="shared" si="471"/>
        <v>1</v>
      </c>
      <c r="AG634" s="442">
        <f t="shared" si="471"/>
        <v>1</v>
      </c>
      <c r="AH634" s="442">
        <f t="shared" si="471"/>
        <v>2</v>
      </c>
      <c r="AI634" s="442">
        <f t="shared" si="471"/>
        <v>1</v>
      </c>
      <c r="AJ634" s="443">
        <f t="shared" si="471"/>
        <v>2</v>
      </c>
      <c r="AK634" s="443">
        <f t="shared" si="471"/>
        <v>1</v>
      </c>
      <c r="AL634" s="443">
        <f t="shared" si="471"/>
        <v>1</v>
      </c>
      <c r="AM634" s="443">
        <f t="shared" si="471"/>
        <v>1</v>
      </c>
      <c r="AN634" s="443">
        <f t="shared" si="471"/>
        <v>2</v>
      </c>
      <c r="AO634" s="443">
        <f t="shared" si="471"/>
        <v>1</v>
      </c>
      <c r="AP634" s="443">
        <f t="shared" si="471"/>
        <v>1</v>
      </c>
      <c r="AQ634" s="444">
        <f t="shared" si="471"/>
        <v>0</v>
      </c>
      <c r="AR634" s="444">
        <f t="shared" si="471"/>
        <v>1</v>
      </c>
      <c r="AS634" s="444">
        <f t="shared" si="471"/>
        <v>1</v>
      </c>
      <c r="AT634" s="445">
        <f t="shared" si="471"/>
        <v>1</v>
      </c>
      <c r="AU634" s="445">
        <f t="shared" si="471"/>
        <v>2</v>
      </c>
      <c r="AV634" s="445">
        <f t="shared" si="471"/>
        <v>1</v>
      </c>
      <c r="AW634" s="445">
        <f t="shared" si="471"/>
        <v>1</v>
      </c>
      <c r="AX634" s="443">
        <f t="shared" si="471"/>
        <v>1</v>
      </c>
      <c r="AY634" s="443">
        <f t="shared" si="471"/>
        <v>2</v>
      </c>
      <c r="AZ634" s="443">
        <f t="shared" si="471"/>
        <v>1</v>
      </c>
      <c r="BA634" s="443">
        <f t="shared" si="471"/>
        <v>1</v>
      </c>
      <c r="BB634" s="443">
        <f t="shared" si="471"/>
        <v>1</v>
      </c>
      <c r="BC634" s="443">
        <f t="shared" si="471"/>
        <v>1</v>
      </c>
      <c r="BD634" s="443">
        <f t="shared" si="471"/>
        <v>1</v>
      </c>
      <c r="BE634" s="443">
        <f t="shared" si="471"/>
        <v>1</v>
      </c>
      <c r="BF634" s="443">
        <f t="shared" si="471"/>
        <v>1</v>
      </c>
      <c r="BG634" s="443">
        <f t="shared" si="471"/>
        <v>1</v>
      </c>
      <c r="BH634" s="443">
        <f t="shared" si="471"/>
        <v>1</v>
      </c>
      <c r="BI634" s="443">
        <f t="shared" si="471"/>
        <v>1</v>
      </c>
      <c r="BJ634" s="1"/>
      <c r="BK634" s="69"/>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409"/>
      <c r="CN634" s="1"/>
      <c r="CO634" s="409"/>
      <c r="CP634" s="1"/>
      <c r="CQ634" s="409"/>
      <c r="CR634" s="1"/>
      <c r="CS634" s="409"/>
      <c r="CT634" s="70"/>
      <c r="CU634" s="1"/>
      <c r="CV634" s="150"/>
    </row>
    <row r="635" spans="1:100" ht="19.5" customHeight="1">
      <c r="A635" s="420" t="s">
        <v>1377</v>
      </c>
      <c r="B635" s="421"/>
      <c r="C635" s="583"/>
      <c r="D635" s="421"/>
      <c r="E635" s="421"/>
      <c r="F635" s="715" t="s">
        <v>1399</v>
      </c>
      <c r="G635" s="705"/>
      <c r="H635" s="642"/>
      <c r="I635" s="705"/>
      <c r="J635" s="642"/>
      <c r="K635" s="642"/>
      <c r="L635" s="642"/>
      <c r="M635" s="450"/>
      <c r="N635" s="587"/>
      <c r="O635" s="451"/>
      <c r="P635" s="452"/>
      <c r="Q635" s="451"/>
      <c r="R635" s="453"/>
      <c r="S635" s="55"/>
      <c r="T635" s="1"/>
      <c r="U635" s="427"/>
      <c r="V635" s="1"/>
      <c r="W635" s="1"/>
      <c r="X635" s="1"/>
      <c r="Y635" s="428"/>
      <c r="Z635" s="426"/>
      <c r="AA635" s="442">
        <f t="shared" ref="AA635:BI635" si="472">COUNTIF(AA$419:AA$491,"HĐH")</f>
        <v>1</v>
      </c>
      <c r="AB635" s="442">
        <f t="shared" si="472"/>
        <v>1</v>
      </c>
      <c r="AC635" s="620">
        <f t="shared" si="472"/>
        <v>0</v>
      </c>
      <c r="AD635" s="442">
        <f t="shared" si="472"/>
        <v>0</v>
      </c>
      <c r="AE635" s="442">
        <f t="shared" si="472"/>
        <v>1</v>
      </c>
      <c r="AF635" s="442">
        <f t="shared" si="472"/>
        <v>1</v>
      </c>
      <c r="AG635" s="442">
        <f t="shared" si="472"/>
        <v>1</v>
      </c>
      <c r="AH635" s="442">
        <f t="shared" si="472"/>
        <v>0</v>
      </c>
      <c r="AI635" s="442">
        <f t="shared" si="472"/>
        <v>1</v>
      </c>
      <c r="AJ635" s="443">
        <f t="shared" si="472"/>
        <v>0</v>
      </c>
      <c r="AK635" s="443">
        <f t="shared" si="472"/>
        <v>1</v>
      </c>
      <c r="AL635" s="443">
        <f t="shared" si="472"/>
        <v>1</v>
      </c>
      <c r="AM635" s="443">
        <f t="shared" si="472"/>
        <v>0</v>
      </c>
      <c r="AN635" s="443">
        <f t="shared" si="472"/>
        <v>0</v>
      </c>
      <c r="AO635" s="443">
        <f t="shared" si="472"/>
        <v>1</v>
      </c>
      <c r="AP635" s="443">
        <f t="shared" si="472"/>
        <v>0</v>
      </c>
      <c r="AQ635" s="444">
        <f t="shared" si="472"/>
        <v>0</v>
      </c>
      <c r="AR635" s="444">
        <f t="shared" si="472"/>
        <v>1</v>
      </c>
      <c r="AS635" s="444">
        <f t="shared" si="472"/>
        <v>0</v>
      </c>
      <c r="AT635" s="445">
        <f t="shared" si="472"/>
        <v>1</v>
      </c>
      <c r="AU635" s="445">
        <f t="shared" si="472"/>
        <v>0</v>
      </c>
      <c r="AV635" s="445">
        <f t="shared" si="472"/>
        <v>0</v>
      </c>
      <c r="AW635" s="445">
        <f t="shared" si="472"/>
        <v>1</v>
      </c>
      <c r="AX635" s="443">
        <f t="shared" si="472"/>
        <v>1</v>
      </c>
      <c r="AY635" s="443">
        <f t="shared" si="472"/>
        <v>0</v>
      </c>
      <c r="AZ635" s="443">
        <f t="shared" si="472"/>
        <v>1</v>
      </c>
      <c r="BA635" s="443">
        <f t="shared" si="472"/>
        <v>1</v>
      </c>
      <c r="BB635" s="443">
        <f t="shared" si="472"/>
        <v>0</v>
      </c>
      <c r="BC635" s="443">
        <f t="shared" si="472"/>
        <v>0</v>
      </c>
      <c r="BD635" s="443">
        <f t="shared" si="472"/>
        <v>1</v>
      </c>
      <c r="BE635" s="443">
        <f t="shared" si="472"/>
        <v>0</v>
      </c>
      <c r="BF635" s="443">
        <f t="shared" si="472"/>
        <v>0</v>
      </c>
      <c r="BG635" s="443">
        <f t="shared" si="472"/>
        <v>0</v>
      </c>
      <c r="BH635" s="443">
        <f t="shared" si="472"/>
        <v>1</v>
      </c>
      <c r="BI635" s="443">
        <f t="shared" si="472"/>
        <v>0</v>
      </c>
      <c r="BJ635" s="1"/>
      <c r="BK635" s="69"/>
      <c r="BL635" s="1"/>
      <c r="BM635" s="1"/>
      <c r="BN635" s="1"/>
      <c r="BO635" s="1"/>
      <c r="BP635" s="1"/>
      <c r="BQ635" s="1"/>
      <c r="BR635" s="1"/>
      <c r="BS635" s="1"/>
      <c r="BT635" s="1"/>
      <c r="BU635" s="1"/>
      <c r="BV635" s="1"/>
      <c r="BW635" s="1"/>
      <c r="BX635" s="1"/>
      <c r="BY635" s="1"/>
      <c r="BZ635" s="1"/>
      <c r="CA635" s="454"/>
      <c r="CB635" s="1"/>
      <c r="CC635" s="1"/>
      <c r="CD635" s="1"/>
      <c r="CE635" s="1"/>
      <c r="CF635" s="1"/>
      <c r="CG635" s="1"/>
      <c r="CH635" s="1"/>
      <c r="CI635" s="1"/>
      <c r="CJ635" s="1"/>
      <c r="CK635" s="1"/>
      <c r="CL635" s="1"/>
      <c r="CM635" s="409"/>
      <c r="CN635" s="1"/>
      <c r="CO635" s="409"/>
      <c r="CP635" s="1"/>
      <c r="CQ635" s="409"/>
      <c r="CR635" s="1"/>
      <c r="CS635" s="409"/>
      <c r="CT635" s="70"/>
      <c r="CU635" s="1"/>
      <c r="CV635" s="150"/>
    </row>
    <row r="636" spans="1:100" ht="19.5" customHeight="1">
      <c r="A636" s="420" t="s">
        <v>1377</v>
      </c>
      <c r="B636" s="421"/>
      <c r="C636" s="583"/>
      <c r="D636" s="421"/>
      <c r="E636" s="421"/>
      <c r="F636" s="715" t="s">
        <v>1400</v>
      </c>
      <c r="G636" s="705"/>
      <c r="H636" s="642"/>
      <c r="I636" s="705"/>
      <c r="J636" s="642"/>
      <c r="K636" s="642"/>
      <c r="L636" s="642"/>
      <c r="M636" s="455"/>
      <c r="N636" s="587"/>
      <c r="O636" s="451"/>
      <c r="P636" s="452"/>
      <c r="Q636" s="451"/>
      <c r="R636" s="453"/>
      <c r="S636" s="55"/>
      <c r="T636" s="1"/>
      <c r="U636" s="427"/>
      <c r="V636" s="1"/>
      <c r="W636" s="1"/>
      <c r="X636" s="1"/>
      <c r="Y636" s="428"/>
      <c r="Z636" s="426"/>
      <c r="AA636" s="442">
        <f t="shared" ref="AA636:BI636" si="473">COUNTIF(AA$492:AA$601,"HĐH")</f>
        <v>1</v>
      </c>
      <c r="AB636" s="442">
        <f t="shared" si="473"/>
        <v>1</v>
      </c>
      <c r="AC636" s="620">
        <f t="shared" si="473"/>
        <v>1</v>
      </c>
      <c r="AD636" s="442">
        <f t="shared" si="473"/>
        <v>2</v>
      </c>
      <c r="AE636" s="442">
        <f t="shared" si="473"/>
        <v>0</v>
      </c>
      <c r="AF636" s="442">
        <f t="shared" si="473"/>
        <v>1</v>
      </c>
      <c r="AG636" s="442">
        <f t="shared" si="473"/>
        <v>1</v>
      </c>
      <c r="AH636" s="442">
        <f t="shared" si="473"/>
        <v>1</v>
      </c>
      <c r="AI636" s="442">
        <f t="shared" si="473"/>
        <v>1</v>
      </c>
      <c r="AJ636" s="443">
        <f t="shared" si="473"/>
        <v>1</v>
      </c>
      <c r="AK636" s="443">
        <f t="shared" si="473"/>
        <v>1</v>
      </c>
      <c r="AL636" s="443">
        <f t="shared" si="473"/>
        <v>1</v>
      </c>
      <c r="AM636" s="443">
        <f t="shared" si="473"/>
        <v>1</v>
      </c>
      <c r="AN636" s="443">
        <f t="shared" si="473"/>
        <v>1</v>
      </c>
      <c r="AO636" s="443">
        <f t="shared" si="473"/>
        <v>1</v>
      </c>
      <c r="AP636" s="443">
        <f t="shared" si="473"/>
        <v>2</v>
      </c>
      <c r="AQ636" s="444">
        <f t="shared" si="473"/>
        <v>1</v>
      </c>
      <c r="AR636" s="444">
        <f t="shared" si="473"/>
        <v>1</v>
      </c>
      <c r="AS636" s="444">
        <f t="shared" si="473"/>
        <v>2</v>
      </c>
      <c r="AT636" s="445">
        <f t="shared" si="473"/>
        <v>1</v>
      </c>
      <c r="AU636" s="445">
        <f t="shared" si="473"/>
        <v>1</v>
      </c>
      <c r="AV636" s="445">
        <f t="shared" si="473"/>
        <v>1</v>
      </c>
      <c r="AW636" s="445">
        <f t="shared" si="473"/>
        <v>1</v>
      </c>
      <c r="AX636" s="443">
        <f t="shared" si="473"/>
        <v>1</v>
      </c>
      <c r="AY636" s="443">
        <f t="shared" si="473"/>
        <v>1</v>
      </c>
      <c r="AZ636" s="443">
        <f t="shared" si="473"/>
        <v>1</v>
      </c>
      <c r="BA636" s="443">
        <f t="shared" si="473"/>
        <v>1</v>
      </c>
      <c r="BB636" s="443">
        <f t="shared" si="473"/>
        <v>1</v>
      </c>
      <c r="BC636" s="443">
        <f t="shared" si="473"/>
        <v>2</v>
      </c>
      <c r="BD636" s="443">
        <f t="shared" si="473"/>
        <v>1</v>
      </c>
      <c r="BE636" s="443">
        <f t="shared" si="473"/>
        <v>2</v>
      </c>
      <c r="BF636" s="443">
        <f t="shared" si="473"/>
        <v>2</v>
      </c>
      <c r="BG636" s="443">
        <f t="shared" si="473"/>
        <v>2</v>
      </c>
      <c r="BH636" s="443">
        <f t="shared" si="473"/>
        <v>1</v>
      </c>
      <c r="BI636" s="443">
        <f t="shared" si="473"/>
        <v>1</v>
      </c>
      <c r="BJ636" s="456"/>
      <c r="BK636" s="456"/>
      <c r="BL636" s="456"/>
      <c r="BM636" s="456"/>
      <c r="BN636" s="456"/>
      <c r="BO636" s="456"/>
      <c r="BP636" s="456"/>
      <c r="BQ636" s="456"/>
      <c r="BR636" s="456"/>
      <c r="BS636" s="456"/>
      <c r="BT636" s="456"/>
      <c r="BU636" s="456"/>
      <c r="BV636" s="456"/>
      <c r="BW636" s="456"/>
      <c r="BX636" s="456"/>
      <c r="BY636" s="456"/>
      <c r="BZ636" s="456"/>
      <c r="CA636" s="456"/>
      <c r="CB636" s="456"/>
      <c r="CC636" s="456"/>
      <c r="CD636" s="456"/>
      <c r="CE636" s="456"/>
      <c r="CF636" s="456"/>
      <c r="CG636" s="456"/>
      <c r="CH636" s="456"/>
      <c r="CI636" s="456"/>
      <c r="CJ636" s="456"/>
      <c r="CK636" s="456"/>
      <c r="CL636" s="456"/>
      <c r="CM636" s="457"/>
      <c r="CN636" s="456"/>
      <c r="CO636" s="457"/>
      <c r="CP636" s="456"/>
      <c r="CQ636" s="457"/>
      <c r="CR636" s="456"/>
      <c r="CS636" s="457"/>
      <c r="CT636" s="456"/>
      <c r="CU636" s="456"/>
      <c r="CV636" s="442"/>
    </row>
    <row r="637" spans="1:100" ht="19.5" hidden="1" customHeight="1">
      <c r="A637" s="55"/>
      <c r="B637" s="55"/>
      <c r="C637" s="458"/>
      <c r="D637" s="459"/>
      <c r="E637" s="55"/>
      <c r="F637" s="55"/>
      <c r="G637" s="458"/>
      <c r="H637" s="458"/>
      <c r="I637" s="1"/>
      <c r="J637" s="1"/>
      <c r="K637" s="1"/>
      <c r="L637" s="1"/>
      <c r="M637" s="427"/>
      <c r="N637" s="460"/>
      <c r="O637" s="55"/>
      <c r="P637" s="460"/>
      <c r="Q637" s="55"/>
      <c r="R637" s="55"/>
      <c r="S637" s="55"/>
      <c r="T637" s="1"/>
      <c r="U637" s="427"/>
      <c r="V637" s="1"/>
      <c r="W637" s="1"/>
      <c r="X637" s="1"/>
      <c r="Y637" s="428"/>
      <c r="Z637" s="426"/>
      <c r="AA637" s="426"/>
      <c r="AB637" s="426"/>
      <c r="AC637" s="426"/>
      <c r="AD637" s="426"/>
      <c r="AE637" s="426"/>
      <c r="AF637" s="426"/>
      <c r="AG637" s="426"/>
      <c r="AH637" s="426"/>
      <c r="AI637" s="426"/>
      <c r="AJ637" s="426"/>
      <c r="AK637" s="426"/>
      <c r="AL637" s="426"/>
      <c r="AM637" s="426"/>
      <c r="AN637" s="426"/>
      <c r="AO637" s="426"/>
      <c r="AP637" s="426"/>
      <c r="AQ637" s="426"/>
      <c r="AR637" s="426"/>
      <c r="AS637" s="426"/>
      <c r="AT637" s="426"/>
      <c r="AU637" s="426"/>
      <c r="AV637" s="426"/>
      <c r="AW637" s="426"/>
      <c r="AX637" s="426"/>
      <c r="AY637" s="426"/>
      <c r="AZ637" s="426"/>
      <c r="BA637" s="426"/>
      <c r="BB637" s="426"/>
      <c r="BC637" s="426"/>
      <c r="BD637" s="426"/>
      <c r="BE637" s="426"/>
      <c r="BF637" s="426"/>
      <c r="BG637" s="426"/>
      <c r="BH637" s="426"/>
      <c r="BI637" s="426"/>
      <c r="BJ637" s="454"/>
      <c r="BK637" s="69"/>
      <c r="BL637" s="1"/>
      <c r="BM637" s="1"/>
      <c r="BN637" s="1"/>
      <c r="BO637" s="1"/>
      <c r="BP637" s="1"/>
      <c r="BQ637" s="454"/>
      <c r="BR637" s="1"/>
      <c r="BS637" s="1"/>
      <c r="BT637" s="454"/>
      <c r="BU637" s="1"/>
      <c r="BV637" s="1"/>
      <c r="BW637" s="1"/>
      <c r="BX637" s="1"/>
      <c r="BY637" s="1"/>
      <c r="BZ637" s="1"/>
      <c r="CA637" s="454"/>
      <c r="CB637" s="1"/>
      <c r="CC637" s="1"/>
      <c r="CD637" s="454"/>
      <c r="CE637" s="1"/>
      <c r="CF637" s="454"/>
      <c r="CG637" s="1"/>
      <c r="CH637" s="1"/>
      <c r="CI637" s="1"/>
      <c r="CJ637" s="1"/>
      <c r="CK637" s="454"/>
      <c r="CL637" s="1"/>
      <c r="CM637" s="409"/>
      <c r="CN637" s="1"/>
      <c r="CO637" s="409"/>
      <c r="CP637" s="1"/>
      <c r="CQ637" s="409"/>
      <c r="CR637" s="1"/>
      <c r="CS637" s="409"/>
      <c r="CT637" s="70"/>
      <c r="CU637" s="1"/>
      <c r="CV637" s="2"/>
    </row>
    <row r="638" spans="1:100" ht="15.75" hidden="1" customHeight="1">
      <c r="A638" s="710" t="s">
        <v>1401</v>
      </c>
      <c r="B638" s="654"/>
      <c r="C638" s="461" t="s">
        <v>1402</v>
      </c>
      <c r="D638" s="459"/>
      <c r="E638" s="458"/>
      <c r="F638" s="428"/>
      <c r="G638" s="462"/>
      <c r="H638" s="462"/>
      <c r="I638" s="428"/>
      <c r="J638" s="1"/>
      <c r="K638" s="1"/>
      <c r="L638" s="1"/>
      <c r="M638" s="427"/>
      <c r="N638" s="463"/>
      <c r="O638" s="53"/>
      <c r="P638" s="463"/>
      <c r="Q638" s="53"/>
      <c r="R638" s="53"/>
      <c r="S638" s="53"/>
      <c r="T638" s="464"/>
      <c r="U638" s="372"/>
      <c r="V638" s="464"/>
      <c r="W638" s="464"/>
      <c r="X638" s="464"/>
      <c r="Y638" s="465"/>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48">
        <f>COUNTIFS($A$10:$A$601,"CĐ1",BJ$10:BJ$601,"2")</f>
        <v>0</v>
      </c>
      <c r="BK638" s="48">
        <f t="shared" ref="BK638:CK638" si="474">COUNTIFS($A$10:$A$614,"CĐ1",BK$10:BK$614,"2")</f>
        <v>0</v>
      </c>
      <c r="BL638" s="48">
        <f t="shared" si="474"/>
        <v>0</v>
      </c>
      <c r="BM638" s="48">
        <f t="shared" si="474"/>
        <v>0</v>
      </c>
      <c r="BN638" s="48">
        <f t="shared" si="474"/>
        <v>0</v>
      </c>
      <c r="BO638" s="48">
        <f t="shared" si="474"/>
        <v>0</v>
      </c>
      <c r="BP638" s="48">
        <f t="shared" si="474"/>
        <v>0</v>
      </c>
      <c r="BQ638" s="48">
        <f t="shared" si="474"/>
        <v>0</v>
      </c>
      <c r="BR638" s="48">
        <f t="shared" si="474"/>
        <v>0</v>
      </c>
      <c r="BS638" s="48">
        <f t="shared" si="474"/>
        <v>0</v>
      </c>
      <c r="BT638" s="48">
        <f t="shared" si="474"/>
        <v>0</v>
      </c>
      <c r="BU638" s="48">
        <f t="shared" si="474"/>
        <v>0</v>
      </c>
      <c r="BV638" s="48">
        <f t="shared" si="474"/>
        <v>0</v>
      </c>
      <c r="BW638" s="48">
        <f t="shared" si="474"/>
        <v>0</v>
      </c>
      <c r="BX638" s="48">
        <f t="shared" si="474"/>
        <v>0</v>
      </c>
      <c r="BY638" s="48">
        <f t="shared" si="474"/>
        <v>0</v>
      </c>
      <c r="BZ638" s="48">
        <f t="shared" si="474"/>
        <v>0</v>
      </c>
      <c r="CA638" s="48">
        <f t="shared" si="474"/>
        <v>0</v>
      </c>
      <c r="CB638" s="48">
        <f t="shared" si="474"/>
        <v>0</v>
      </c>
      <c r="CC638" s="48">
        <f t="shared" si="474"/>
        <v>0</v>
      </c>
      <c r="CD638" s="48">
        <f t="shared" si="474"/>
        <v>0</v>
      </c>
      <c r="CE638" s="48">
        <f t="shared" si="474"/>
        <v>0</v>
      </c>
      <c r="CF638" s="48">
        <f t="shared" si="474"/>
        <v>0</v>
      </c>
      <c r="CG638" s="48">
        <f t="shared" si="474"/>
        <v>0</v>
      </c>
      <c r="CH638" s="48">
        <f t="shared" si="474"/>
        <v>0</v>
      </c>
      <c r="CI638" s="48">
        <f t="shared" si="474"/>
        <v>0</v>
      </c>
      <c r="CJ638" s="48">
        <f t="shared" si="474"/>
        <v>0</v>
      </c>
      <c r="CK638" s="48">
        <f t="shared" si="474"/>
        <v>0</v>
      </c>
      <c r="CL638" s="128"/>
      <c r="CM638" s="466"/>
      <c r="CN638" s="124"/>
      <c r="CO638" s="466"/>
      <c r="CP638" s="124"/>
      <c r="CQ638" s="466"/>
      <c r="CR638" s="124"/>
      <c r="CS638" s="466"/>
      <c r="CT638" s="467"/>
      <c r="CU638" s="468"/>
      <c r="CV638" s="2"/>
    </row>
    <row r="639" spans="1:100" ht="15.75" hidden="1" customHeight="1">
      <c r="A639" s="623"/>
      <c r="B639" s="632"/>
      <c r="C639" s="461" t="s">
        <v>1403</v>
      </c>
      <c r="D639" s="459"/>
      <c r="E639" s="458"/>
      <c r="F639" s="428"/>
      <c r="G639" s="462"/>
      <c r="H639" s="462"/>
      <c r="I639" s="428"/>
      <c r="J639" s="1"/>
      <c r="K639" s="1"/>
      <c r="L639" s="1"/>
      <c r="M639" s="427"/>
      <c r="N639" s="463"/>
      <c r="O639" s="53"/>
      <c r="P639" s="463"/>
      <c r="Q639" s="53"/>
      <c r="R639" s="53"/>
      <c r="S639" s="53"/>
      <c r="T639" s="464"/>
      <c r="U639" s="372"/>
      <c r="V639" s="464"/>
      <c r="W639" s="464"/>
      <c r="X639" s="464"/>
      <c r="Y639" s="465"/>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48">
        <f>COUNTIFS($A$10:$A$601,"CĐ1",BJ$10:BJ$601,"1")</f>
        <v>0</v>
      </c>
      <c r="BK639" s="48">
        <f t="shared" ref="BK639:CK639" si="475">COUNTIFS($A$10:$A$614,"CĐ1",BK$10:BK$614,"1")</f>
        <v>0</v>
      </c>
      <c r="BL639" s="48">
        <f t="shared" si="475"/>
        <v>0</v>
      </c>
      <c r="BM639" s="48">
        <f t="shared" si="475"/>
        <v>0</v>
      </c>
      <c r="BN639" s="48">
        <f t="shared" si="475"/>
        <v>0</v>
      </c>
      <c r="BO639" s="48">
        <f t="shared" si="475"/>
        <v>0</v>
      </c>
      <c r="BP639" s="48">
        <f t="shared" si="475"/>
        <v>0</v>
      </c>
      <c r="BQ639" s="48">
        <f t="shared" si="475"/>
        <v>0</v>
      </c>
      <c r="BR639" s="48">
        <f t="shared" si="475"/>
        <v>0</v>
      </c>
      <c r="BS639" s="48">
        <f t="shared" si="475"/>
        <v>0</v>
      </c>
      <c r="BT639" s="48">
        <f t="shared" si="475"/>
        <v>0</v>
      </c>
      <c r="BU639" s="48">
        <f t="shared" si="475"/>
        <v>0</v>
      </c>
      <c r="BV639" s="48">
        <f t="shared" si="475"/>
        <v>0</v>
      </c>
      <c r="BW639" s="48">
        <f t="shared" si="475"/>
        <v>0</v>
      </c>
      <c r="BX639" s="48">
        <f t="shared" si="475"/>
        <v>0</v>
      </c>
      <c r="BY639" s="48">
        <f t="shared" si="475"/>
        <v>0</v>
      </c>
      <c r="BZ639" s="48">
        <f t="shared" si="475"/>
        <v>0</v>
      </c>
      <c r="CA639" s="48">
        <f t="shared" si="475"/>
        <v>0</v>
      </c>
      <c r="CB639" s="48">
        <f t="shared" si="475"/>
        <v>0</v>
      </c>
      <c r="CC639" s="48">
        <f t="shared" si="475"/>
        <v>0</v>
      </c>
      <c r="CD639" s="48">
        <f t="shared" si="475"/>
        <v>0</v>
      </c>
      <c r="CE639" s="48">
        <f t="shared" si="475"/>
        <v>0</v>
      </c>
      <c r="CF639" s="48">
        <f t="shared" si="475"/>
        <v>0</v>
      </c>
      <c r="CG639" s="48">
        <f t="shared" si="475"/>
        <v>0</v>
      </c>
      <c r="CH639" s="48">
        <f t="shared" si="475"/>
        <v>0</v>
      </c>
      <c r="CI639" s="48">
        <f t="shared" si="475"/>
        <v>0</v>
      </c>
      <c r="CJ639" s="48">
        <f t="shared" si="475"/>
        <v>0</v>
      </c>
      <c r="CK639" s="48">
        <f t="shared" si="475"/>
        <v>0</v>
      </c>
      <c r="CL639" s="469"/>
      <c r="CM639" s="470"/>
      <c r="CN639" s="471"/>
      <c r="CO639" s="470"/>
      <c r="CP639" s="471"/>
      <c r="CQ639" s="470"/>
      <c r="CR639" s="471"/>
      <c r="CS639" s="470"/>
      <c r="CT639" s="472"/>
      <c r="CU639" s="473"/>
      <c r="CV639" s="2"/>
    </row>
    <row r="640" spans="1:100" ht="15.75" hidden="1" customHeight="1">
      <c r="A640" s="623"/>
      <c r="B640" s="632"/>
      <c r="C640" s="461" t="s">
        <v>1404</v>
      </c>
      <c r="D640" s="459"/>
      <c r="E640" s="458"/>
      <c r="F640" s="428"/>
      <c r="G640" s="462"/>
      <c r="H640" s="462"/>
      <c r="I640" s="428"/>
      <c r="J640" s="1"/>
      <c r="K640" s="1"/>
      <c r="L640" s="1"/>
      <c r="M640" s="427"/>
      <c r="N640" s="463"/>
      <c r="O640" s="53"/>
      <c r="P640" s="463"/>
      <c r="Q640" s="53"/>
      <c r="R640" s="53"/>
      <c r="S640" s="53"/>
      <c r="T640" s="464"/>
      <c r="U640" s="372"/>
      <c r="V640" s="464"/>
      <c r="W640" s="464"/>
      <c r="X640" s="464"/>
      <c r="Y640" s="465"/>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48">
        <f t="shared" ref="BJ640:CK640" si="476">COUNTIFS($A$10:$A$614,"CĐ1",BJ$10:BJ$614,"0")</f>
        <v>0</v>
      </c>
      <c r="BK640" s="48">
        <f t="shared" si="476"/>
        <v>0</v>
      </c>
      <c r="BL640" s="48">
        <f t="shared" si="476"/>
        <v>0</v>
      </c>
      <c r="BM640" s="48">
        <f t="shared" si="476"/>
        <v>0</v>
      </c>
      <c r="BN640" s="48">
        <f t="shared" si="476"/>
        <v>0</v>
      </c>
      <c r="BO640" s="48">
        <f t="shared" si="476"/>
        <v>0</v>
      </c>
      <c r="BP640" s="48">
        <f t="shared" si="476"/>
        <v>0</v>
      </c>
      <c r="BQ640" s="48">
        <f t="shared" si="476"/>
        <v>0</v>
      </c>
      <c r="BR640" s="48">
        <f t="shared" si="476"/>
        <v>0</v>
      </c>
      <c r="BS640" s="48">
        <f t="shared" si="476"/>
        <v>0</v>
      </c>
      <c r="BT640" s="48">
        <f t="shared" si="476"/>
        <v>0</v>
      </c>
      <c r="BU640" s="48">
        <f t="shared" si="476"/>
        <v>0</v>
      </c>
      <c r="BV640" s="48">
        <f t="shared" si="476"/>
        <v>0</v>
      </c>
      <c r="BW640" s="48">
        <f t="shared" si="476"/>
        <v>0</v>
      </c>
      <c r="BX640" s="48">
        <f t="shared" si="476"/>
        <v>0</v>
      </c>
      <c r="BY640" s="48">
        <f t="shared" si="476"/>
        <v>0</v>
      </c>
      <c r="BZ640" s="48">
        <f t="shared" si="476"/>
        <v>0</v>
      </c>
      <c r="CA640" s="48">
        <f t="shared" si="476"/>
        <v>0</v>
      </c>
      <c r="CB640" s="48">
        <f t="shared" si="476"/>
        <v>0</v>
      </c>
      <c r="CC640" s="48">
        <f t="shared" si="476"/>
        <v>0</v>
      </c>
      <c r="CD640" s="48">
        <f t="shared" si="476"/>
        <v>0</v>
      </c>
      <c r="CE640" s="48">
        <f t="shared" si="476"/>
        <v>0</v>
      </c>
      <c r="CF640" s="48">
        <f t="shared" si="476"/>
        <v>0</v>
      </c>
      <c r="CG640" s="48">
        <f t="shared" si="476"/>
        <v>0</v>
      </c>
      <c r="CH640" s="48">
        <f t="shared" si="476"/>
        <v>0</v>
      </c>
      <c r="CI640" s="48">
        <f t="shared" si="476"/>
        <v>0</v>
      </c>
      <c r="CJ640" s="48">
        <f t="shared" si="476"/>
        <v>0</v>
      </c>
      <c r="CK640" s="48">
        <f t="shared" si="476"/>
        <v>0</v>
      </c>
      <c r="CL640" s="469"/>
      <c r="CM640" s="470"/>
      <c r="CN640" s="471"/>
      <c r="CO640" s="470"/>
      <c r="CP640" s="471"/>
      <c r="CQ640" s="470"/>
      <c r="CR640" s="471"/>
      <c r="CS640" s="470"/>
      <c r="CT640" s="472"/>
      <c r="CU640" s="473"/>
      <c r="CV640" s="2"/>
    </row>
    <row r="641" spans="1:100" ht="15.75" hidden="1" customHeight="1">
      <c r="A641" s="623"/>
      <c r="B641" s="632"/>
      <c r="C641" s="461" t="s">
        <v>1405</v>
      </c>
      <c r="D641" s="459"/>
      <c r="E641" s="458"/>
      <c r="F641" s="428"/>
      <c r="G641" s="462"/>
      <c r="H641" s="462"/>
      <c r="I641" s="428"/>
      <c r="J641" s="1"/>
      <c r="K641" s="1"/>
      <c r="L641" s="1"/>
      <c r="M641" s="427"/>
      <c r="N641" s="463"/>
      <c r="O641" s="53"/>
      <c r="P641" s="463"/>
      <c r="Q641" s="53"/>
      <c r="R641" s="53"/>
      <c r="S641" s="53"/>
      <c r="T641" s="464"/>
      <c r="U641" s="372"/>
      <c r="V641" s="464"/>
      <c r="W641" s="464"/>
      <c r="X641" s="464"/>
      <c r="Y641" s="465"/>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48">
        <f t="shared" ref="BJ641:CK641" si="477">COUNTIFS($A$10:$A$614,"CĐ1",BJ$10:BJ$614,"KĐG")</f>
        <v>0</v>
      </c>
      <c r="BK641" s="48">
        <f t="shared" si="477"/>
        <v>0</v>
      </c>
      <c r="BL641" s="48">
        <f t="shared" si="477"/>
        <v>0</v>
      </c>
      <c r="BM641" s="48">
        <f t="shared" si="477"/>
        <v>0</v>
      </c>
      <c r="BN641" s="48">
        <f t="shared" si="477"/>
        <v>0</v>
      </c>
      <c r="BO641" s="48">
        <f t="shared" si="477"/>
        <v>0</v>
      </c>
      <c r="BP641" s="48">
        <f t="shared" si="477"/>
        <v>0</v>
      </c>
      <c r="BQ641" s="48">
        <f t="shared" si="477"/>
        <v>0</v>
      </c>
      <c r="BR641" s="48">
        <f t="shared" si="477"/>
        <v>0</v>
      </c>
      <c r="BS641" s="48">
        <f t="shared" si="477"/>
        <v>0</v>
      </c>
      <c r="BT641" s="48">
        <f t="shared" si="477"/>
        <v>0</v>
      </c>
      <c r="BU641" s="48">
        <f t="shared" si="477"/>
        <v>0</v>
      </c>
      <c r="BV641" s="48">
        <f t="shared" si="477"/>
        <v>0</v>
      </c>
      <c r="BW641" s="48">
        <f t="shared" si="477"/>
        <v>0</v>
      </c>
      <c r="BX641" s="48">
        <f t="shared" si="477"/>
        <v>0</v>
      </c>
      <c r="BY641" s="48">
        <f t="shared" si="477"/>
        <v>0</v>
      </c>
      <c r="BZ641" s="48">
        <f t="shared" si="477"/>
        <v>0</v>
      </c>
      <c r="CA641" s="48">
        <f t="shared" si="477"/>
        <v>0</v>
      </c>
      <c r="CB641" s="48">
        <f t="shared" si="477"/>
        <v>0</v>
      </c>
      <c r="CC641" s="48">
        <f t="shared" si="477"/>
        <v>0</v>
      </c>
      <c r="CD641" s="48">
        <f t="shared" si="477"/>
        <v>0</v>
      </c>
      <c r="CE641" s="48">
        <f t="shared" si="477"/>
        <v>0</v>
      </c>
      <c r="CF641" s="48">
        <f t="shared" si="477"/>
        <v>0</v>
      </c>
      <c r="CG641" s="48">
        <f t="shared" si="477"/>
        <v>0</v>
      </c>
      <c r="CH641" s="48">
        <f t="shared" si="477"/>
        <v>0</v>
      </c>
      <c r="CI641" s="48">
        <f t="shared" si="477"/>
        <v>0</v>
      </c>
      <c r="CJ641" s="48">
        <f t="shared" si="477"/>
        <v>0</v>
      </c>
      <c r="CK641" s="48">
        <f t="shared" si="477"/>
        <v>0</v>
      </c>
      <c r="CL641" s="469"/>
      <c r="CM641" s="470"/>
      <c r="CN641" s="471"/>
      <c r="CO641" s="470"/>
      <c r="CP641" s="471"/>
      <c r="CQ641" s="470"/>
      <c r="CR641" s="471"/>
      <c r="CS641" s="470"/>
      <c r="CT641" s="472"/>
      <c r="CU641" s="473"/>
      <c r="CV641" s="2"/>
    </row>
    <row r="642" spans="1:100" ht="15.75" hidden="1" customHeight="1">
      <c r="A642" s="623"/>
      <c r="B642" s="632"/>
      <c r="C642" s="461" t="s">
        <v>1406</v>
      </c>
      <c r="D642" s="459"/>
      <c r="E642" s="458"/>
      <c r="F642" s="428"/>
      <c r="G642" s="462"/>
      <c r="H642" s="462"/>
      <c r="I642" s="428"/>
      <c r="J642" s="1"/>
      <c r="K642" s="1"/>
      <c r="L642" s="1"/>
      <c r="M642" s="427"/>
      <c r="N642" s="463"/>
      <c r="O642" s="53"/>
      <c r="P642" s="463"/>
      <c r="Q642" s="53"/>
      <c r="R642" s="53"/>
      <c r="S642" s="53"/>
      <c r="T642" s="464"/>
      <c r="U642" s="372"/>
      <c r="V642" s="464"/>
      <c r="W642" s="464"/>
      <c r="X642" s="464"/>
      <c r="Y642" s="465"/>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474" t="e">
        <f t="shared" ref="BJ642:CK642" si="478">BJ641/(BJ638+BJ639+BJ640+BJ641)</f>
        <v>#DIV/0!</v>
      </c>
      <c r="BK642" s="474" t="e">
        <f t="shared" si="478"/>
        <v>#DIV/0!</v>
      </c>
      <c r="BL642" s="474" t="e">
        <f t="shared" si="478"/>
        <v>#DIV/0!</v>
      </c>
      <c r="BM642" s="474" t="e">
        <f t="shared" si="478"/>
        <v>#DIV/0!</v>
      </c>
      <c r="BN642" s="474" t="e">
        <f t="shared" si="478"/>
        <v>#DIV/0!</v>
      </c>
      <c r="BO642" s="474" t="e">
        <f t="shared" si="478"/>
        <v>#DIV/0!</v>
      </c>
      <c r="BP642" s="474" t="e">
        <f t="shared" si="478"/>
        <v>#DIV/0!</v>
      </c>
      <c r="BQ642" s="474" t="e">
        <f t="shared" si="478"/>
        <v>#DIV/0!</v>
      </c>
      <c r="BR642" s="474" t="e">
        <f t="shared" si="478"/>
        <v>#DIV/0!</v>
      </c>
      <c r="BS642" s="474" t="e">
        <f t="shared" si="478"/>
        <v>#DIV/0!</v>
      </c>
      <c r="BT642" s="474" t="e">
        <f t="shared" si="478"/>
        <v>#DIV/0!</v>
      </c>
      <c r="BU642" s="474" t="e">
        <f t="shared" si="478"/>
        <v>#DIV/0!</v>
      </c>
      <c r="BV642" s="474" t="e">
        <f t="shared" si="478"/>
        <v>#DIV/0!</v>
      </c>
      <c r="BW642" s="474" t="e">
        <f t="shared" si="478"/>
        <v>#DIV/0!</v>
      </c>
      <c r="BX642" s="474" t="e">
        <f t="shared" si="478"/>
        <v>#DIV/0!</v>
      </c>
      <c r="BY642" s="474" t="e">
        <f t="shared" si="478"/>
        <v>#DIV/0!</v>
      </c>
      <c r="BZ642" s="474" t="e">
        <f t="shared" si="478"/>
        <v>#DIV/0!</v>
      </c>
      <c r="CA642" s="474" t="e">
        <f t="shared" si="478"/>
        <v>#DIV/0!</v>
      </c>
      <c r="CB642" s="474" t="e">
        <f t="shared" si="478"/>
        <v>#DIV/0!</v>
      </c>
      <c r="CC642" s="474" t="e">
        <f t="shared" si="478"/>
        <v>#DIV/0!</v>
      </c>
      <c r="CD642" s="474" t="e">
        <f t="shared" si="478"/>
        <v>#DIV/0!</v>
      </c>
      <c r="CE642" s="474" t="e">
        <f t="shared" si="478"/>
        <v>#DIV/0!</v>
      </c>
      <c r="CF642" s="474" t="e">
        <f t="shared" si="478"/>
        <v>#DIV/0!</v>
      </c>
      <c r="CG642" s="474" t="e">
        <f t="shared" si="478"/>
        <v>#DIV/0!</v>
      </c>
      <c r="CH642" s="474" t="e">
        <f t="shared" si="478"/>
        <v>#DIV/0!</v>
      </c>
      <c r="CI642" s="474" t="e">
        <f t="shared" si="478"/>
        <v>#DIV/0!</v>
      </c>
      <c r="CJ642" s="474" t="e">
        <f t="shared" si="478"/>
        <v>#DIV/0!</v>
      </c>
      <c r="CK642" s="474" t="e">
        <f t="shared" si="478"/>
        <v>#DIV/0!</v>
      </c>
      <c r="CL642" s="95"/>
      <c r="CM642" s="475"/>
      <c r="CN642" s="476"/>
      <c r="CO642" s="475"/>
      <c r="CP642" s="476"/>
      <c r="CQ642" s="475"/>
      <c r="CR642" s="476"/>
      <c r="CS642" s="475"/>
      <c r="CT642" s="477"/>
      <c r="CU642" s="478"/>
      <c r="CV642" s="2"/>
    </row>
    <row r="643" spans="1:100" ht="15.75" hidden="1" customHeight="1">
      <c r="A643" s="623"/>
      <c r="B643" s="632"/>
      <c r="C643" s="711" t="s">
        <v>1407</v>
      </c>
      <c r="D643" s="459"/>
      <c r="E643" s="458"/>
      <c r="F643" s="428"/>
      <c r="G643" s="462"/>
      <c r="H643" s="462"/>
      <c r="I643" s="428"/>
      <c r="J643" s="1"/>
      <c r="K643" s="1"/>
      <c r="L643" s="1"/>
      <c r="M643" s="427"/>
      <c r="N643" s="463"/>
      <c r="O643" s="53"/>
      <c r="P643" s="463"/>
      <c r="Q643" s="53"/>
      <c r="R643" s="53"/>
      <c r="S643" s="53"/>
      <c r="T643" s="464"/>
      <c r="U643" s="372"/>
      <c r="V643" s="464"/>
      <c r="W643" s="464"/>
      <c r="X643" s="464"/>
      <c r="Y643" s="465"/>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479" t="e">
        <f t="shared" ref="BJ643:CK643" si="479">(((BJ638*2)+(BJ639*1)+(BJ640*0)+(BJ640*0)))/(BJ638+BJ639+BJ640+BJ641)</f>
        <v>#DIV/0!</v>
      </c>
      <c r="BK643" s="479" t="e">
        <f t="shared" si="479"/>
        <v>#DIV/0!</v>
      </c>
      <c r="BL643" s="479" t="e">
        <f t="shared" si="479"/>
        <v>#DIV/0!</v>
      </c>
      <c r="BM643" s="479" t="e">
        <f t="shared" si="479"/>
        <v>#DIV/0!</v>
      </c>
      <c r="BN643" s="479" t="e">
        <f t="shared" si="479"/>
        <v>#DIV/0!</v>
      </c>
      <c r="BO643" s="479" t="e">
        <f t="shared" si="479"/>
        <v>#DIV/0!</v>
      </c>
      <c r="BP643" s="479" t="e">
        <f t="shared" si="479"/>
        <v>#DIV/0!</v>
      </c>
      <c r="BQ643" s="479" t="e">
        <f t="shared" si="479"/>
        <v>#DIV/0!</v>
      </c>
      <c r="BR643" s="479" t="e">
        <f t="shared" si="479"/>
        <v>#DIV/0!</v>
      </c>
      <c r="BS643" s="479" t="e">
        <f t="shared" si="479"/>
        <v>#DIV/0!</v>
      </c>
      <c r="BT643" s="479" t="e">
        <f t="shared" si="479"/>
        <v>#DIV/0!</v>
      </c>
      <c r="BU643" s="479" t="e">
        <f t="shared" si="479"/>
        <v>#DIV/0!</v>
      </c>
      <c r="BV643" s="479" t="e">
        <f t="shared" si="479"/>
        <v>#DIV/0!</v>
      </c>
      <c r="BW643" s="479" t="e">
        <f t="shared" si="479"/>
        <v>#DIV/0!</v>
      </c>
      <c r="BX643" s="479" t="e">
        <f t="shared" si="479"/>
        <v>#DIV/0!</v>
      </c>
      <c r="BY643" s="479" t="e">
        <f t="shared" si="479"/>
        <v>#DIV/0!</v>
      </c>
      <c r="BZ643" s="479" t="e">
        <f t="shared" si="479"/>
        <v>#DIV/0!</v>
      </c>
      <c r="CA643" s="479" t="e">
        <f t="shared" si="479"/>
        <v>#DIV/0!</v>
      </c>
      <c r="CB643" s="479" t="e">
        <f t="shared" si="479"/>
        <v>#DIV/0!</v>
      </c>
      <c r="CC643" s="479" t="e">
        <f t="shared" si="479"/>
        <v>#DIV/0!</v>
      </c>
      <c r="CD643" s="479" t="e">
        <f t="shared" si="479"/>
        <v>#DIV/0!</v>
      </c>
      <c r="CE643" s="479" t="e">
        <f t="shared" si="479"/>
        <v>#DIV/0!</v>
      </c>
      <c r="CF643" s="479" t="e">
        <f t="shared" si="479"/>
        <v>#DIV/0!</v>
      </c>
      <c r="CG643" s="479" t="e">
        <f t="shared" si="479"/>
        <v>#DIV/0!</v>
      </c>
      <c r="CH643" s="479" t="e">
        <f t="shared" si="479"/>
        <v>#DIV/0!</v>
      </c>
      <c r="CI643" s="479" t="e">
        <f t="shared" si="479"/>
        <v>#DIV/0!</v>
      </c>
      <c r="CJ643" s="479" t="e">
        <f t="shared" si="479"/>
        <v>#DIV/0!</v>
      </c>
      <c r="CK643" s="479" t="e">
        <f t="shared" si="479"/>
        <v>#DIV/0!</v>
      </c>
      <c r="CL643" s="480">
        <f>COUNTIF($BJ644:$CK644,"Đ")</f>
        <v>0</v>
      </c>
      <c r="CM643" s="481" t="e">
        <f>CL643/(CN643+CP643+CR643+CL643)</f>
        <v>#DIV/0!</v>
      </c>
      <c r="CN643" s="480">
        <f>COUNTIF($BJ644:$DA644,"CCG")</f>
        <v>0</v>
      </c>
      <c r="CO643" s="481" t="e">
        <f>CN643/(CL643+CP643+CR643+CN643)</f>
        <v>#DIV/0!</v>
      </c>
      <c r="CP643" s="480">
        <f>COUNTIF($BJ644:$DA644,"CĐ")</f>
        <v>0</v>
      </c>
      <c r="CQ643" s="481" t="e">
        <f>CP643/(CL643+CN643+CR643+CP643)</f>
        <v>#DIV/0!</v>
      </c>
      <c r="CR643" s="480">
        <f>COUNTIF($BJ644:$DA644,"KĐG")</f>
        <v>0</v>
      </c>
      <c r="CS643" s="481" t="e">
        <f>CR643/(CL643+CN643+CP643+CR643)</f>
        <v>#DIV/0!</v>
      </c>
      <c r="CT643" s="482" t="e">
        <f>(((CL643*2)+(CN643*1)+(CP643*0)))/(CL643+CN643+CP643)</f>
        <v>#DIV/0!</v>
      </c>
      <c r="CU643" s="483" t="e">
        <f>IF(CT643&gt;=1.6,"Đạt mục tiêu",IF(CT643&gt;=1,"Cần cố gắng","Chưa đạt"))</f>
        <v>#DIV/0!</v>
      </c>
      <c r="CV643" s="2"/>
    </row>
    <row r="644" spans="1:100" ht="15.75" hidden="1" customHeight="1">
      <c r="A644" s="624"/>
      <c r="B644" s="633"/>
      <c r="C644" s="639"/>
      <c r="D644" s="459"/>
      <c r="E644" s="458"/>
      <c r="F644" s="428"/>
      <c r="G644" s="462"/>
      <c r="H644" s="462"/>
      <c r="I644" s="428"/>
      <c r="J644" s="1"/>
      <c r="K644" s="1"/>
      <c r="L644" s="1"/>
      <c r="M644" s="427"/>
      <c r="N644" s="463"/>
      <c r="O644" s="53"/>
      <c r="P644" s="463"/>
      <c r="Q644" s="53"/>
      <c r="R644" s="53"/>
      <c r="S644" s="53"/>
      <c r="T644" s="464"/>
      <c r="U644" s="372"/>
      <c r="V644" s="464"/>
      <c r="W644" s="464"/>
      <c r="X644" s="464"/>
      <c r="Y644" s="465"/>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479" t="e">
        <f t="shared" ref="BJ644:BW644" si="480">IF(BJ642&gt;=50%,"KĐG",IF(BJ643&gt;=1.6,"Đ",IF(BJ643&gt;=1,"CCG","CĐ")))</f>
        <v>#DIV/0!</v>
      </c>
      <c r="BK644" s="479" t="e">
        <f t="shared" si="480"/>
        <v>#DIV/0!</v>
      </c>
      <c r="BL644" s="479" t="e">
        <f t="shared" si="480"/>
        <v>#DIV/0!</v>
      </c>
      <c r="BM644" s="479" t="e">
        <f t="shared" si="480"/>
        <v>#DIV/0!</v>
      </c>
      <c r="BN644" s="479" t="e">
        <f t="shared" si="480"/>
        <v>#DIV/0!</v>
      </c>
      <c r="BO644" s="479" t="e">
        <f t="shared" si="480"/>
        <v>#DIV/0!</v>
      </c>
      <c r="BP644" s="479" t="e">
        <f t="shared" si="480"/>
        <v>#DIV/0!</v>
      </c>
      <c r="BQ644" s="479" t="e">
        <f t="shared" si="480"/>
        <v>#DIV/0!</v>
      </c>
      <c r="BR644" s="479" t="e">
        <f t="shared" si="480"/>
        <v>#DIV/0!</v>
      </c>
      <c r="BS644" s="479" t="e">
        <f t="shared" si="480"/>
        <v>#DIV/0!</v>
      </c>
      <c r="BT644" s="479" t="e">
        <f t="shared" si="480"/>
        <v>#DIV/0!</v>
      </c>
      <c r="BU644" s="479" t="e">
        <f t="shared" si="480"/>
        <v>#DIV/0!</v>
      </c>
      <c r="BV644" s="479" t="e">
        <f t="shared" si="480"/>
        <v>#DIV/0!</v>
      </c>
      <c r="BW644" s="479" t="e">
        <f t="shared" si="480"/>
        <v>#DIV/0!</v>
      </c>
      <c r="BX644" s="479" t="e">
        <f t="shared" ref="BX644:CK644" si="481">IF(BX642&gt;=50%,"KĐG",IF(BX643&gt;=1.5,"Đ",IF(BX643&gt;=1,"CCG","CĐ")))</f>
        <v>#DIV/0!</v>
      </c>
      <c r="BY644" s="479" t="e">
        <f t="shared" si="481"/>
        <v>#DIV/0!</v>
      </c>
      <c r="BZ644" s="479" t="e">
        <f t="shared" si="481"/>
        <v>#DIV/0!</v>
      </c>
      <c r="CA644" s="479" t="e">
        <f t="shared" si="481"/>
        <v>#DIV/0!</v>
      </c>
      <c r="CB644" s="479" t="e">
        <f t="shared" si="481"/>
        <v>#DIV/0!</v>
      </c>
      <c r="CC644" s="479" t="e">
        <f t="shared" si="481"/>
        <v>#DIV/0!</v>
      </c>
      <c r="CD644" s="479" t="e">
        <f t="shared" si="481"/>
        <v>#DIV/0!</v>
      </c>
      <c r="CE644" s="479" t="e">
        <f t="shared" si="481"/>
        <v>#DIV/0!</v>
      </c>
      <c r="CF644" s="479" t="e">
        <f t="shared" si="481"/>
        <v>#DIV/0!</v>
      </c>
      <c r="CG644" s="479" t="e">
        <f t="shared" si="481"/>
        <v>#DIV/0!</v>
      </c>
      <c r="CH644" s="479" t="e">
        <f t="shared" si="481"/>
        <v>#DIV/0!</v>
      </c>
      <c r="CI644" s="479" t="e">
        <f t="shared" si="481"/>
        <v>#DIV/0!</v>
      </c>
      <c r="CJ644" s="479" t="e">
        <f t="shared" si="481"/>
        <v>#DIV/0!</v>
      </c>
      <c r="CK644" s="479" t="e">
        <f t="shared" si="481"/>
        <v>#DIV/0!</v>
      </c>
      <c r="CL644" s="484"/>
      <c r="CM644" s="485"/>
      <c r="CN644" s="484"/>
      <c r="CO644" s="485"/>
      <c r="CP644" s="484"/>
      <c r="CQ644" s="485"/>
      <c r="CR644" s="484"/>
      <c r="CS644" s="485"/>
      <c r="CT644" s="486"/>
      <c r="CU644" s="435"/>
      <c r="CV644" s="2"/>
    </row>
    <row r="645" spans="1:100" ht="15.75" hidden="1" customHeight="1">
      <c r="A645" s="708" t="s">
        <v>1408</v>
      </c>
      <c r="B645" s="654"/>
      <c r="C645" s="487" t="s">
        <v>1402</v>
      </c>
      <c r="D645" s="459"/>
      <c r="E645" s="458"/>
      <c r="F645" s="428"/>
      <c r="G645" s="462"/>
      <c r="H645" s="462"/>
      <c r="I645" s="428"/>
      <c r="J645" s="1"/>
      <c r="K645" s="1"/>
      <c r="L645" s="1"/>
      <c r="M645" s="427"/>
      <c r="N645" s="463"/>
      <c r="O645" s="53"/>
      <c r="P645" s="463"/>
      <c r="Q645" s="53"/>
      <c r="R645" s="53"/>
      <c r="S645" s="53"/>
      <c r="T645" s="464"/>
      <c r="U645" s="372"/>
      <c r="V645" s="464"/>
      <c r="W645" s="464"/>
      <c r="X645" s="464"/>
      <c r="Y645" s="465"/>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48">
        <f t="shared" ref="BJ645:CK645" si="482">COUNTIFS($A$10:$A$614,"CĐ2",BJ$10:BJ$614,"2")</f>
        <v>0</v>
      </c>
      <c r="BK645" s="48">
        <f t="shared" si="482"/>
        <v>0</v>
      </c>
      <c r="BL645" s="48">
        <f t="shared" si="482"/>
        <v>0</v>
      </c>
      <c r="BM645" s="48">
        <f t="shared" si="482"/>
        <v>0</v>
      </c>
      <c r="BN645" s="48">
        <f t="shared" si="482"/>
        <v>0</v>
      </c>
      <c r="BO645" s="48">
        <f t="shared" si="482"/>
        <v>0</v>
      </c>
      <c r="BP645" s="48">
        <f t="shared" si="482"/>
        <v>0</v>
      </c>
      <c r="BQ645" s="48">
        <f t="shared" si="482"/>
        <v>0</v>
      </c>
      <c r="BR645" s="48">
        <f t="shared" si="482"/>
        <v>0</v>
      </c>
      <c r="BS645" s="48">
        <f t="shared" si="482"/>
        <v>0</v>
      </c>
      <c r="BT645" s="48">
        <f t="shared" si="482"/>
        <v>0</v>
      </c>
      <c r="BU645" s="48">
        <f t="shared" si="482"/>
        <v>0</v>
      </c>
      <c r="BV645" s="48">
        <f t="shared" si="482"/>
        <v>0</v>
      </c>
      <c r="BW645" s="48">
        <f t="shared" si="482"/>
        <v>0</v>
      </c>
      <c r="BX645" s="48">
        <f t="shared" si="482"/>
        <v>0</v>
      </c>
      <c r="BY645" s="48">
        <f t="shared" si="482"/>
        <v>0</v>
      </c>
      <c r="BZ645" s="48">
        <f t="shared" si="482"/>
        <v>0</v>
      </c>
      <c r="CA645" s="48">
        <f t="shared" si="482"/>
        <v>0</v>
      </c>
      <c r="CB645" s="48">
        <f t="shared" si="482"/>
        <v>0</v>
      </c>
      <c r="CC645" s="48">
        <f t="shared" si="482"/>
        <v>0</v>
      </c>
      <c r="CD645" s="48">
        <f t="shared" si="482"/>
        <v>0</v>
      </c>
      <c r="CE645" s="48">
        <f t="shared" si="482"/>
        <v>0</v>
      </c>
      <c r="CF645" s="48">
        <f t="shared" si="482"/>
        <v>0</v>
      </c>
      <c r="CG645" s="48">
        <f t="shared" si="482"/>
        <v>0</v>
      </c>
      <c r="CH645" s="48">
        <f t="shared" si="482"/>
        <v>0</v>
      </c>
      <c r="CI645" s="48">
        <f t="shared" si="482"/>
        <v>0</v>
      </c>
      <c r="CJ645" s="48">
        <f t="shared" si="482"/>
        <v>0</v>
      </c>
      <c r="CK645" s="48">
        <f t="shared" si="482"/>
        <v>0</v>
      </c>
      <c r="CL645" s="128"/>
      <c r="CM645" s="466"/>
      <c r="CN645" s="124"/>
      <c r="CO645" s="466"/>
      <c r="CP645" s="124"/>
      <c r="CQ645" s="466"/>
      <c r="CR645" s="124"/>
      <c r="CS645" s="466"/>
      <c r="CT645" s="467"/>
      <c r="CU645" s="468"/>
      <c r="CV645" s="2"/>
    </row>
    <row r="646" spans="1:100" ht="15.75" hidden="1" customHeight="1">
      <c r="A646" s="623"/>
      <c r="B646" s="632"/>
      <c r="C646" s="487" t="s">
        <v>1403</v>
      </c>
      <c r="D646" s="459"/>
      <c r="E646" s="458"/>
      <c r="F646" s="428"/>
      <c r="G646" s="462"/>
      <c r="H646" s="462"/>
      <c r="I646" s="428"/>
      <c r="J646" s="1"/>
      <c r="K646" s="1"/>
      <c r="L646" s="1"/>
      <c r="M646" s="427"/>
      <c r="N646" s="463"/>
      <c r="O646" s="53"/>
      <c r="P646" s="463"/>
      <c r="Q646" s="53"/>
      <c r="R646" s="53"/>
      <c r="S646" s="53"/>
      <c r="T646" s="464"/>
      <c r="U646" s="372"/>
      <c r="V646" s="464"/>
      <c r="W646" s="464"/>
      <c r="X646" s="464"/>
      <c r="Y646" s="465"/>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48">
        <f t="shared" ref="BJ646:CK646" si="483">COUNTIFS($A$10:$A$614,"CĐ2",BJ$10:BJ$614,"1")</f>
        <v>0</v>
      </c>
      <c r="BK646" s="48">
        <f t="shared" si="483"/>
        <v>0</v>
      </c>
      <c r="BL646" s="48">
        <f t="shared" si="483"/>
        <v>0</v>
      </c>
      <c r="BM646" s="48">
        <f t="shared" si="483"/>
        <v>0</v>
      </c>
      <c r="BN646" s="48">
        <f t="shared" si="483"/>
        <v>0</v>
      </c>
      <c r="BO646" s="48">
        <f t="shared" si="483"/>
        <v>0</v>
      </c>
      <c r="BP646" s="48">
        <f t="shared" si="483"/>
        <v>0</v>
      </c>
      <c r="BQ646" s="48">
        <f t="shared" si="483"/>
        <v>0</v>
      </c>
      <c r="BR646" s="48">
        <f t="shared" si="483"/>
        <v>0</v>
      </c>
      <c r="BS646" s="48">
        <f t="shared" si="483"/>
        <v>0</v>
      </c>
      <c r="BT646" s="48">
        <f t="shared" si="483"/>
        <v>0</v>
      </c>
      <c r="BU646" s="48">
        <f t="shared" si="483"/>
        <v>0</v>
      </c>
      <c r="BV646" s="48">
        <f t="shared" si="483"/>
        <v>0</v>
      </c>
      <c r="BW646" s="48">
        <f t="shared" si="483"/>
        <v>0</v>
      </c>
      <c r="BX646" s="48">
        <f t="shared" si="483"/>
        <v>0</v>
      </c>
      <c r="BY646" s="48">
        <f t="shared" si="483"/>
        <v>0</v>
      </c>
      <c r="BZ646" s="48">
        <f t="shared" si="483"/>
        <v>0</v>
      </c>
      <c r="CA646" s="48">
        <f t="shared" si="483"/>
        <v>0</v>
      </c>
      <c r="CB646" s="48">
        <f t="shared" si="483"/>
        <v>0</v>
      </c>
      <c r="CC646" s="48">
        <f t="shared" si="483"/>
        <v>0</v>
      </c>
      <c r="CD646" s="48">
        <f t="shared" si="483"/>
        <v>0</v>
      </c>
      <c r="CE646" s="48">
        <f t="shared" si="483"/>
        <v>0</v>
      </c>
      <c r="CF646" s="48">
        <f t="shared" si="483"/>
        <v>0</v>
      </c>
      <c r="CG646" s="48">
        <f t="shared" si="483"/>
        <v>0</v>
      </c>
      <c r="CH646" s="48">
        <f t="shared" si="483"/>
        <v>0</v>
      </c>
      <c r="CI646" s="48">
        <f t="shared" si="483"/>
        <v>0</v>
      </c>
      <c r="CJ646" s="48">
        <f t="shared" si="483"/>
        <v>0</v>
      </c>
      <c r="CK646" s="48">
        <f t="shared" si="483"/>
        <v>0</v>
      </c>
      <c r="CL646" s="488"/>
      <c r="CM646" s="57"/>
      <c r="CN646" s="55"/>
      <c r="CO646" s="57"/>
      <c r="CP646" s="55"/>
      <c r="CQ646" s="57"/>
      <c r="CR646" s="55"/>
      <c r="CS646" s="57"/>
      <c r="CT646" s="58"/>
      <c r="CU646" s="489"/>
      <c r="CV646" s="2"/>
    </row>
    <row r="647" spans="1:100" ht="15.75" hidden="1" customHeight="1">
      <c r="A647" s="623"/>
      <c r="B647" s="632"/>
      <c r="C647" s="487" t="s">
        <v>1404</v>
      </c>
      <c r="D647" s="459"/>
      <c r="E647" s="458"/>
      <c r="F647" s="428"/>
      <c r="G647" s="462"/>
      <c r="H647" s="462"/>
      <c r="I647" s="428"/>
      <c r="J647" s="1"/>
      <c r="K647" s="1"/>
      <c r="L647" s="1"/>
      <c r="M647" s="427"/>
      <c r="N647" s="463"/>
      <c r="O647" s="53"/>
      <c r="P647" s="463"/>
      <c r="Q647" s="53"/>
      <c r="R647" s="53"/>
      <c r="S647" s="53"/>
      <c r="T647" s="464"/>
      <c r="U647" s="372"/>
      <c r="V647" s="464"/>
      <c r="W647" s="464"/>
      <c r="X647" s="464"/>
      <c r="Y647" s="465"/>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48">
        <f t="shared" ref="BJ647:CK647" si="484">COUNTIFS($A$10:$A$614,"CĐ2",BJ$10:BJ$614,"0")</f>
        <v>0</v>
      </c>
      <c r="BK647" s="48">
        <f t="shared" si="484"/>
        <v>0</v>
      </c>
      <c r="BL647" s="48">
        <f t="shared" si="484"/>
        <v>0</v>
      </c>
      <c r="BM647" s="48">
        <f t="shared" si="484"/>
        <v>0</v>
      </c>
      <c r="BN647" s="48">
        <f t="shared" si="484"/>
        <v>0</v>
      </c>
      <c r="BO647" s="48">
        <f t="shared" si="484"/>
        <v>0</v>
      </c>
      <c r="BP647" s="48">
        <f t="shared" si="484"/>
        <v>0</v>
      </c>
      <c r="BQ647" s="48">
        <f t="shared" si="484"/>
        <v>0</v>
      </c>
      <c r="BR647" s="48">
        <f t="shared" si="484"/>
        <v>0</v>
      </c>
      <c r="BS647" s="48">
        <f t="shared" si="484"/>
        <v>0</v>
      </c>
      <c r="BT647" s="48">
        <f t="shared" si="484"/>
        <v>0</v>
      </c>
      <c r="BU647" s="48">
        <f t="shared" si="484"/>
        <v>0</v>
      </c>
      <c r="BV647" s="48">
        <f t="shared" si="484"/>
        <v>0</v>
      </c>
      <c r="BW647" s="48">
        <f t="shared" si="484"/>
        <v>0</v>
      </c>
      <c r="BX647" s="48">
        <f t="shared" si="484"/>
        <v>0</v>
      </c>
      <c r="BY647" s="48">
        <f t="shared" si="484"/>
        <v>0</v>
      </c>
      <c r="BZ647" s="48">
        <f t="shared" si="484"/>
        <v>0</v>
      </c>
      <c r="CA647" s="48">
        <f t="shared" si="484"/>
        <v>0</v>
      </c>
      <c r="CB647" s="48">
        <f t="shared" si="484"/>
        <v>0</v>
      </c>
      <c r="CC647" s="48">
        <f t="shared" si="484"/>
        <v>0</v>
      </c>
      <c r="CD647" s="48">
        <f t="shared" si="484"/>
        <v>0</v>
      </c>
      <c r="CE647" s="48">
        <f t="shared" si="484"/>
        <v>0</v>
      </c>
      <c r="CF647" s="48">
        <f t="shared" si="484"/>
        <v>0</v>
      </c>
      <c r="CG647" s="48">
        <f t="shared" si="484"/>
        <v>0</v>
      </c>
      <c r="CH647" s="48">
        <f t="shared" si="484"/>
        <v>0</v>
      </c>
      <c r="CI647" s="48">
        <f t="shared" si="484"/>
        <v>0</v>
      </c>
      <c r="CJ647" s="48">
        <f t="shared" si="484"/>
        <v>0</v>
      </c>
      <c r="CK647" s="48">
        <f t="shared" si="484"/>
        <v>0</v>
      </c>
      <c r="CL647" s="488"/>
      <c r="CM647" s="57"/>
      <c r="CN647" s="55"/>
      <c r="CO647" s="57"/>
      <c r="CP647" s="55"/>
      <c r="CQ647" s="57"/>
      <c r="CR647" s="55"/>
      <c r="CS647" s="57"/>
      <c r="CT647" s="58"/>
      <c r="CU647" s="489"/>
      <c r="CV647" s="2"/>
    </row>
    <row r="648" spans="1:100" ht="15.75" hidden="1" customHeight="1">
      <c r="A648" s="623"/>
      <c r="B648" s="632"/>
      <c r="C648" s="487" t="s">
        <v>1405</v>
      </c>
      <c r="D648" s="459"/>
      <c r="E648" s="458"/>
      <c r="F648" s="428"/>
      <c r="G648" s="462"/>
      <c r="H648" s="462"/>
      <c r="I648" s="428"/>
      <c r="J648" s="1"/>
      <c r="K648" s="1"/>
      <c r="L648" s="1"/>
      <c r="M648" s="427"/>
      <c r="N648" s="463"/>
      <c r="O648" s="53"/>
      <c r="P648" s="463"/>
      <c r="Q648" s="53"/>
      <c r="R648" s="53"/>
      <c r="S648" s="53"/>
      <c r="T648" s="464"/>
      <c r="U648" s="372"/>
      <c r="V648" s="464"/>
      <c r="W648" s="464"/>
      <c r="X648" s="464"/>
      <c r="Y648" s="465"/>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48">
        <f t="shared" ref="BJ648:CK648" si="485">COUNTIFS($A$10:$A$614,"CĐ2",BJ$10:BJ$614,"KĐG")</f>
        <v>0</v>
      </c>
      <c r="BK648" s="48">
        <f t="shared" si="485"/>
        <v>0</v>
      </c>
      <c r="BL648" s="48">
        <f t="shared" si="485"/>
        <v>0</v>
      </c>
      <c r="BM648" s="48">
        <f t="shared" si="485"/>
        <v>0</v>
      </c>
      <c r="BN648" s="48">
        <f t="shared" si="485"/>
        <v>0</v>
      </c>
      <c r="BO648" s="48">
        <f t="shared" si="485"/>
        <v>0</v>
      </c>
      <c r="BP648" s="48">
        <f t="shared" si="485"/>
        <v>0</v>
      </c>
      <c r="BQ648" s="48">
        <f t="shared" si="485"/>
        <v>0</v>
      </c>
      <c r="BR648" s="48">
        <f t="shared" si="485"/>
        <v>0</v>
      </c>
      <c r="BS648" s="48">
        <f t="shared" si="485"/>
        <v>0</v>
      </c>
      <c r="BT648" s="48">
        <f t="shared" si="485"/>
        <v>0</v>
      </c>
      <c r="BU648" s="48">
        <f t="shared" si="485"/>
        <v>0</v>
      </c>
      <c r="BV648" s="48">
        <f t="shared" si="485"/>
        <v>0</v>
      </c>
      <c r="BW648" s="48">
        <f t="shared" si="485"/>
        <v>0</v>
      </c>
      <c r="BX648" s="48">
        <f t="shared" si="485"/>
        <v>0</v>
      </c>
      <c r="BY648" s="48">
        <f t="shared" si="485"/>
        <v>0</v>
      </c>
      <c r="BZ648" s="48">
        <f t="shared" si="485"/>
        <v>0</v>
      </c>
      <c r="CA648" s="48">
        <f t="shared" si="485"/>
        <v>0</v>
      </c>
      <c r="CB648" s="48">
        <f t="shared" si="485"/>
        <v>0</v>
      </c>
      <c r="CC648" s="48">
        <f t="shared" si="485"/>
        <v>0</v>
      </c>
      <c r="CD648" s="48">
        <f t="shared" si="485"/>
        <v>0</v>
      </c>
      <c r="CE648" s="48">
        <f t="shared" si="485"/>
        <v>0</v>
      </c>
      <c r="CF648" s="48">
        <f t="shared" si="485"/>
        <v>0</v>
      </c>
      <c r="CG648" s="48">
        <f t="shared" si="485"/>
        <v>0</v>
      </c>
      <c r="CH648" s="48">
        <f t="shared" si="485"/>
        <v>0</v>
      </c>
      <c r="CI648" s="48">
        <f t="shared" si="485"/>
        <v>0</v>
      </c>
      <c r="CJ648" s="48">
        <f t="shared" si="485"/>
        <v>0</v>
      </c>
      <c r="CK648" s="48">
        <f t="shared" si="485"/>
        <v>0</v>
      </c>
      <c r="CL648" s="488"/>
      <c r="CM648" s="57"/>
      <c r="CN648" s="55"/>
      <c r="CO648" s="57"/>
      <c r="CP648" s="55"/>
      <c r="CQ648" s="57"/>
      <c r="CR648" s="55"/>
      <c r="CS648" s="57"/>
      <c r="CT648" s="58"/>
      <c r="CU648" s="489"/>
      <c r="CV648" s="2"/>
    </row>
    <row r="649" spans="1:100" ht="15.75" hidden="1" customHeight="1">
      <c r="A649" s="623"/>
      <c r="B649" s="632"/>
      <c r="C649" s="487" t="s">
        <v>1406</v>
      </c>
      <c r="D649" s="459"/>
      <c r="E649" s="458"/>
      <c r="F649" s="428"/>
      <c r="G649" s="462"/>
      <c r="H649" s="462"/>
      <c r="I649" s="428"/>
      <c r="J649" s="1"/>
      <c r="K649" s="1"/>
      <c r="L649" s="1"/>
      <c r="M649" s="427"/>
      <c r="N649" s="463"/>
      <c r="O649" s="53"/>
      <c r="P649" s="463"/>
      <c r="Q649" s="53"/>
      <c r="R649" s="53"/>
      <c r="S649" s="53"/>
      <c r="T649" s="464"/>
      <c r="U649" s="372"/>
      <c r="V649" s="464"/>
      <c r="W649" s="464"/>
      <c r="X649" s="464"/>
      <c r="Y649" s="465"/>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490" t="e">
        <f t="shared" ref="BJ649:CK649" si="486">BJ648/(BJ645+BJ646+BJ647+BJ648)</f>
        <v>#DIV/0!</v>
      </c>
      <c r="BK649" s="490" t="e">
        <f t="shared" si="486"/>
        <v>#DIV/0!</v>
      </c>
      <c r="BL649" s="490" t="e">
        <f t="shared" si="486"/>
        <v>#DIV/0!</v>
      </c>
      <c r="BM649" s="490" t="e">
        <f t="shared" si="486"/>
        <v>#DIV/0!</v>
      </c>
      <c r="BN649" s="490" t="e">
        <f t="shared" si="486"/>
        <v>#DIV/0!</v>
      </c>
      <c r="BO649" s="490" t="e">
        <f t="shared" si="486"/>
        <v>#DIV/0!</v>
      </c>
      <c r="BP649" s="490" t="e">
        <f t="shared" si="486"/>
        <v>#DIV/0!</v>
      </c>
      <c r="BQ649" s="490" t="e">
        <f t="shared" si="486"/>
        <v>#DIV/0!</v>
      </c>
      <c r="BR649" s="490" t="e">
        <f t="shared" si="486"/>
        <v>#DIV/0!</v>
      </c>
      <c r="BS649" s="490" t="e">
        <f t="shared" si="486"/>
        <v>#DIV/0!</v>
      </c>
      <c r="BT649" s="490" t="e">
        <f t="shared" si="486"/>
        <v>#DIV/0!</v>
      </c>
      <c r="BU649" s="490" t="e">
        <f t="shared" si="486"/>
        <v>#DIV/0!</v>
      </c>
      <c r="BV649" s="490" t="e">
        <f t="shared" si="486"/>
        <v>#DIV/0!</v>
      </c>
      <c r="BW649" s="490" t="e">
        <f t="shared" si="486"/>
        <v>#DIV/0!</v>
      </c>
      <c r="BX649" s="490" t="e">
        <f t="shared" si="486"/>
        <v>#DIV/0!</v>
      </c>
      <c r="BY649" s="490" t="e">
        <f t="shared" si="486"/>
        <v>#DIV/0!</v>
      </c>
      <c r="BZ649" s="490" t="e">
        <f t="shared" si="486"/>
        <v>#DIV/0!</v>
      </c>
      <c r="CA649" s="490" t="e">
        <f t="shared" si="486"/>
        <v>#DIV/0!</v>
      </c>
      <c r="CB649" s="490" t="e">
        <f t="shared" si="486"/>
        <v>#DIV/0!</v>
      </c>
      <c r="CC649" s="490" t="e">
        <f t="shared" si="486"/>
        <v>#DIV/0!</v>
      </c>
      <c r="CD649" s="490" t="e">
        <f t="shared" si="486"/>
        <v>#DIV/0!</v>
      </c>
      <c r="CE649" s="490" t="e">
        <f t="shared" si="486"/>
        <v>#DIV/0!</v>
      </c>
      <c r="CF649" s="490" t="e">
        <f t="shared" si="486"/>
        <v>#DIV/0!</v>
      </c>
      <c r="CG649" s="490" t="e">
        <f t="shared" si="486"/>
        <v>#DIV/0!</v>
      </c>
      <c r="CH649" s="490" t="e">
        <f t="shared" si="486"/>
        <v>#DIV/0!</v>
      </c>
      <c r="CI649" s="490" t="e">
        <f t="shared" si="486"/>
        <v>#DIV/0!</v>
      </c>
      <c r="CJ649" s="490" t="e">
        <f t="shared" si="486"/>
        <v>#DIV/0!</v>
      </c>
      <c r="CK649" s="490" t="e">
        <f t="shared" si="486"/>
        <v>#DIV/0!</v>
      </c>
      <c r="CL649" s="95"/>
      <c r="CM649" s="475"/>
      <c r="CN649" s="476"/>
      <c r="CO649" s="475"/>
      <c r="CP649" s="476"/>
      <c r="CQ649" s="475"/>
      <c r="CR649" s="476"/>
      <c r="CS649" s="475"/>
      <c r="CT649" s="477"/>
      <c r="CU649" s="478"/>
      <c r="CV649" s="2"/>
    </row>
    <row r="650" spans="1:100" ht="15.75" hidden="1" customHeight="1">
      <c r="A650" s="623"/>
      <c r="B650" s="632"/>
      <c r="C650" s="709" t="s">
        <v>1409</v>
      </c>
      <c r="D650" s="459"/>
      <c r="E650" s="458"/>
      <c r="F650" s="428"/>
      <c r="G650" s="462"/>
      <c r="H650" s="462"/>
      <c r="I650" s="428"/>
      <c r="J650" s="1"/>
      <c r="K650" s="1"/>
      <c r="L650" s="1"/>
      <c r="M650" s="427"/>
      <c r="N650" s="463"/>
      <c r="O650" s="53"/>
      <c r="P650" s="463"/>
      <c r="Q650" s="53"/>
      <c r="R650" s="53"/>
      <c r="S650" s="53"/>
      <c r="T650" s="464"/>
      <c r="U650" s="372"/>
      <c r="V650" s="464"/>
      <c r="W650" s="464"/>
      <c r="X650" s="464"/>
      <c r="Y650" s="465"/>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479" t="e">
        <f t="shared" ref="BJ650:CK650" si="487">(((BJ645*2)+(BJ646*1)+(BJ647*0)+(BJ647*0)))/(BJ645+BJ646+BJ647+BJ648)</f>
        <v>#DIV/0!</v>
      </c>
      <c r="BK650" s="479" t="e">
        <f t="shared" si="487"/>
        <v>#DIV/0!</v>
      </c>
      <c r="BL650" s="479" t="e">
        <f t="shared" si="487"/>
        <v>#DIV/0!</v>
      </c>
      <c r="BM650" s="479" t="e">
        <f t="shared" si="487"/>
        <v>#DIV/0!</v>
      </c>
      <c r="BN650" s="479" t="e">
        <f t="shared" si="487"/>
        <v>#DIV/0!</v>
      </c>
      <c r="BO650" s="479" t="e">
        <f t="shared" si="487"/>
        <v>#DIV/0!</v>
      </c>
      <c r="BP650" s="479" t="e">
        <f t="shared" si="487"/>
        <v>#DIV/0!</v>
      </c>
      <c r="BQ650" s="479" t="e">
        <f t="shared" si="487"/>
        <v>#DIV/0!</v>
      </c>
      <c r="BR650" s="479" t="e">
        <f t="shared" si="487"/>
        <v>#DIV/0!</v>
      </c>
      <c r="BS650" s="479" t="e">
        <f t="shared" si="487"/>
        <v>#DIV/0!</v>
      </c>
      <c r="BT650" s="479" t="e">
        <f t="shared" si="487"/>
        <v>#DIV/0!</v>
      </c>
      <c r="BU650" s="479" t="e">
        <f t="shared" si="487"/>
        <v>#DIV/0!</v>
      </c>
      <c r="BV650" s="479" t="e">
        <f t="shared" si="487"/>
        <v>#DIV/0!</v>
      </c>
      <c r="BW650" s="479" t="e">
        <f t="shared" si="487"/>
        <v>#DIV/0!</v>
      </c>
      <c r="BX650" s="479" t="e">
        <f t="shared" si="487"/>
        <v>#DIV/0!</v>
      </c>
      <c r="BY650" s="479" t="e">
        <f t="shared" si="487"/>
        <v>#DIV/0!</v>
      </c>
      <c r="BZ650" s="479" t="e">
        <f t="shared" si="487"/>
        <v>#DIV/0!</v>
      </c>
      <c r="CA650" s="479" t="e">
        <f t="shared" si="487"/>
        <v>#DIV/0!</v>
      </c>
      <c r="CB650" s="479" t="e">
        <f t="shared" si="487"/>
        <v>#DIV/0!</v>
      </c>
      <c r="CC650" s="479" t="e">
        <f t="shared" si="487"/>
        <v>#DIV/0!</v>
      </c>
      <c r="CD650" s="479" t="e">
        <f t="shared" si="487"/>
        <v>#DIV/0!</v>
      </c>
      <c r="CE650" s="479" t="e">
        <f t="shared" si="487"/>
        <v>#DIV/0!</v>
      </c>
      <c r="CF650" s="479" t="e">
        <f t="shared" si="487"/>
        <v>#DIV/0!</v>
      </c>
      <c r="CG650" s="479" t="e">
        <f t="shared" si="487"/>
        <v>#DIV/0!</v>
      </c>
      <c r="CH650" s="479" t="e">
        <f t="shared" si="487"/>
        <v>#DIV/0!</v>
      </c>
      <c r="CI650" s="479" t="e">
        <f t="shared" si="487"/>
        <v>#DIV/0!</v>
      </c>
      <c r="CJ650" s="479" t="e">
        <f t="shared" si="487"/>
        <v>#DIV/0!</v>
      </c>
      <c r="CK650" s="479" t="e">
        <f t="shared" si="487"/>
        <v>#DIV/0!</v>
      </c>
      <c r="CL650" s="480">
        <f>COUNTIF($BJ651:$CK651,"Đ")</f>
        <v>0</v>
      </c>
      <c r="CM650" s="481" t="e">
        <f>CL650/(CN650+CP650+CR650+CL650)</f>
        <v>#DIV/0!</v>
      </c>
      <c r="CN650" s="480">
        <f>COUNTIF($BJ651:$DA651,"CCG")</f>
        <v>0</v>
      </c>
      <c r="CO650" s="481" t="e">
        <f>CN650/(CL650+CP650+CR650+CN650)</f>
        <v>#DIV/0!</v>
      </c>
      <c r="CP650" s="480">
        <f>COUNTIF($BJ651:$DA651,"CĐ")</f>
        <v>0</v>
      </c>
      <c r="CQ650" s="481" t="e">
        <f>CP650/(CL650+CN650+CR650+CP650)</f>
        <v>#DIV/0!</v>
      </c>
      <c r="CR650" s="480">
        <f>COUNTIF($BJ651:$DA651,"KĐG")</f>
        <v>0</v>
      </c>
      <c r="CS650" s="481" t="e">
        <f>CR650/(CL650+CN650+CP650+CR650)</f>
        <v>#DIV/0!</v>
      </c>
      <c r="CT650" s="491" t="e">
        <f>(((CL650*2)+(CN650*1)+(CP650*0)))/(CL650+CN650+CP650)</f>
        <v>#DIV/0!</v>
      </c>
      <c r="CU650" s="483" t="e">
        <f>IF(CT650&gt;=1.6,"Đạt mục tiêu",IF(CT650&gt;=1,"Cần cố gắng","Chưa đạt"))</f>
        <v>#DIV/0!</v>
      </c>
      <c r="CV650" s="2"/>
    </row>
    <row r="651" spans="1:100" ht="15.75" hidden="1" customHeight="1">
      <c r="A651" s="624"/>
      <c r="B651" s="633"/>
      <c r="C651" s="639"/>
      <c r="D651" s="459"/>
      <c r="E651" s="458"/>
      <c r="F651" s="428"/>
      <c r="G651" s="462"/>
      <c r="H651" s="462"/>
      <c r="I651" s="428"/>
      <c r="J651" s="1"/>
      <c r="K651" s="1"/>
      <c r="L651" s="1"/>
      <c r="M651" s="427"/>
      <c r="N651" s="463"/>
      <c r="O651" s="53"/>
      <c r="P651" s="463"/>
      <c r="Q651" s="53"/>
      <c r="R651" s="53"/>
      <c r="S651" s="53"/>
      <c r="T651" s="464"/>
      <c r="U651" s="372"/>
      <c r="V651" s="464"/>
      <c r="W651" s="464"/>
      <c r="X651" s="464"/>
      <c r="Y651" s="465"/>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479" t="e">
        <f t="shared" ref="BJ651:CK651" si="488">IF(BJ649&gt;=50%,"KĐG",IF(BJ650&gt;=1.6,"Đ",IF(BJ650&gt;=1,"CCG","CĐ")))</f>
        <v>#DIV/0!</v>
      </c>
      <c r="BK651" s="479" t="e">
        <f t="shared" si="488"/>
        <v>#DIV/0!</v>
      </c>
      <c r="BL651" s="479" t="e">
        <f t="shared" si="488"/>
        <v>#DIV/0!</v>
      </c>
      <c r="BM651" s="479" t="e">
        <f t="shared" si="488"/>
        <v>#DIV/0!</v>
      </c>
      <c r="BN651" s="479" t="e">
        <f t="shared" si="488"/>
        <v>#DIV/0!</v>
      </c>
      <c r="BO651" s="479" t="e">
        <f t="shared" si="488"/>
        <v>#DIV/0!</v>
      </c>
      <c r="BP651" s="479" t="e">
        <f t="shared" si="488"/>
        <v>#DIV/0!</v>
      </c>
      <c r="BQ651" s="479" t="e">
        <f t="shared" si="488"/>
        <v>#DIV/0!</v>
      </c>
      <c r="BR651" s="479" t="e">
        <f t="shared" si="488"/>
        <v>#DIV/0!</v>
      </c>
      <c r="BS651" s="479" t="e">
        <f t="shared" si="488"/>
        <v>#DIV/0!</v>
      </c>
      <c r="BT651" s="479" t="e">
        <f t="shared" si="488"/>
        <v>#DIV/0!</v>
      </c>
      <c r="BU651" s="479" t="e">
        <f t="shared" si="488"/>
        <v>#DIV/0!</v>
      </c>
      <c r="BV651" s="479" t="e">
        <f t="shared" si="488"/>
        <v>#DIV/0!</v>
      </c>
      <c r="BW651" s="479" t="e">
        <f t="shared" si="488"/>
        <v>#DIV/0!</v>
      </c>
      <c r="BX651" s="479" t="e">
        <f t="shared" si="488"/>
        <v>#DIV/0!</v>
      </c>
      <c r="BY651" s="479" t="e">
        <f t="shared" si="488"/>
        <v>#DIV/0!</v>
      </c>
      <c r="BZ651" s="479" t="e">
        <f t="shared" si="488"/>
        <v>#DIV/0!</v>
      </c>
      <c r="CA651" s="479" t="e">
        <f t="shared" si="488"/>
        <v>#DIV/0!</v>
      </c>
      <c r="CB651" s="479" t="e">
        <f t="shared" si="488"/>
        <v>#DIV/0!</v>
      </c>
      <c r="CC651" s="479" t="e">
        <f t="shared" si="488"/>
        <v>#DIV/0!</v>
      </c>
      <c r="CD651" s="479" t="e">
        <f t="shared" si="488"/>
        <v>#DIV/0!</v>
      </c>
      <c r="CE651" s="479" t="e">
        <f t="shared" si="488"/>
        <v>#DIV/0!</v>
      </c>
      <c r="CF651" s="479" t="e">
        <f t="shared" si="488"/>
        <v>#DIV/0!</v>
      </c>
      <c r="CG651" s="479" t="e">
        <f t="shared" si="488"/>
        <v>#DIV/0!</v>
      </c>
      <c r="CH651" s="479" t="e">
        <f t="shared" si="488"/>
        <v>#DIV/0!</v>
      </c>
      <c r="CI651" s="479" t="e">
        <f t="shared" si="488"/>
        <v>#DIV/0!</v>
      </c>
      <c r="CJ651" s="479" t="e">
        <f t="shared" si="488"/>
        <v>#DIV/0!</v>
      </c>
      <c r="CK651" s="479" t="e">
        <f t="shared" si="488"/>
        <v>#DIV/0!</v>
      </c>
      <c r="CL651" s="484"/>
      <c r="CM651" s="485"/>
      <c r="CN651" s="484"/>
      <c r="CO651" s="485"/>
      <c r="CP651" s="484"/>
      <c r="CQ651" s="485"/>
      <c r="CR651" s="484"/>
      <c r="CS651" s="485"/>
      <c r="CT651" s="486"/>
      <c r="CU651" s="435"/>
      <c r="CV651" s="2"/>
    </row>
    <row r="652" spans="1:100" ht="15.75" hidden="1" customHeight="1">
      <c r="A652" s="710" t="s">
        <v>1410</v>
      </c>
      <c r="B652" s="654"/>
      <c r="C652" s="461" t="s">
        <v>1402</v>
      </c>
      <c r="D652" s="459"/>
      <c r="E652" s="458"/>
      <c r="F652" s="428"/>
      <c r="G652" s="462"/>
      <c r="H652" s="462"/>
      <c r="I652" s="428"/>
      <c r="J652" s="1"/>
      <c r="K652" s="1"/>
      <c r="L652" s="1"/>
      <c r="M652" s="427"/>
      <c r="N652" s="463"/>
      <c r="O652" s="53"/>
      <c r="P652" s="463"/>
      <c r="Q652" s="53"/>
      <c r="R652" s="53"/>
      <c r="S652" s="53"/>
      <c r="T652" s="464"/>
      <c r="U652" s="372"/>
      <c r="V652" s="464"/>
      <c r="W652" s="464"/>
      <c r="X652" s="464"/>
      <c r="Y652" s="465"/>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48">
        <f t="shared" ref="BJ652:CK652" si="489">COUNTIFS($A$10:$A$614,"CĐ3",BJ$10:BJ$614,"2")</f>
        <v>0</v>
      </c>
      <c r="BK652" s="48">
        <f t="shared" si="489"/>
        <v>0</v>
      </c>
      <c r="BL652" s="48">
        <f t="shared" si="489"/>
        <v>0</v>
      </c>
      <c r="BM652" s="48">
        <f t="shared" si="489"/>
        <v>0</v>
      </c>
      <c r="BN652" s="48">
        <f t="shared" si="489"/>
        <v>0</v>
      </c>
      <c r="BO652" s="48">
        <f t="shared" si="489"/>
        <v>0</v>
      </c>
      <c r="BP652" s="48">
        <f t="shared" si="489"/>
        <v>0</v>
      </c>
      <c r="BQ652" s="48">
        <f t="shared" si="489"/>
        <v>0</v>
      </c>
      <c r="BR652" s="48">
        <f t="shared" si="489"/>
        <v>0</v>
      </c>
      <c r="BS652" s="48">
        <f t="shared" si="489"/>
        <v>0</v>
      </c>
      <c r="BT652" s="48">
        <f t="shared" si="489"/>
        <v>0</v>
      </c>
      <c r="BU652" s="48">
        <f t="shared" si="489"/>
        <v>0</v>
      </c>
      <c r="BV652" s="48">
        <f t="shared" si="489"/>
        <v>0</v>
      </c>
      <c r="BW652" s="48">
        <f t="shared" si="489"/>
        <v>0</v>
      </c>
      <c r="BX652" s="48">
        <f t="shared" si="489"/>
        <v>0</v>
      </c>
      <c r="BY652" s="48">
        <f t="shared" si="489"/>
        <v>0</v>
      </c>
      <c r="BZ652" s="48">
        <f t="shared" si="489"/>
        <v>0</v>
      </c>
      <c r="CA652" s="48">
        <f t="shared" si="489"/>
        <v>0</v>
      </c>
      <c r="CB652" s="48">
        <f t="shared" si="489"/>
        <v>0</v>
      </c>
      <c r="CC652" s="48">
        <f t="shared" si="489"/>
        <v>0</v>
      </c>
      <c r="CD652" s="48">
        <f t="shared" si="489"/>
        <v>0</v>
      </c>
      <c r="CE652" s="48">
        <f t="shared" si="489"/>
        <v>0</v>
      </c>
      <c r="CF652" s="48">
        <f t="shared" si="489"/>
        <v>0</v>
      </c>
      <c r="CG652" s="48">
        <f t="shared" si="489"/>
        <v>0</v>
      </c>
      <c r="CH652" s="48">
        <f t="shared" si="489"/>
        <v>0</v>
      </c>
      <c r="CI652" s="48">
        <f t="shared" si="489"/>
        <v>0</v>
      </c>
      <c r="CJ652" s="48">
        <f t="shared" si="489"/>
        <v>0</v>
      </c>
      <c r="CK652" s="48">
        <f t="shared" si="489"/>
        <v>0</v>
      </c>
      <c r="CL652" s="492"/>
      <c r="CM652" s="493"/>
      <c r="CN652" s="494"/>
      <c r="CO652" s="493"/>
      <c r="CP652" s="494"/>
      <c r="CQ652" s="493"/>
      <c r="CR652" s="494"/>
      <c r="CS652" s="493"/>
      <c r="CT652" s="495"/>
      <c r="CU652" s="496"/>
      <c r="CV652" s="2"/>
    </row>
    <row r="653" spans="1:100" ht="15.75" hidden="1" customHeight="1">
      <c r="A653" s="623"/>
      <c r="B653" s="632"/>
      <c r="C653" s="461" t="s">
        <v>1403</v>
      </c>
      <c r="D653" s="459"/>
      <c r="E653" s="458"/>
      <c r="F653" s="428"/>
      <c r="G653" s="462"/>
      <c r="H653" s="462"/>
      <c r="I653" s="428"/>
      <c r="J653" s="1"/>
      <c r="K653" s="1"/>
      <c r="L653" s="1"/>
      <c r="M653" s="427"/>
      <c r="N653" s="463"/>
      <c r="O653" s="53"/>
      <c r="P653" s="463"/>
      <c r="Q653" s="53"/>
      <c r="R653" s="53"/>
      <c r="S653" s="53"/>
      <c r="T653" s="464"/>
      <c r="U653" s="372"/>
      <c r="V653" s="464"/>
      <c r="W653" s="464"/>
      <c r="X653" s="464"/>
      <c r="Y653" s="465"/>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48">
        <f t="shared" ref="BJ653:CK653" si="490">COUNTIFS($A$10:$A$614,"CĐ3",BJ$10:BJ$614,"1")</f>
        <v>0</v>
      </c>
      <c r="BK653" s="48">
        <f t="shared" si="490"/>
        <v>0</v>
      </c>
      <c r="BL653" s="48">
        <f t="shared" si="490"/>
        <v>0</v>
      </c>
      <c r="BM653" s="48">
        <f t="shared" si="490"/>
        <v>0</v>
      </c>
      <c r="BN653" s="48">
        <f t="shared" si="490"/>
        <v>0</v>
      </c>
      <c r="BO653" s="48">
        <f t="shared" si="490"/>
        <v>0</v>
      </c>
      <c r="BP653" s="48">
        <f t="shared" si="490"/>
        <v>0</v>
      </c>
      <c r="BQ653" s="48">
        <f t="shared" si="490"/>
        <v>0</v>
      </c>
      <c r="BR653" s="48">
        <f t="shared" si="490"/>
        <v>0</v>
      </c>
      <c r="BS653" s="48">
        <f t="shared" si="490"/>
        <v>0</v>
      </c>
      <c r="BT653" s="48">
        <f t="shared" si="490"/>
        <v>0</v>
      </c>
      <c r="BU653" s="48">
        <f t="shared" si="490"/>
        <v>0</v>
      </c>
      <c r="BV653" s="48">
        <f t="shared" si="490"/>
        <v>0</v>
      </c>
      <c r="BW653" s="48">
        <f t="shared" si="490"/>
        <v>0</v>
      </c>
      <c r="BX653" s="48">
        <f t="shared" si="490"/>
        <v>0</v>
      </c>
      <c r="BY653" s="48">
        <f t="shared" si="490"/>
        <v>0</v>
      </c>
      <c r="BZ653" s="48">
        <f t="shared" si="490"/>
        <v>0</v>
      </c>
      <c r="CA653" s="48">
        <f t="shared" si="490"/>
        <v>0</v>
      </c>
      <c r="CB653" s="48">
        <f t="shared" si="490"/>
        <v>0</v>
      </c>
      <c r="CC653" s="48">
        <f t="shared" si="490"/>
        <v>0</v>
      </c>
      <c r="CD653" s="48">
        <f t="shared" si="490"/>
        <v>0</v>
      </c>
      <c r="CE653" s="48">
        <f t="shared" si="490"/>
        <v>0</v>
      </c>
      <c r="CF653" s="48">
        <f t="shared" si="490"/>
        <v>0</v>
      </c>
      <c r="CG653" s="48">
        <f t="shared" si="490"/>
        <v>0</v>
      </c>
      <c r="CH653" s="48">
        <f t="shared" si="490"/>
        <v>0</v>
      </c>
      <c r="CI653" s="48">
        <f t="shared" si="490"/>
        <v>0</v>
      </c>
      <c r="CJ653" s="48">
        <f t="shared" si="490"/>
        <v>0</v>
      </c>
      <c r="CK653" s="48">
        <f t="shared" si="490"/>
        <v>0</v>
      </c>
      <c r="CL653" s="492"/>
      <c r="CM653" s="493"/>
      <c r="CN653" s="494"/>
      <c r="CO653" s="493"/>
      <c r="CP653" s="494"/>
      <c r="CQ653" s="493"/>
      <c r="CR653" s="494"/>
      <c r="CS653" s="493"/>
      <c r="CT653" s="495"/>
      <c r="CU653" s="496"/>
      <c r="CV653" s="2"/>
    </row>
    <row r="654" spans="1:100" ht="15.75" hidden="1" customHeight="1">
      <c r="A654" s="623"/>
      <c r="B654" s="632"/>
      <c r="C654" s="461" t="s">
        <v>1404</v>
      </c>
      <c r="D654" s="459"/>
      <c r="E654" s="458"/>
      <c r="F654" s="428"/>
      <c r="G654" s="462"/>
      <c r="H654" s="462"/>
      <c r="I654" s="428"/>
      <c r="J654" s="1"/>
      <c r="K654" s="1"/>
      <c r="L654" s="1"/>
      <c r="M654" s="427"/>
      <c r="N654" s="463"/>
      <c r="O654" s="53"/>
      <c r="P654" s="463"/>
      <c r="Q654" s="53"/>
      <c r="R654" s="53"/>
      <c r="S654" s="53"/>
      <c r="T654" s="464"/>
      <c r="U654" s="372"/>
      <c r="V654" s="464"/>
      <c r="W654" s="464"/>
      <c r="X654" s="464"/>
      <c r="Y654" s="465"/>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48">
        <f t="shared" ref="BJ654:CK654" si="491">COUNTIFS($A$10:$A$614,"CĐ3",BJ$10:BJ$614,"0")</f>
        <v>0</v>
      </c>
      <c r="BK654" s="48">
        <f t="shared" si="491"/>
        <v>0</v>
      </c>
      <c r="BL654" s="48">
        <f t="shared" si="491"/>
        <v>0</v>
      </c>
      <c r="BM654" s="48">
        <f t="shared" si="491"/>
        <v>0</v>
      </c>
      <c r="BN654" s="48">
        <f t="shared" si="491"/>
        <v>0</v>
      </c>
      <c r="BO654" s="48">
        <f t="shared" si="491"/>
        <v>0</v>
      </c>
      <c r="BP654" s="48">
        <f t="shared" si="491"/>
        <v>0</v>
      </c>
      <c r="BQ654" s="48">
        <f t="shared" si="491"/>
        <v>0</v>
      </c>
      <c r="BR654" s="48">
        <f t="shared" si="491"/>
        <v>0</v>
      </c>
      <c r="BS654" s="48">
        <f t="shared" si="491"/>
        <v>0</v>
      </c>
      <c r="BT654" s="48">
        <f t="shared" si="491"/>
        <v>0</v>
      </c>
      <c r="BU654" s="48">
        <f t="shared" si="491"/>
        <v>0</v>
      </c>
      <c r="BV654" s="48">
        <f t="shared" si="491"/>
        <v>0</v>
      </c>
      <c r="BW654" s="48">
        <f t="shared" si="491"/>
        <v>0</v>
      </c>
      <c r="BX654" s="48">
        <f t="shared" si="491"/>
        <v>0</v>
      </c>
      <c r="BY654" s="48">
        <f t="shared" si="491"/>
        <v>0</v>
      </c>
      <c r="BZ654" s="48">
        <f t="shared" si="491"/>
        <v>0</v>
      </c>
      <c r="CA654" s="48">
        <f t="shared" si="491"/>
        <v>0</v>
      </c>
      <c r="CB654" s="48">
        <f t="shared" si="491"/>
        <v>0</v>
      </c>
      <c r="CC654" s="48">
        <f t="shared" si="491"/>
        <v>0</v>
      </c>
      <c r="CD654" s="48">
        <f t="shared" si="491"/>
        <v>0</v>
      </c>
      <c r="CE654" s="48">
        <f t="shared" si="491"/>
        <v>0</v>
      </c>
      <c r="CF654" s="48">
        <f t="shared" si="491"/>
        <v>0</v>
      </c>
      <c r="CG654" s="48">
        <f t="shared" si="491"/>
        <v>0</v>
      </c>
      <c r="CH654" s="48">
        <f t="shared" si="491"/>
        <v>0</v>
      </c>
      <c r="CI654" s="48">
        <f t="shared" si="491"/>
        <v>0</v>
      </c>
      <c r="CJ654" s="48">
        <f t="shared" si="491"/>
        <v>0</v>
      </c>
      <c r="CK654" s="48">
        <f t="shared" si="491"/>
        <v>0</v>
      </c>
      <c r="CL654" s="492"/>
      <c r="CM654" s="493"/>
      <c r="CN654" s="494"/>
      <c r="CO654" s="493"/>
      <c r="CP654" s="494"/>
      <c r="CQ654" s="493"/>
      <c r="CR654" s="494"/>
      <c r="CS654" s="493"/>
      <c r="CT654" s="495"/>
      <c r="CU654" s="496"/>
      <c r="CV654" s="2"/>
    </row>
    <row r="655" spans="1:100" ht="15.75" hidden="1" customHeight="1">
      <c r="A655" s="623"/>
      <c r="B655" s="632"/>
      <c r="C655" s="461" t="s">
        <v>1405</v>
      </c>
      <c r="D655" s="459"/>
      <c r="E655" s="458"/>
      <c r="F655" s="428"/>
      <c r="G655" s="462"/>
      <c r="H655" s="462"/>
      <c r="I655" s="428"/>
      <c r="J655" s="1"/>
      <c r="K655" s="1"/>
      <c r="L655" s="1"/>
      <c r="M655" s="427"/>
      <c r="N655" s="463"/>
      <c r="O655" s="53"/>
      <c r="P655" s="463"/>
      <c r="Q655" s="53"/>
      <c r="R655" s="53"/>
      <c r="S655" s="53"/>
      <c r="T655" s="464"/>
      <c r="U655" s="372"/>
      <c r="V655" s="464"/>
      <c r="W655" s="464"/>
      <c r="X655" s="464"/>
      <c r="Y655" s="465"/>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48">
        <f t="shared" ref="BJ655:CK655" si="492">COUNTIFS($A$10:$A$614,"CĐ3",BJ$10:BJ$614,"KĐG")</f>
        <v>0</v>
      </c>
      <c r="BK655" s="48">
        <f t="shared" si="492"/>
        <v>0</v>
      </c>
      <c r="BL655" s="48">
        <f t="shared" si="492"/>
        <v>0</v>
      </c>
      <c r="BM655" s="48">
        <f t="shared" si="492"/>
        <v>0</v>
      </c>
      <c r="BN655" s="48">
        <f t="shared" si="492"/>
        <v>0</v>
      </c>
      <c r="BO655" s="48">
        <f t="shared" si="492"/>
        <v>0</v>
      </c>
      <c r="BP655" s="48">
        <f t="shared" si="492"/>
        <v>0</v>
      </c>
      <c r="BQ655" s="48">
        <f t="shared" si="492"/>
        <v>0</v>
      </c>
      <c r="BR655" s="48">
        <f t="shared" si="492"/>
        <v>0</v>
      </c>
      <c r="BS655" s="48">
        <f t="shared" si="492"/>
        <v>0</v>
      </c>
      <c r="BT655" s="48">
        <f t="shared" si="492"/>
        <v>0</v>
      </c>
      <c r="BU655" s="48">
        <f t="shared" si="492"/>
        <v>0</v>
      </c>
      <c r="BV655" s="48">
        <f t="shared" si="492"/>
        <v>0</v>
      </c>
      <c r="BW655" s="48">
        <f t="shared" si="492"/>
        <v>0</v>
      </c>
      <c r="BX655" s="48">
        <f t="shared" si="492"/>
        <v>0</v>
      </c>
      <c r="BY655" s="48">
        <f t="shared" si="492"/>
        <v>0</v>
      </c>
      <c r="BZ655" s="48">
        <f t="shared" si="492"/>
        <v>0</v>
      </c>
      <c r="CA655" s="48">
        <f t="shared" si="492"/>
        <v>0</v>
      </c>
      <c r="CB655" s="48">
        <f t="shared" si="492"/>
        <v>0</v>
      </c>
      <c r="CC655" s="48">
        <f t="shared" si="492"/>
        <v>0</v>
      </c>
      <c r="CD655" s="48">
        <f t="shared" si="492"/>
        <v>0</v>
      </c>
      <c r="CE655" s="48">
        <f t="shared" si="492"/>
        <v>0</v>
      </c>
      <c r="CF655" s="48">
        <f t="shared" si="492"/>
        <v>0</v>
      </c>
      <c r="CG655" s="48">
        <f t="shared" si="492"/>
        <v>0</v>
      </c>
      <c r="CH655" s="48">
        <f t="shared" si="492"/>
        <v>0</v>
      </c>
      <c r="CI655" s="48">
        <f t="shared" si="492"/>
        <v>0</v>
      </c>
      <c r="CJ655" s="48">
        <f t="shared" si="492"/>
        <v>0</v>
      </c>
      <c r="CK655" s="48">
        <f t="shared" si="492"/>
        <v>0</v>
      </c>
      <c r="CL655" s="494"/>
      <c r="CM655" s="493"/>
      <c r="CN655" s="494"/>
      <c r="CO655" s="493"/>
      <c r="CP655" s="494"/>
      <c r="CQ655" s="493"/>
      <c r="CR655" s="494"/>
      <c r="CS655" s="493"/>
      <c r="CT655" s="495"/>
      <c r="CU655" s="496"/>
      <c r="CV655" s="2"/>
    </row>
    <row r="656" spans="1:100" ht="15.75" hidden="1" customHeight="1">
      <c r="A656" s="623"/>
      <c r="B656" s="632"/>
      <c r="C656" s="461" t="s">
        <v>1406</v>
      </c>
      <c r="D656" s="459"/>
      <c r="E656" s="458"/>
      <c r="F656" s="428"/>
      <c r="G656" s="462"/>
      <c r="H656" s="462"/>
      <c r="I656" s="428"/>
      <c r="J656" s="1"/>
      <c r="K656" s="1"/>
      <c r="L656" s="1"/>
      <c r="M656" s="427"/>
      <c r="N656" s="463"/>
      <c r="O656" s="53"/>
      <c r="P656" s="463"/>
      <c r="Q656" s="53"/>
      <c r="R656" s="53"/>
      <c r="S656" s="53"/>
      <c r="T656" s="464"/>
      <c r="U656" s="372"/>
      <c r="V656" s="464"/>
      <c r="W656" s="464"/>
      <c r="X656" s="464"/>
      <c r="Y656" s="465"/>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474" t="e">
        <f t="shared" ref="BJ656:CK656" si="493">BJ655/(BJ652+BJ653+BJ654+BJ655)</f>
        <v>#DIV/0!</v>
      </c>
      <c r="BK656" s="474" t="e">
        <f t="shared" si="493"/>
        <v>#DIV/0!</v>
      </c>
      <c r="BL656" s="474" t="e">
        <f t="shared" si="493"/>
        <v>#DIV/0!</v>
      </c>
      <c r="BM656" s="474" t="e">
        <f t="shared" si="493"/>
        <v>#DIV/0!</v>
      </c>
      <c r="BN656" s="474" t="e">
        <f t="shared" si="493"/>
        <v>#DIV/0!</v>
      </c>
      <c r="BO656" s="474" t="e">
        <f t="shared" si="493"/>
        <v>#DIV/0!</v>
      </c>
      <c r="BP656" s="474" t="e">
        <f t="shared" si="493"/>
        <v>#DIV/0!</v>
      </c>
      <c r="BQ656" s="474" t="e">
        <f t="shared" si="493"/>
        <v>#DIV/0!</v>
      </c>
      <c r="BR656" s="474" t="e">
        <f t="shared" si="493"/>
        <v>#DIV/0!</v>
      </c>
      <c r="BS656" s="474" t="e">
        <f t="shared" si="493"/>
        <v>#DIV/0!</v>
      </c>
      <c r="BT656" s="474" t="e">
        <f t="shared" si="493"/>
        <v>#DIV/0!</v>
      </c>
      <c r="BU656" s="474" t="e">
        <f t="shared" si="493"/>
        <v>#DIV/0!</v>
      </c>
      <c r="BV656" s="474" t="e">
        <f t="shared" si="493"/>
        <v>#DIV/0!</v>
      </c>
      <c r="BW656" s="474" t="e">
        <f t="shared" si="493"/>
        <v>#DIV/0!</v>
      </c>
      <c r="BX656" s="474" t="e">
        <f t="shared" si="493"/>
        <v>#DIV/0!</v>
      </c>
      <c r="BY656" s="474" t="e">
        <f t="shared" si="493"/>
        <v>#DIV/0!</v>
      </c>
      <c r="BZ656" s="474" t="e">
        <f t="shared" si="493"/>
        <v>#DIV/0!</v>
      </c>
      <c r="CA656" s="474" t="e">
        <f t="shared" si="493"/>
        <v>#DIV/0!</v>
      </c>
      <c r="CB656" s="474" t="e">
        <f t="shared" si="493"/>
        <v>#DIV/0!</v>
      </c>
      <c r="CC656" s="474" t="e">
        <f t="shared" si="493"/>
        <v>#DIV/0!</v>
      </c>
      <c r="CD656" s="474" t="e">
        <f t="shared" si="493"/>
        <v>#DIV/0!</v>
      </c>
      <c r="CE656" s="474" t="e">
        <f t="shared" si="493"/>
        <v>#DIV/0!</v>
      </c>
      <c r="CF656" s="474" t="e">
        <f t="shared" si="493"/>
        <v>#DIV/0!</v>
      </c>
      <c r="CG656" s="474" t="e">
        <f t="shared" si="493"/>
        <v>#DIV/0!</v>
      </c>
      <c r="CH656" s="474" t="e">
        <f t="shared" si="493"/>
        <v>#DIV/0!</v>
      </c>
      <c r="CI656" s="474" t="e">
        <f t="shared" si="493"/>
        <v>#DIV/0!</v>
      </c>
      <c r="CJ656" s="474" t="e">
        <f t="shared" si="493"/>
        <v>#DIV/0!</v>
      </c>
      <c r="CK656" s="474" t="e">
        <f t="shared" si="493"/>
        <v>#DIV/0!</v>
      </c>
      <c r="CL656" s="492"/>
      <c r="CM656" s="493"/>
      <c r="CN656" s="494"/>
      <c r="CO656" s="493"/>
      <c r="CP656" s="494"/>
      <c r="CQ656" s="493"/>
      <c r="CR656" s="494"/>
      <c r="CS656" s="493"/>
      <c r="CT656" s="495"/>
      <c r="CU656" s="496"/>
      <c r="CV656" s="2"/>
    </row>
    <row r="657" spans="1:100" ht="15.75" hidden="1" customHeight="1">
      <c r="A657" s="623"/>
      <c r="B657" s="632"/>
      <c r="C657" s="711" t="s">
        <v>1409</v>
      </c>
      <c r="D657" s="459"/>
      <c r="E657" s="458"/>
      <c r="F657" s="428"/>
      <c r="G657" s="462"/>
      <c r="H657" s="462"/>
      <c r="I657" s="428"/>
      <c r="J657" s="1"/>
      <c r="K657" s="1"/>
      <c r="L657" s="1"/>
      <c r="M657" s="427"/>
      <c r="N657" s="463"/>
      <c r="O657" s="53"/>
      <c r="P657" s="463"/>
      <c r="Q657" s="53"/>
      <c r="R657" s="53"/>
      <c r="S657" s="53"/>
      <c r="T657" s="464"/>
      <c r="U657" s="372"/>
      <c r="V657" s="464"/>
      <c r="W657" s="464"/>
      <c r="X657" s="464"/>
      <c r="Y657" s="465"/>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479" t="e">
        <f t="shared" ref="BJ657:CK657" si="494">(((BJ652*2)+(BJ653*1)+(BJ654*0)+(BJ654*0)))/(BJ652+BJ653+BJ654+BJ655)</f>
        <v>#DIV/0!</v>
      </c>
      <c r="BK657" s="479" t="e">
        <f t="shared" si="494"/>
        <v>#DIV/0!</v>
      </c>
      <c r="BL657" s="479" t="e">
        <f t="shared" si="494"/>
        <v>#DIV/0!</v>
      </c>
      <c r="BM657" s="479" t="e">
        <f t="shared" si="494"/>
        <v>#DIV/0!</v>
      </c>
      <c r="BN657" s="479" t="e">
        <f t="shared" si="494"/>
        <v>#DIV/0!</v>
      </c>
      <c r="BO657" s="479" t="e">
        <f t="shared" si="494"/>
        <v>#DIV/0!</v>
      </c>
      <c r="BP657" s="479" t="e">
        <f t="shared" si="494"/>
        <v>#DIV/0!</v>
      </c>
      <c r="BQ657" s="479" t="e">
        <f t="shared" si="494"/>
        <v>#DIV/0!</v>
      </c>
      <c r="BR657" s="479" t="e">
        <f t="shared" si="494"/>
        <v>#DIV/0!</v>
      </c>
      <c r="BS657" s="479" t="e">
        <f t="shared" si="494"/>
        <v>#DIV/0!</v>
      </c>
      <c r="BT657" s="479" t="e">
        <f t="shared" si="494"/>
        <v>#DIV/0!</v>
      </c>
      <c r="BU657" s="479" t="e">
        <f t="shared" si="494"/>
        <v>#DIV/0!</v>
      </c>
      <c r="BV657" s="479" t="e">
        <f t="shared" si="494"/>
        <v>#DIV/0!</v>
      </c>
      <c r="BW657" s="479" t="e">
        <f t="shared" si="494"/>
        <v>#DIV/0!</v>
      </c>
      <c r="BX657" s="479" t="e">
        <f t="shared" si="494"/>
        <v>#DIV/0!</v>
      </c>
      <c r="BY657" s="479" t="e">
        <f t="shared" si="494"/>
        <v>#DIV/0!</v>
      </c>
      <c r="BZ657" s="479" t="e">
        <f t="shared" si="494"/>
        <v>#DIV/0!</v>
      </c>
      <c r="CA657" s="479" t="e">
        <f t="shared" si="494"/>
        <v>#DIV/0!</v>
      </c>
      <c r="CB657" s="479" t="e">
        <f t="shared" si="494"/>
        <v>#DIV/0!</v>
      </c>
      <c r="CC657" s="479" t="e">
        <f t="shared" si="494"/>
        <v>#DIV/0!</v>
      </c>
      <c r="CD657" s="479" t="e">
        <f t="shared" si="494"/>
        <v>#DIV/0!</v>
      </c>
      <c r="CE657" s="479" t="e">
        <f t="shared" si="494"/>
        <v>#DIV/0!</v>
      </c>
      <c r="CF657" s="479" t="e">
        <f t="shared" si="494"/>
        <v>#DIV/0!</v>
      </c>
      <c r="CG657" s="479" t="e">
        <f t="shared" si="494"/>
        <v>#DIV/0!</v>
      </c>
      <c r="CH657" s="479" t="e">
        <f t="shared" si="494"/>
        <v>#DIV/0!</v>
      </c>
      <c r="CI657" s="479" t="e">
        <f t="shared" si="494"/>
        <v>#DIV/0!</v>
      </c>
      <c r="CJ657" s="479" t="e">
        <f t="shared" si="494"/>
        <v>#DIV/0!</v>
      </c>
      <c r="CK657" s="479" t="e">
        <f t="shared" si="494"/>
        <v>#DIV/0!</v>
      </c>
      <c r="CL657" s="712">
        <f>COUNTIF($BJ658:$CK658,"Đ")</f>
        <v>0</v>
      </c>
      <c r="CM657" s="713" t="e">
        <f>CL657/(CN657+CP657+CR657+CL657)</f>
        <v>#DIV/0!</v>
      </c>
      <c r="CN657" s="712">
        <f>COUNTIF($BJ658:$DA658,"CCG")</f>
        <v>0</v>
      </c>
      <c r="CO657" s="713" t="e">
        <f>CN657/(CL657+CP657+CR657+CN657)</f>
        <v>#DIV/0!</v>
      </c>
      <c r="CP657" s="712">
        <f>COUNTIF($BJ658:$DA658,"CĐ")</f>
        <v>0</v>
      </c>
      <c r="CQ657" s="713" t="e">
        <f>CP657/(CL657+CN657+CR657+CP657)</f>
        <v>#DIV/0!</v>
      </c>
      <c r="CR657" s="712">
        <f>COUNTIF($BJ658:$DA658,"KĐG")</f>
        <v>0</v>
      </c>
      <c r="CS657" s="713" t="e">
        <f>CR657/(CL657+CN657+CP657+CR657)</f>
        <v>#DIV/0!</v>
      </c>
      <c r="CT657" s="717" t="e">
        <f>(((CL657*2)+(CN657*1)+(CP657*0)))/(CL657+CN657+CP657)</f>
        <v>#DIV/0!</v>
      </c>
      <c r="CU657" s="718" t="e">
        <f>IF(CT657&gt;=1.6,"Đạt mục tiêu",IF(CT657&gt;=1,"Cần cố gắng","Chưa đạt"))</f>
        <v>#DIV/0!</v>
      </c>
      <c r="CV657" s="2"/>
    </row>
    <row r="658" spans="1:100" ht="15.75" hidden="1" customHeight="1">
      <c r="A658" s="624"/>
      <c r="B658" s="633"/>
      <c r="C658" s="639"/>
      <c r="D658" s="459"/>
      <c r="E658" s="458"/>
      <c r="F658" s="428"/>
      <c r="G658" s="462"/>
      <c r="H658" s="462"/>
      <c r="I658" s="428"/>
      <c r="J658" s="1"/>
      <c r="K658" s="1"/>
      <c r="L658" s="1"/>
      <c r="M658" s="427"/>
      <c r="N658" s="463"/>
      <c r="O658" s="53"/>
      <c r="P658" s="463"/>
      <c r="Q658" s="53"/>
      <c r="R658" s="53"/>
      <c r="S658" s="53"/>
      <c r="T658" s="464"/>
      <c r="U658" s="372"/>
      <c r="V658" s="464"/>
      <c r="W658" s="464"/>
      <c r="X658" s="464"/>
      <c r="Y658" s="465"/>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479" t="e">
        <f t="shared" ref="BJ658:CK658" si="495">IF(BJ656&gt;=50%,"KĐG",IF(BJ657&gt;=1.6,"Đ",IF(BJ657&gt;=1,"CCG","CĐ")))</f>
        <v>#DIV/0!</v>
      </c>
      <c r="BK658" s="479" t="e">
        <f t="shared" si="495"/>
        <v>#DIV/0!</v>
      </c>
      <c r="BL658" s="479" t="e">
        <f t="shared" si="495"/>
        <v>#DIV/0!</v>
      </c>
      <c r="BM658" s="479" t="e">
        <f t="shared" si="495"/>
        <v>#DIV/0!</v>
      </c>
      <c r="BN658" s="479" t="e">
        <f t="shared" si="495"/>
        <v>#DIV/0!</v>
      </c>
      <c r="BO658" s="479" t="e">
        <f t="shared" si="495"/>
        <v>#DIV/0!</v>
      </c>
      <c r="BP658" s="479" t="e">
        <f t="shared" si="495"/>
        <v>#DIV/0!</v>
      </c>
      <c r="BQ658" s="479" t="e">
        <f t="shared" si="495"/>
        <v>#DIV/0!</v>
      </c>
      <c r="BR658" s="479" t="e">
        <f t="shared" si="495"/>
        <v>#DIV/0!</v>
      </c>
      <c r="BS658" s="479" t="e">
        <f t="shared" si="495"/>
        <v>#DIV/0!</v>
      </c>
      <c r="BT658" s="479" t="e">
        <f t="shared" si="495"/>
        <v>#DIV/0!</v>
      </c>
      <c r="BU658" s="479" t="e">
        <f t="shared" si="495"/>
        <v>#DIV/0!</v>
      </c>
      <c r="BV658" s="479" t="e">
        <f t="shared" si="495"/>
        <v>#DIV/0!</v>
      </c>
      <c r="BW658" s="479" t="e">
        <f t="shared" si="495"/>
        <v>#DIV/0!</v>
      </c>
      <c r="BX658" s="479" t="e">
        <f t="shared" si="495"/>
        <v>#DIV/0!</v>
      </c>
      <c r="BY658" s="479" t="e">
        <f t="shared" si="495"/>
        <v>#DIV/0!</v>
      </c>
      <c r="BZ658" s="479" t="e">
        <f t="shared" si="495"/>
        <v>#DIV/0!</v>
      </c>
      <c r="CA658" s="479" t="e">
        <f t="shared" si="495"/>
        <v>#DIV/0!</v>
      </c>
      <c r="CB658" s="479" t="e">
        <f t="shared" si="495"/>
        <v>#DIV/0!</v>
      </c>
      <c r="CC658" s="479" t="e">
        <f t="shared" si="495"/>
        <v>#DIV/0!</v>
      </c>
      <c r="CD658" s="479" t="e">
        <f t="shared" si="495"/>
        <v>#DIV/0!</v>
      </c>
      <c r="CE658" s="479" t="e">
        <f t="shared" si="495"/>
        <v>#DIV/0!</v>
      </c>
      <c r="CF658" s="479" t="e">
        <f t="shared" si="495"/>
        <v>#DIV/0!</v>
      </c>
      <c r="CG658" s="479" t="e">
        <f t="shared" si="495"/>
        <v>#DIV/0!</v>
      </c>
      <c r="CH658" s="479" t="e">
        <f t="shared" si="495"/>
        <v>#DIV/0!</v>
      </c>
      <c r="CI658" s="479" t="e">
        <f t="shared" si="495"/>
        <v>#DIV/0!</v>
      </c>
      <c r="CJ658" s="479" t="e">
        <f t="shared" si="495"/>
        <v>#DIV/0!</v>
      </c>
      <c r="CK658" s="479" t="e">
        <f t="shared" si="495"/>
        <v>#DIV/0!</v>
      </c>
      <c r="CL658" s="638"/>
      <c r="CM658" s="638"/>
      <c r="CN658" s="638"/>
      <c r="CO658" s="638"/>
      <c r="CP658" s="638"/>
      <c r="CQ658" s="638"/>
      <c r="CR658" s="638"/>
      <c r="CS658" s="638"/>
      <c r="CT658" s="638"/>
      <c r="CU658" s="638"/>
      <c r="CV658" s="2"/>
    </row>
    <row r="659" spans="1:100" ht="15.75" hidden="1" customHeight="1">
      <c r="A659" s="719" t="s">
        <v>1411</v>
      </c>
      <c r="B659" s="654"/>
      <c r="C659" s="497" t="s">
        <v>1402</v>
      </c>
      <c r="D659" s="459"/>
      <c r="E659" s="458"/>
      <c r="F659" s="428"/>
      <c r="G659" s="462"/>
      <c r="H659" s="462"/>
      <c r="I659" s="428"/>
      <c r="J659" s="1"/>
      <c r="K659" s="1"/>
      <c r="L659" s="1"/>
      <c r="M659" s="427"/>
      <c r="N659" s="463"/>
      <c r="O659" s="53"/>
      <c r="P659" s="463"/>
      <c r="Q659" s="53"/>
      <c r="R659" s="53"/>
      <c r="S659" s="53"/>
      <c r="T659" s="464"/>
      <c r="U659" s="372"/>
      <c r="V659" s="464"/>
      <c r="W659" s="464"/>
      <c r="X659" s="464"/>
      <c r="Y659" s="465"/>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48">
        <f t="shared" ref="BJ659:CK659" si="496">COUNTIFS($A$10:$A$614,"CĐ4",BJ$10:BJ$614,"2")</f>
        <v>0</v>
      </c>
      <c r="BK659" s="48">
        <f t="shared" si="496"/>
        <v>0</v>
      </c>
      <c r="BL659" s="48">
        <f t="shared" si="496"/>
        <v>0</v>
      </c>
      <c r="BM659" s="48">
        <f t="shared" si="496"/>
        <v>0</v>
      </c>
      <c r="BN659" s="48">
        <f t="shared" si="496"/>
        <v>0</v>
      </c>
      <c r="BO659" s="48">
        <f t="shared" si="496"/>
        <v>0</v>
      </c>
      <c r="BP659" s="48">
        <f t="shared" si="496"/>
        <v>0</v>
      </c>
      <c r="BQ659" s="48">
        <f t="shared" si="496"/>
        <v>0</v>
      </c>
      <c r="BR659" s="48">
        <f t="shared" si="496"/>
        <v>0</v>
      </c>
      <c r="BS659" s="48">
        <f t="shared" si="496"/>
        <v>0</v>
      </c>
      <c r="BT659" s="48">
        <f t="shared" si="496"/>
        <v>0</v>
      </c>
      <c r="BU659" s="48">
        <f t="shared" si="496"/>
        <v>0</v>
      </c>
      <c r="BV659" s="48">
        <f t="shared" si="496"/>
        <v>0</v>
      </c>
      <c r="BW659" s="48">
        <f t="shared" si="496"/>
        <v>0</v>
      </c>
      <c r="BX659" s="48">
        <f t="shared" si="496"/>
        <v>0</v>
      </c>
      <c r="BY659" s="48">
        <f t="shared" si="496"/>
        <v>0</v>
      </c>
      <c r="BZ659" s="48">
        <f t="shared" si="496"/>
        <v>0</v>
      </c>
      <c r="CA659" s="48">
        <f t="shared" si="496"/>
        <v>0</v>
      </c>
      <c r="CB659" s="48">
        <f t="shared" si="496"/>
        <v>0</v>
      </c>
      <c r="CC659" s="48">
        <f t="shared" si="496"/>
        <v>0</v>
      </c>
      <c r="CD659" s="48">
        <f t="shared" si="496"/>
        <v>0</v>
      </c>
      <c r="CE659" s="48">
        <f t="shared" si="496"/>
        <v>0</v>
      </c>
      <c r="CF659" s="48">
        <f t="shared" si="496"/>
        <v>0</v>
      </c>
      <c r="CG659" s="48">
        <f t="shared" si="496"/>
        <v>0</v>
      </c>
      <c r="CH659" s="48">
        <f t="shared" si="496"/>
        <v>0</v>
      </c>
      <c r="CI659" s="48">
        <f t="shared" si="496"/>
        <v>0</v>
      </c>
      <c r="CJ659" s="48">
        <f t="shared" si="496"/>
        <v>0</v>
      </c>
      <c r="CK659" s="48">
        <f t="shared" si="496"/>
        <v>0</v>
      </c>
      <c r="CL659" s="498"/>
      <c r="CM659" s="499"/>
      <c r="CN659" s="500"/>
      <c r="CO659" s="499"/>
      <c r="CP659" s="500"/>
      <c r="CQ659" s="499"/>
      <c r="CR659" s="500"/>
      <c r="CS659" s="499"/>
      <c r="CT659" s="501"/>
      <c r="CU659" s="502"/>
      <c r="CV659" s="2"/>
    </row>
    <row r="660" spans="1:100" ht="15.75" hidden="1" customHeight="1">
      <c r="A660" s="623"/>
      <c r="B660" s="632"/>
      <c r="C660" s="271" t="s">
        <v>1403</v>
      </c>
      <c r="D660" s="459"/>
      <c r="E660" s="458"/>
      <c r="F660" s="428"/>
      <c r="G660" s="462"/>
      <c r="H660" s="462"/>
      <c r="I660" s="428"/>
      <c r="J660" s="1"/>
      <c r="K660" s="1"/>
      <c r="L660" s="1"/>
      <c r="M660" s="427"/>
      <c r="N660" s="463"/>
      <c r="O660" s="53"/>
      <c r="P660" s="463"/>
      <c r="Q660" s="53"/>
      <c r="R660" s="53"/>
      <c r="S660" s="53"/>
      <c r="T660" s="464"/>
      <c r="U660" s="372"/>
      <c r="V660" s="464"/>
      <c r="W660" s="464"/>
      <c r="X660" s="464"/>
      <c r="Y660" s="465"/>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48">
        <f t="shared" ref="BJ660:CK660" si="497">COUNTIFS($A$10:$A$614,"CĐ4",BJ$10:BJ$614,"1")</f>
        <v>0</v>
      </c>
      <c r="BK660" s="48">
        <f t="shared" si="497"/>
        <v>0</v>
      </c>
      <c r="BL660" s="48">
        <f t="shared" si="497"/>
        <v>0</v>
      </c>
      <c r="BM660" s="48">
        <f t="shared" si="497"/>
        <v>0</v>
      </c>
      <c r="BN660" s="48">
        <f t="shared" si="497"/>
        <v>0</v>
      </c>
      <c r="BO660" s="48">
        <f t="shared" si="497"/>
        <v>0</v>
      </c>
      <c r="BP660" s="48">
        <f t="shared" si="497"/>
        <v>0</v>
      </c>
      <c r="BQ660" s="48">
        <f t="shared" si="497"/>
        <v>0</v>
      </c>
      <c r="BR660" s="48">
        <f t="shared" si="497"/>
        <v>0</v>
      </c>
      <c r="BS660" s="48">
        <f t="shared" si="497"/>
        <v>0</v>
      </c>
      <c r="BT660" s="48">
        <f t="shared" si="497"/>
        <v>0</v>
      </c>
      <c r="BU660" s="48">
        <f t="shared" si="497"/>
        <v>0</v>
      </c>
      <c r="BV660" s="48">
        <f t="shared" si="497"/>
        <v>0</v>
      </c>
      <c r="BW660" s="48">
        <f t="shared" si="497"/>
        <v>0</v>
      </c>
      <c r="BX660" s="48">
        <f t="shared" si="497"/>
        <v>0</v>
      </c>
      <c r="BY660" s="48">
        <f t="shared" si="497"/>
        <v>0</v>
      </c>
      <c r="BZ660" s="48">
        <f t="shared" si="497"/>
        <v>0</v>
      </c>
      <c r="CA660" s="48">
        <f t="shared" si="497"/>
        <v>0</v>
      </c>
      <c r="CB660" s="48">
        <f t="shared" si="497"/>
        <v>0</v>
      </c>
      <c r="CC660" s="48">
        <f t="shared" si="497"/>
        <v>0</v>
      </c>
      <c r="CD660" s="48">
        <f t="shared" si="497"/>
        <v>0</v>
      </c>
      <c r="CE660" s="48">
        <f t="shared" si="497"/>
        <v>0</v>
      </c>
      <c r="CF660" s="48">
        <f t="shared" si="497"/>
        <v>0</v>
      </c>
      <c r="CG660" s="48">
        <f t="shared" si="497"/>
        <v>0</v>
      </c>
      <c r="CH660" s="48">
        <f t="shared" si="497"/>
        <v>0</v>
      </c>
      <c r="CI660" s="48">
        <f t="shared" si="497"/>
        <v>0</v>
      </c>
      <c r="CJ660" s="48">
        <f t="shared" si="497"/>
        <v>0</v>
      </c>
      <c r="CK660" s="48">
        <f t="shared" si="497"/>
        <v>0</v>
      </c>
      <c r="CL660" s="492"/>
      <c r="CM660" s="493"/>
      <c r="CN660" s="494"/>
      <c r="CO660" s="493"/>
      <c r="CP660" s="494"/>
      <c r="CQ660" s="493"/>
      <c r="CR660" s="494"/>
      <c r="CS660" s="493"/>
      <c r="CT660" s="503"/>
      <c r="CU660" s="504"/>
      <c r="CV660" s="2"/>
    </row>
    <row r="661" spans="1:100" ht="15.75" hidden="1" customHeight="1">
      <c r="A661" s="623"/>
      <c r="B661" s="632"/>
      <c r="C661" s="271" t="s">
        <v>1404</v>
      </c>
      <c r="D661" s="459"/>
      <c r="E661" s="458"/>
      <c r="F661" s="428"/>
      <c r="G661" s="462"/>
      <c r="H661" s="462"/>
      <c r="I661" s="428"/>
      <c r="J661" s="1"/>
      <c r="K661" s="1"/>
      <c r="L661" s="1"/>
      <c r="M661" s="427"/>
      <c r="N661" s="463"/>
      <c r="O661" s="53"/>
      <c r="P661" s="463"/>
      <c r="Q661" s="53"/>
      <c r="R661" s="53"/>
      <c r="S661" s="53"/>
      <c r="T661" s="464"/>
      <c r="U661" s="372"/>
      <c r="V661" s="464"/>
      <c r="W661" s="464"/>
      <c r="X661" s="464"/>
      <c r="Y661" s="465"/>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48">
        <f>COUNTIFS($A$10:$A$614,"CĐ4",BJ$10:BJ$614,"0")</f>
        <v>0</v>
      </c>
      <c r="BK661" s="48">
        <f t="shared" ref="BK661:BX661" si="498">COUNTIFS($A$10:$A$614,"CĐ3",BK$10:BK$614,"0")</f>
        <v>0</v>
      </c>
      <c r="BL661" s="48">
        <f t="shared" si="498"/>
        <v>0</v>
      </c>
      <c r="BM661" s="48">
        <f t="shared" si="498"/>
        <v>0</v>
      </c>
      <c r="BN661" s="48">
        <f t="shared" si="498"/>
        <v>0</v>
      </c>
      <c r="BO661" s="48">
        <f t="shared" si="498"/>
        <v>0</v>
      </c>
      <c r="BP661" s="48">
        <f t="shared" si="498"/>
        <v>0</v>
      </c>
      <c r="BQ661" s="48">
        <f t="shared" si="498"/>
        <v>0</v>
      </c>
      <c r="BR661" s="48">
        <f t="shared" si="498"/>
        <v>0</v>
      </c>
      <c r="BS661" s="48">
        <f t="shared" si="498"/>
        <v>0</v>
      </c>
      <c r="BT661" s="48">
        <f t="shared" si="498"/>
        <v>0</v>
      </c>
      <c r="BU661" s="48">
        <f t="shared" si="498"/>
        <v>0</v>
      </c>
      <c r="BV661" s="48">
        <f t="shared" si="498"/>
        <v>0</v>
      </c>
      <c r="BW661" s="48">
        <f t="shared" si="498"/>
        <v>0</v>
      </c>
      <c r="BX661" s="48">
        <f t="shared" si="498"/>
        <v>0</v>
      </c>
      <c r="BY661" s="48">
        <f>COUNTIFS($A$10:$A$614,"CĐ4",BY$10:BY$614,"1")</f>
        <v>0</v>
      </c>
      <c r="BZ661" s="48">
        <f t="shared" ref="BZ661:CK661" si="499">COUNTIFS($A$10:$A$614,"CĐ3",BZ$10:BZ$614,"0")</f>
        <v>0</v>
      </c>
      <c r="CA661" s="48">
        <f t="shared" si="499"/>
        <v>0</v>
      </c>
      <c r="CB661" s="48">
        <f t="shared" si="499"/>
        <v>0</v>
      </c>
      <c r="CC661" s="48">
        <f t="shared" si="499"/>
        <v>0</v>
      </c>
      <c r="CD661" s="48">
        <f t="shared" si="499"/>
        <v>0</v>
      </c>
      <c r="CE661" s="48">
        <f t="shared" si="499"/>
        <v>0</v>
      </c>
      <c r="CF661" s="48">
        <f t="shared" si="499"/>
        <v>0</v>
      </c>
      <c r="CG661" s="48">
        <f t="shared" si="499"/>
        <v>0</v>
      </c>
      <c r="CH661" s="48">
        <f t="shared" si="499"/>
        <v>0</v>
      </c>
      <c r="CI661" s="48">
        <f t="shared" si="499"/>
        <v>0</v>
      </c>
      <c r="CJ661" s="48">
        <f t="shared" si="499"/>
        <v>0</v>
      </c>
      <c r="CK661" s="48">
        <f t="shared" si="499"/>
        <v>0</v>
      </c>
      <c r="CL661" s="492"/>
      <c r="CM661" s="493"/>
      <c r="CN661" s="494"/>
      <c r="CO661" s="493"/>
      <c r="CP661" s="494"/>
      <c r="CQ661" s="493"/>
      <c r="CR661" s="494"/>
      <c r="CS661" s="493"/>
      <c r="CT661" s="503"/>
      <c r="CU661" s="504"/>
      <c r="CV661" s="2"/>
    </row>
    <row r="662" spans="1:100" ht="15.75" hidden="1" customHeight="1">
      <c r="A662" s="623"/>
      <c r="B662" s="632"/>
      <c r="C662" s="271" t="s">
        <v>1405</v>
      </c>
      <c r="D662" s="459"/>
      <c r="E662" s="458"/>
      <c r="F662" s="428"/>
      <c r="G662" s="462"/>
      <c r="H662" s="462"/>
      <c r="I662" s="428"/>
      <c r="J662" s="1"/>
      <c r="K662" s="1"/>
      <c r="L662" s="1"/>
      <c r="M662" s="427"/>
      <c r="N662" s="463"/>
      <c r="O662" s="53"/>
      <c r="P662" s="463"/>
      <c r="Q662" s="53"/>
      <c r="R662" s="53"/>
      <c r="S662" s="53"/>
      <c r="T662" s="464"/>
      <c r="U662" s="372"/>
      <c r="V662" s="464"/>
      <c r="W662" s="464"/>
      <c r="X662" s="464"/>
      <c r="Y662" s="465"/>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48">
        <f t="shared" ref="BJ662:CK662" si="500">COUNTIFS($A$10:$A$614,"CĐ4",BJ$10:BJ$614,"KĐG")</f>
        <v>0</v>
      </c>
      <c r="BK662" s="48">
        <f t="shared" si="500"/>
        <v>0</v>
      </c>
      <c r="BL662" s="48">
        <f t="shared" si="500"/>
        <v>0</v>
      </c>
      <c r="BM662" s="48">
        <f t="shared" si="500"/>
        <v>0</v>
      </c>
      <c r="BN662" s="48">
        <f t="shared" si="500"/>
        <v>0</v>
      </c>
      <c r="BO662" s="48">
        <f t="shared" si="500"/>
        <v>0</v>
      </c>
      <c r="BP662" s="48">
        <f t="shared" si="500"/>
        <v>0</v>
      </c>
      <c r="BQ662" s="48">
        <f t="shared" si="500"/>
        <v>0</v>
      </c>
      <c r="BR662" s="48">
        <f t="shared" si="500"/>
        <v>0</v>
      </c>
      <c r="BS662" s="48">
        <f t="shared" si="500"/>
        <v>0</v>
      </c>
      <c r="BT662" s="48">
        <f t="shared" si="500"/>
        <v>0</v>
      </c>
      <c r="BU662" s="48">
        <f t="shared" si="500"/>
        <v>0</v>
      </c>
      <c r="BV662" s="48">
        <f t="shared" si="500"/>
        <v>0</v>
      </c>
      <c r="BW662" s="48">
        <f t="shared" si="500"/>
        <v>0</v>
      </c>
      <c r="BX662" s="48">
        <f t="shared" si="500"/>
        <v>0</v>
      </c>
      <c r="BY662" s="48">
        <f t="shared" si="500"/>
        <v>0</v>
      </c>
      <c r="BZ662" s="48">
        <f t="shared" si="500"/>
        <v>0</v>
      </c>
      <c r="CA662" s="48">
        <f t="shared" si="500"/>
        <v>0</v>
      </c>
      <c r="CB662" s="48">
        <f t="shared" si="500"/>
        <v>0</v>
      </c>
      <c r="CC662" s="48">
        <f t="shared" si="500"/>
        <v>0</v>
      </c>
      <c r="CD662" s="48">
        <f t="shared" si="500"/>
        <v>0</v>
      </c>
      <c r="CE662" s="48">
        <f t="shared" si="500"/>
        <v>0</v>
      </c>
      <c r="CF662" s="48">
        <f t="shared" si="500"/>
        <v>0</v>
      </c>
      <c r="CG662" s="48">
        <f t="shared" si="500"/>
        <v>0</v>
      </c>
      <c r="CH662" s="48">
        <f t="shared" si="500"/>
        <v>0</v>
      </c>
      <c r="CI662" s="48">
        <f t="shared" si="500"/>
        <v>0</v>
      </c>
      <c r="CJ662" s="48">
        <f t="shared" si="500"/>
        <v>0</v>
      </c>
      <c r="CK662" s="48">
        <f t="shared" si="500"/>
        <v>0</v>
      </c>
      <c r="CL662" s="492"/>
      <c r="CM662" s="493"/>
      <c r="CN662" s="494"/>
      <c r="CO662" s="493"/>
      <c r="CP662" s="494"/>
      <c r="CQ662" s="493"/>
      <c r="CR662" s="494"/>
      <c r="CS662" s="493"/>
      <c r="CT662" s="503"/>
      <c r="CU662" s="504"/>
      <c r="CV662" s="2"/>
    </row>
    <row r="663" spans="1:100" ht="15.75" hidden="1" customHeight="1">
      <c r="A663" s="623"/>
      <c r="B663" s="632"/>
      <c r="C663" s="271" t="s">
        <v>1406</v>
      </c>
      <c r="D663" s="459"/>
      <c r="E663" s="458"/>
      <c r="F663" s="428"/>
      <c r="G663" s="462"/>
      <c r="H663" s="462"/>
      <c r="I663" s="428"/>
      <c r="J663" s="1"/>
      <c r="K663" s="1"/>
      <c r="L663" s="1"/>
      <c r="M663" s="427"/>
      <c r="N663" s="463"/>
      <c r="O663" s="53"/>
      <c r="P663" s="463"/>
      <c r="Q663" s="53"/>
      <c r="R663" s="53"/>
      <c r="S663" s="53"/>
      <c r="T663" s="464"/>
      <c r="U663" s="372"/>
      <c r="V663" s="464"/>
      <c r="W663" s="464"/>
      <c r="X663" s="464"/>
      <c r="Y663" s="465"/>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490" t="e">
        <f t="shared" ref="BJ663:CK663" si="501">BJ662/(BJ659+BJ660+BJ661+BJ662)</f>
        <v>#DIV/0!</v>
      </c>
      <c r="BK663" s="490" t="e">
        <f t="shared" si="501"/>
        <v>#DIV/0!</v>
      </c>
      <c r="BL663" s="490" t="e">
        <f t="shared" si="501"/>
        <v>#DIV/0!</v>
      </c>
      <c r="BM663" s="490" t="e">
        <f t="shared" si="501"/>
        <v>#DIV/0!</v>
      </c>
      <c r="BN663" s="490" t="e">
        <f t="shared" si="501"/>
        <v>#DIV/0!</v>
      </c>
      <c r="BO663" s="490" t="e">
        <f t="shared" si="501"/>
        <v>#DIV/0!</v>
      </c>
      <c r="BP663" s="490" t="e">
        <f t="shared" si="501"/>
        <v>#DIV/0!</v>
      </c>
      <c r="BQ663" s="490" t="e">
        <f t="shared" si="501"/>
        <v>#DIV/0!</v>
      </c>
      <c r="BR663" s="490" t="e">
        <f t="shared" si="501"/>
        <v>#DIV/0!</v>
      </c>
      <c r="BS663" s="490" t="e">
        <f t="shared" si="501"/>
        <v>#DIV/0!</v>
      </c>
      <c r="BT663" s="490" t="e">
        <f t="shared" si="501"/>
        <v>#DIV/0!</v>
      </c>
      <c r="BU663" s="490" t="e">
        <f t="shared" si="501"/>
        <v>#DIV/0!</v>
      </c>
      <c r="BV663" s="490" t="e">
        <f t="shared" si="501"/>
        <v>#DIV/0!</v>
      </c>
      <c r="BW663" s="490" t="e">
        <f t="shared" si="501"/>
        <v>#DIV/0!</v>
      </c>
      <c r="BX663" s="490" t="e">
        <f t="shared" si="501"/>
        <v>#DIV/0!</v>
      </c>
      <c r="BY663" s="490" t="e">
        <f t="shared" si="501"/>
        <v>#DIV/0!</v>
      </c>
      <c r="BZ663" s="490" t="e">
        <f t="shared" si="501"/>
        <v>#DIV/0!</v>
      </c>
      <c r="CA663" s="490" t="e">
        <f t="shared" si="501"/>
        <v>#DIV/0!</v>
      </c>
      <c r="CB663" s="490" t="e">
        <f t="shared" si="501"/>
        <v>#DIV/0!</v>
      </c>
      <c r="CC663" s="490" t="e">
        <f t="shared" si="501"/>
        <v>#DIV/0!</v>
      </c>
      <c r="CD663" s="490" t="e">
        <f t="shared" si="501"/>
        <v>#DIV/0!</v>
      </c>
      <c r="CE663" s="490" t="e">
        <f t="shared" si="501"/>
        <v>#DIV/0!</v>
      </c>
      <c r="CF663" s="490" t="e">
        <f t="shared" si="501"/>
        <v>#DIV/0!</v>
      </c>
      <c r="CG663" s="490" t="e">
        <f t="shared" si="501"/>
        <v>#DIV/0!</v>
      </c>
      <c r="CH663" s="490" t="e">
        <f t="shared" si="501"/>
        <v>#DIV/0!</v>
      </c>
      <c r="CI663" s="490" t="e">
        <f t="shared" si="501"/>
        <v>#DIV/0!</v>
      </c>
      <c r="CJ663" s="490" t="e">
        <f t="shared" si="501"/>
        <v>#DIV/0!</v>
      </c>
      <c r="CK663" s="490" t="e">
        <f t="shared" si="501"/>
        <v>#DIV/0!</v>
      </c>
      <c r="CL663" s="505"/>
      <c r="CM663" s="506"/>
      <c r="CN663" s="507"/>
      <c r="CO663" s="506"/>
      <c r="CP663" s="507"/>
      <c r="CQ663" s="506"/>
      <c r="CR663" s="507"/>
      <c r="CS663" s="506"/>
      <c r="CT663" s="508"/>
      <c r="CU663" s="509"/>
      <c r="CV663" s="2"/>
    </row>
    <row r="664" spans="1:100" ht="15.75" hidden="1" customHeight="1">
      <c r="A664" s="623"/>
      <c r="B664" s="632"/>
      <c r="C664" s="720" t="s">
        <v>1412</v>
      </c>
      <c r="D664" s="459"/>
      <c r="E664" s="458"/>
      <c r="F664" s="428"/>
      <c r="G664" s="462"/>
      <c r="H664" s="462"/>
      <c r="I664" s="428"/>
      <c r="J664" s="1"/>
      <c r="K664" s="1"/>
      <c r="L664" s="1"/>
      <c r="M664" s="427"/>
      <c r="N664" s="463"/>
      <c r="O664" s="53"/>
      <c r="P664" s="463"/>
      <c r="Q664" s="53"/>
      <c r="R664" s="53"/>
      <c r="S664" s="53"/>
      <c r="T664" s="464"/>
      <c r="U664" s="372"/>
      <c r="V664" s="464"/>
      <c r="W664" s="464"/>
      <c r="X664" s="464"/>
      <c r="Y664" s="465"/>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479" t="e">
        <f t="shared" ref="BJ664:CK664" si="502">(((BJ659*2)+(BJ660*1)+(BJ661*0)+(BJ661*0)))/(BJ659+BJ660+BJ661+BJ662)</f>
        <v>#DIV/0!</v>
      </c>
      <c r="BK664" s="479" t="e">
        <f t="shared" si="502"/>
        <v>#DIV/0!</v>
      </c>
      <c r="BL664" s="479" t="e">
        <f t="shared" si="502"/>
        <v>#DIV/0!</v>
      </c>
      <c r="BM664" s="479" t="e">
        <f t="shared" si="502"/>
        <v>#DIV/0!</v>
      </c>
      <c r="BN664" s="479" t="e">
        <f t="shared" si="502"/>
        <v>#DIV/0!</v>
      </c>
      <c r="BO664" s="479" t="e">
        <f t="shared" si="502"/>
        <v>#DIV/0!</v>
      </c>
      <c r="BP664" s="479" t="e">
        <f t="shared" si="502"/>
        <v>#DIV/0!</v>
      </c>
      <c r="BQ664" s="479" t="e">
        <f t="shared" si="502"/>
        <v>#DIV/0!</v>
      </c>
      <c r="BR664" s="479" t="e">
        <f t="shared" si="502"/>
        <v>#DIV/0!</v>
      </c>
      <c r="BS664" s="479" t="e">
        <f t="shared" si="502"/>
        <v>#DIV/0!</v>
      </c>
      <c r="BT664" s="479" t="e">
        <f t="shared" si="502"/>
        <v>#DIV/0!</v>
      </c>
      <c r="BU664" s="479" t="e">
        <f t="shared" si="502"/>
        <v>#DIV/0!</v>
      </c>
      <c r="BV664" s="479" t="e">
        <f t="shared" si="502"/>
        <v>#DIV/0!</v>
      </c>
      <c r="BW664" s="479" t="e">
        <f t="shared" si="502"/>
        <v>#DIV/0!</v>
      </c>
      <c r="BX664" s="479" t="e">
        <f t="shared" si="502"/>
        <v>#DIV/0!</v>
      </c>
      <c r="BY664" s="479" t="e">
        <f t="shared" si="502"/>
        <v>#DIV/0!</v>
      </c>
      <c r="BZ664" s="479" t="e">
        <f t="shared" si="502"/>
        <v>#DIV/0!</v>
      </c>
      <c r="CA664" s="479" t="e">
        <f t="shared" si="502"/>
        <v>#DIV/0!</v>
      </c>
      <c r="CB664" s="479" t="e">
        <f t="shared" si="502"/>
        <v>#DIV/0!</v>
      </c>
      <c r="CC664" s="479" t="e">
        <f t="shared" si="502"/>
        <v>#DIV/0!</v>
      </c>
      <c r="CD664" s="479" t="e">
        <f t="shared" si="502"/>
        <v>#DIV/0!</v>
      </c>
      <c r="CE664" s="479" t="e">
        <f t="shared" si="502"/>
        <v>#DIV/0!</v>
      </c>
      <c r="CF664" s="479" t="e">
        <f t="shared" si="502"/>
        <v>#DIV/0!</v>
      </c>
      <c r="CG664" s="479" t="e">
        <f t="shared" si="502"/>
        <v>#DIV/0!</v>
      </c>
      <c r="CH664" s="479" t="e">
        <f t="shared" si="502"/>
        <v>#DIV/0!</v>
      </c>
      <c r="CI664" s="479" t="e">
        <f t="shared" si="502"/>
        <v>#DIV/0!</v>
      </c>
      <c r="CJ664" s="479" t="e">
        <f t="shared" si="502"/>
        <v>#DIV/0!</v>
      </c>
      <c r="CK664" s="479" t="e">
        <f t="shared" si="502"/>
        <v>#DIV/0!</v>
      </c>
      <c r="CL664" s="721">
        <f>COUNTIF($BJ665:$CK665,"Đ")</f>
        <v>1</v>
      </c>
      <c r="CM664" s="481">
        <f>CL664/(CN664+CP664+CR664+CL664)</f>
        <v>1</v>
      </c>
      <c r="CN664" s="480">
        <f>COUNTIF($BJ665:$DA665,"CCG")</f>
        <v>0</v>
      </c>
      <c r="CO664" s="481">
        <f>CN664/(CL664+CP664+CR664+CN664)</f>
        <v>0</v>
      </c>
      <c r="CP664" s="480">
        <f>COUNTIF($BJ665:$DA665,"CĐ")</f>
        <v>0</v>
      </c>
      <c r="CQ664" s="481">
        <f>CP664/(CL664+CN664+CR664+CP664)</f>
        <v>0</v>
      </c>
      <c r="CR664" s="480">
        <f>COUNTIF($BJ665:$DA665,"KĐG")</f>
        <v>0</v>
      </c>
      <c r="CS664" s="481">
        <f>CR664/(CL664+CN664+CP664+CR664)</f>
        <v>0</v>
      </c>
      <c r="CT664" s="491">
        <f>(((CL664*2)+(CN664*1)+(CP664*0)))/(CL664+CN664+CP664)</f>
        <v>2</v>
      </c>
      <c r="CU664" s="483" t="str">
        <f>IF(CT664&gt;=1.6,"Đạt mục tiêu",IF(CT664&gt;=1,"Cần cố gắng","Chưa đạt"))</f>
        <v>Đạt mục tiêu</v>
      </c>
      <c r="CV664" s="2"/>
    </row>
    <row r="665" spans="1:100" ht="15.75" hidden="1" customHeight="1">
      <c r="A665" s="624"/>
      <c r="B665" s="633"/>
      <c r="C665" s="639"/>
      <c r="D665" s="459"/>
      <c r="E665" s="458"/>
      <c r="F665" s="428"/>
      <c r="G665" s="462"/>
      <c r="H665" s="462"/>
      <c r="I665" s="428"/>
      <c r="J665" s="1"/>
      <c r="K665" s="1"/>
      <c r="L665" s="1"/>
      <c r="M665" s="427"/>
      <c r="N665" s="463"/>
      <c r="O665" s="53"/>
      <c r="P665" s="463"/>
      <c r="Q665" s="53"/>
      <c r="R665" s="53"/>
      <c r="S665" s="53"/>
      <c r="T665" s="464"/>
      <c r="U665" s="372"/>
      <c r="V665" s="464"/>
      <c r="W665" s="464"/>
      <c r="X665" s="464"/>
      <c r="Y665" s="465"/>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479" t="e">
        <f t="shared" ref="BJ665:BO665" si="503">IF(BJ663&gt;=50%,"KĐG",IF(BJ664&gt;=1.6,"Đ",IF(BJ664&gt;=1,"CCG","CĐ")))</f>
        <v>#DIV/0!</v>
      </c>
      <c r="BK665" s="479" t="e">
        <f t="shared" si="503"/>
        <v>#DIV/0!</v>
      </c>
      <c r="BL665" s="479" t="e">
        <f t="shared" si="503"/>
        <v>#DIV/0!</v>
      </c>
      <c r="BM665" s="479" t="e">
        <f t="shared" si="503"/>
        <v>#DIV/0!</v>
      </c>
      <c r="BN665" s="479" t="e">
        <f t="shared" si="503"/>
        <v>#DIV/0!</v>
      </c>
      <c r="BO665" s="479" t="e">
        <f t="shared" si="503"/>
        <v>#DIV/0!</v>
      </c>
      <c r="BP665" s="479" t="s">
        <v>1413</v>
      </c>
      <c r="BQ665" s="479" t="e">
        <f t="shared" ref="BQ665:CK665" si="504">IF(BQ663&gt;=50%,"KĐG",IF(BQ664&gt;=1.6,"Đ",IF(BQ664&gt;=1,"CCG","CĐ")))</f>
        <v>#DIV/0!</v>
      </c>
      <c r="BR665" s="479" t="e">
        <f t="shared" si="504"/>
        <v>#DIV/0!</v>
      </c>
      <c r="BS665" s="479" t="e">
        <f t="shared" si="504"/>
        <v>#DIV/0!</v>
      </c>
      <c r="BT665" s="479" t="e">
        <f t="shared" si="504"/>
        <v>#DIV/0!</v>
      </c>
      <c r="BU665" s="479" t="e">
        <f t="shared" si="504"/>
        <v>#DIV/0!</v>
      </c>
      <c r="BV665" s="479" t="e">
        <f t="shared" si="504"/>
        <v>#DIV/0!</v>
      </c>
      <c r="BW665" s="479" t="e">
        <f t="shared" si="504"/>
        <v>#DIV/0!</v>
      </c>
      <c r="BX665" s="479" t="e">
        <f t="shared" si="504"/>
        <v>#DIV/0!</v>
      </c>
      <c r="BY665" s="479" t="e">
        <f t="shared" si="504"/>
        <v>#DIV/0!</v>
      </c>
      <c r="BZ665" s="479" t="e">
        <f t="shared" si="504"/>
        <v>#DIV/0!</v>
      </c>
      <c r="CA665" s="479" t="e">
        <f t="shared" si="504"/>
        <v>#DIV/0!</v>
      </c>
      <c r="CB665" s="479" t="e">
        <f t="shared" si="504"/>
        <v>#DIV/0!</v>
      </c>
      <c r="CC665" s="479" t="e">
        <f t="shared" si="504"/>
        <v>#DIV/0!</v>
      </c>
      <c r="CD665" s="479" t="e">
        <f t="shared" si="504"/>
        <v>#DIV/0!</v>
      </c>
      <c r="CE665" s="479" t="e">
        <f t="shared" si="504"/>
        <v>#DIV/0!</v>
      </c>
      <c r="CF665" s="479" t="e">
        <f t="shared" si="504"/>
        <v>#DIV/0!</v>
      </c>
      <c r="CG665" s="479" t="e">
        <f t="shared" si="504"/>
        <v>#DIV/0!</v>
      </c>
      <c r="CH665" s="479" t="e">
        <f t="shared" si="504"/>
        <v>#DIV/0!</v>
      </c>
      <c r="CI665" s="479" t="e">
        <f t="shared" si="504"/>
        <v>#DIV/0!</v>
      </c>
      <c r="CJ665" s="479" t="e">
        <f t="shared" si="504"/>
        <v>#DIV/0!</v>
      </c>
      <c r="CK665" s="479" t="e">
        <f t="shared" si="504"/>
        <v>#DIV/0!</v>
      </c>
      <c r="CL665" s="629"/>
      <c r="CM665" s="485"/>
      <c r="CN665" s="484"/>
      <c r="CO665" s="485"/>
      <c r="CP665" s="484"/>
      <c r="CQ665" s="485"/>
      <c r="CR665" s="484"/>
      <c r="CS665" s="485"/>
      <c r="CT665" s="486"/>
      <c r="CU665" s="435"/>
      <c r="CV665" s="2"/>
    </row>
    <row r="666" spans="1:100" ht="15.75" hidden="1" customHeight="1">
      <c r="A666" s="710" t="s">
        <v>1414</v>
      </c>
      <c r="B666" s="654"/>
      <c r="C666" s="461" t="s">
        <v>1402</v>
      </c>
      <c r="D666" s="459"/>
      <c r="E666" s="458"/>
      <c r="F666" s="428"/>
      <c r="G666" s="462"/>
      <c r="H666" s="462"/>
      <c r="I666" s="428"/>
      <c r="J666" s="1"/>
      <c r="K666" s="1"/>
      <c r="L666" s="1"/>
      <c r="M666" s="427"/>
      <c r="N666" s="463"/>
      <c r="O666" s="53"/>
      <c r="P666" s="463"/>
      <c r="Q666" s="53"/>
      <c r="R666" s="53"/>
      <c r="S666" s="53"/>
      <c r="T666" s="464"/>
      <c r="U666" s="372"/>
      <c r="V666" s="464"/>
      <c r="W666" s="464"/>
      <c r="X666" s="464"/>
      <c r="Y666" s="465"/>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48">
        <f t="shared" ref="BJ666:CK666" si="505">COUNTIFS($A$10:$A$614,"CĐ5",BJ$10:BJ$614,"2")</f>
        <v>0</v>
      </c>
      <c r="BK666" s="48">
        <f t="shared" si="505"/>
        <v>0</v>
      </c>
      <c r="BL666" s="48">
        <f t="shared" si="505"/>
        <v>0</v>
      </c>
      <c r="BM666" s="48">
        <f t="shared" si="505"/>
        <v>0</v>
      </c>
      <c r="BN666" s="48">
        <f t="shared" si="505"/>
        <v>0</v>
      </c>
      <c r="BO666" s="48">
        <f t="shared" si="505"/>
        <v>0</v>
      </c>
      <c r="BP666" s="48">
        <f t="shared" si="505"/>
        <v>0</v>
      </c>
      <c r="BQ666" s="48">
        <f t="shared" si="505"/>
        <v>0</v>
      </c>
      <c r="BR666" s="48">
        <f t="shared" si="505"/>
        <v>0</v>
      </c>
      <c r="BS666" s="48">
        <f t="shared" si="505"/>
        <v>0</v>
      </c>
      <c r="BT666" s="48">
        <f t="shared" si="505"/>
        <v>0</v>
      </c>
      <c r="BU666" s="48">
        <f t="shared" si="505"/>
        <v>0</v>
      </c>
      <c r="BV666" s="48">
        <f t="shared" si="505"/>
        <v>0</v>
      </c>
      <c r="BW666" s="48">
        <f t="shared" si="505"/>
        <v>0</v>
      </c>
      <c r="BX666" s="48">
        <f t="shared" si="505"/>
        <v>0</v>
      </c>
      <c r="BY666" s="48">
        <f t="shared" si="505"/>
        <v>0</v>
      </c>
      <c r="BZ666" s="48">
        <f t="shared" si="505"/>
        <v>0</v>
      </c>
      <c r="CA666" s="48">
        <f t="shared" si="505"/>
        <v>0</v>
      </c>
      <c r="CB666" s="48">
        <f t="shared" si="505"/>
        <v>0</v>
      </c>
      <c r="CC666" s="48">
        <f t="shared" si="505"/>
        <v>0</v>
      </c>
      <c r="CD666" s="48">
        <f t="shared" si="505"/>
        <v>0</v>
      </c>
      <c r="CE666" s="48">
        <f t="shared" si="505"/>
        <v>0</v>
      </c>
      <c r="CF666" s="48">
        <f t="shared" si="505"/>
        <v>0</v>
      </c>
      <c r="CG666" s="48">
        <f t="shared" si="505"/>
        <v>0</v>
      </c>
      <c r="CH666" s="48">
        <f t="shared" si="505"/>
        <v>0</v>
      </c>
      <c r="CI666" s="48">
        <f t="shared" si="505"/>
        <v>0</v>
      </c>
      <c r="CJ666" s="48">
        <f t="shared" si="505"/>
        <v>0</v>
      </c>
      <c r="CK666" s="48">
        <f t="shared" si="505"/>
        <v>0</v>
      </c>
      <c r="CL666" s="510"/>
      <c r="CM666" s="466"/>
      <c r="CN666" s="124"/>
      <c r="CO666" s="466"/>
      <c r="CP666" s="124"/>
      <c r="CQ666" s="466"/>
      <c r="CR666" s="124"/>
      <c r="CS666" s="466"/>
      <c r="CT666" s="124"/>
      <c r="CU666" s="468"/>
      <c r="CV666" s="2"/>
    </row>
    <row r="667" spans="1:100" ht="15.75" hidden="1" customHeight="1">
      <c r="A667" s="623"/>
      <c r="B667" s="632"/>
      <c r="C667" s="461" t="s">
        <v>1403</v>
      </c>
      <c r="D667" s="459"/>
      <c r="E667" s="458"/>
      <c r="F667" s="428"/>
      <c r="G667" s="462"/>
      <c r="H667" s="462"/>
      <c r="I667" s="428"/>
      <c r="J667" s="1"/>
      <c r="K667" s="1"/>
      <c r="L667" s="1"/>
      <c r="M667" s="427"/>
      <c r="N667" s="463"/>
      <c r="O667" s="53"/>
      <c r="P667" s="463"/>
      <c r="Q667" s="53"/>
      <c r="R667" s="53"/>
      <c r="S667" s="53"/>
      <c r="T667" s="464"/>
      <c r="U667" s="372"/>
      <c r="V667" s="464"/>
      <c r="W667" s="464"/>
      <c r="X667" s="464"/>
      <c r="Y667" s="465"/>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48">
        <f t="shared" ref="BJ667:CK667" si="506">COUNTIFS($A$10:$A$614,"CĐ5",BJ$10:BJ$614,"1")</f>
        <v>0</v>
      </c>
      <c r="BK667" s="48">
        <f t="shared" si="506"/>
        <v>0</v>
      </c>
      <c r="BL667" s="48">
        <f t="shared" si="506"/>
        <v>0</v>
      </c>
      <c r="BM667" s="48">
        <f t="shared" si="506"/>
        <v>0</v>
      </c>
      <c r="BN667" s="48">
        <f t="shared" si="506"/>
        <v>0</v>
      </c>
      <c r="BO667" s="48">
        <f t="shared" si="506"/>
        <v>0</v>
      </c>
      <c r="BP667" s="48">
        <f t="shared" si="506"/>
        <v>0</v>
      </c>
      <c r="BQ667" s="48">
        <f t="shared" si="506"/>
        <v>0</v>
      </c>
      <c r="BR667" s="48">
        <f t="shared" si="506"/>
        <v>0</v>
      </c>
      <c r="BS667" s="48">
        <f t="shared" si="506"/>
        <v>0</v>
      </c>
      <c r="BT667" s="48">
        <f t="shared" si="506"/>
        <v>0</v>
      </c>
      <c r="BU667" s="48">
        <f t="shared" si="506"/>
        <v>0</v>
      </c>
      <c r="BV667" s="48">
        <f t="shared" si="506"/>
        <v>0</v>
      </c>
      <c r="BW667" s="48">
        <f t="shared" si="506"/>
        <v>0</v>
      </c>
      <c r="BX667" s="48">
        <f t="shared" si="506"/>
        <v>0</v>
      </c>
      <c r="BY667" s="48">
        <f t="shared" si="506"/>
        <v>0</v>
      </c>
      <c r="BZ667" s="48">
        <f t="shared" si="506"/>
        <v>0</v>
      </c>
      <c r="CA667" s="48">
        <f t="shared" si="506"/>
        <v>0</v>
      </c>
      <c r="CB667" s="48">
        <f t="shared" si="506"/>
        <v>0</v>
      </c>
      <c r="CC667" s="48">
        <f t="shared" si="506"/>
        <v>0</v>
      </c>
      <c r="CD667" s="48">
        <f t="shared" si="506"/>
        <v>0</v>
      </c>
      <c r="CE667" s="48">
        <f t="shared" si="506"/>
        <v>0</v>
      </c>
      <c r="CF667" s="48">
        <f t="shared" si="506"/>
        <v>0</v>
      </c>
      <c r="CG667" s="48">
        <f t="shared" si="506"/>
        <v>0</v>
      </c>
      <c r="CH667" s="48">
        <f t="shared" si="506"/>
        <v>0</v>
      </c>
      <c r="CI667" s="48">
        <f t="shared" si="506"/>
        <v>0</v>
      </c>
      <c r="CJ667" s="48">
        <f t="shared" si="506"/>
        <v>0</v>
      </c>
      <c r="CK667" s="48">
        <f t="shared" si="506"/>
        <v>0</v>
      </c>
      <c r="CL667" s="488"/>
      <c r="CM667" s="57"/>
      <c r="CN667" s="55"/>
      <c r="CO667" s="57"/>
      <c r="CP667" s="55"/>
      <c r="CQ667" s="57"/>
      <c r="CR667" s="55"/>
      <c r="CS667" s="57"/>
      <c r="CT667" s="55"/>
      <c r="CU667" s="489"/>
      <c r="CV667" s="2"/>
    </row>
    <row r="668" spans="1:100" ht="15.75" hidden="1" customHeight="1">
      <c r="A668" s="623"/>
      <c r="B668" s="632"/>
      <c r="C668" s="461" t="s">
        <v>1404</v>
      </c>
      <c r="D668" s="459"/>
      <c r="E668" s="458"/>
      <c r="F668" s="428"/>
      <c r="G668" s="462"/>
      <c r="H668" s="462"/>
      <c r="I668" s="428"/>
      <c r="J668" s="1"/>
      <c r="K668" s="1"/>
      <c r="L668" s="1"/>
      <c r="M668" s="427"/>
      <c r="N668" s="463"/>
      <c r="O668" s="53"/>
      <c r="P668" s="463"/>
      <c r="Q668" s="53"/>
      <c r="R668" s="53"/>
      <c r="S668" s="53"/>
      <c r="T668" s="464"/>
      <c r="U668" s="372"/>
      <c r="V668" s="464"/>
      <c r="W668" s="464"/>
      <c r="X668" s="464"/>
      <c r="Y668" s="465"/>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48">
        <f t="shared" ref="BJ668:CK668" si="507">COUNTIFS($A$10:$A$614,"CĐ5",BJ$10:BJ$614,"0")</f>
        <v>0</v>
      </c>
      <c r="BK668" s="48">
        <f t="shared" si="507"/>
        <v>0</v>
      </c>
      <c r="BL668" s="48">
        <f t="shared" si="507"/>
        <v>0</v>
      </c>
      <c r="BM668" s="48">
        <f t="shared" si="507"/>
        <v>0</v>
      </c>
      <c r="BN668" s="48">
        <f t="shared" si="507"/>
        <v>0</v>
      </c>
      <c r="BO668" s="48">
        <f t="shared" si="507"/>
        <v>0</v>
      </c>
      <c r="BP668" s="48">
        <f t="shared" si="507"/>
        <v>0</v>
      </c>
      <c r="BQ668" s="48">
        <f t="shared" si="507"/>
        <v>0</v>
      </c>
      <c r="BR668" s="48">
        <f t="shared" si="507"/>
        <v>0</v>
      </c>
      <c r="BS668" s="48">
        <f t="shared" si="507"/>
        <v>0</v>
      </c>
      <c r="BT668" s="48">
        <f t="shared" si="507"/>
        <v>0</v>
      </c>
      <c r="BU668" s="48">
        <f t="shared" si="507"/>
        <v>0</v>
      </c>
      <c r="BV668" s="48">
        <f t="shared" si="507"/>
        <v>0</v>
      </c>
      <c r="BW668" s="48">
        <f t="shared" si="507"/>
        <v>0</v>
      </c>
      <c r="BX668" s="48">
        <f t="shared" si="507"/>
        <v>0</v>
      </c>
      <c r="BY668" s="48">
        <f t="shared" si="507"/>
        <v>0</v>
      </c>
      <c r="BZ668" s="48">
        <f t="shared" si="507"/>
        <v>0</v>
      </c>
      <c r="CA668" s="48">
        <f t="shared" si="507"/>
        <v>0</v>
      </c>
      <c r="CB668" s="48">
        <f t="shared" si="507"/>
        <v>0</v>
      </c>
      <c r="CC668" s="48">
        <f t="shared" si="507"/>
        <v>0</v>
      </c>
      <c r="CD668" s="48">
        <f t="shared" si="507"/>
        <v>0</v>
      </c>
      <c r="CE668" s="48">
        <f t="shared" si="507"/>
        <v>0</v>
      </c>
      <c r="CF668" s="48">
        <f t="shared" si="507"/>
        <v>0</v>
      </c>
      <c r="CG668" s="48">
        <f t="shared" si="507"/>
        <v>0</v>
      </c>
      <c r="CH668" s="48">
        <f t="shared" si="507"/>
        <v>0</v>
      </c>
      <c r="CI668" s="48">
        <f t="shared" si="507"/>
        <v>0</v>
      </c>
      <c r="CJ668" s="48">
        <f t="shared" si="507"/>
        <v>0</v>
      </c>
      <c r="CK668" s="48">
        <f t="shared" si="507"/>
        <v>0</v>
      </c>
      <c r="CL668" s="488"/>
      <c r="CM668" s="57"/>
      <c r="CN668" s="55"/>
      <c r="CO668" s="57"/>
      <c r="CP668" s="55"/>
      <c r="CQ668" s="57"/>
      <c r="CR668" s="55"/>
      <c r="CS668" s="57"/>
      <c r="CT668" s="55"/>
      <c r="CU668" s="489"/>
      <c r="CV668" s="2"/>
    </row>
    <row r="669" spans="1:100" ht="15.75" hidden="1" customHeight="1">
      <c r="A669" s="623"/>
      <c r="B669" s="632"/>
      <c r="C669" s="461" t="s">
        <v>1405</v>
      </c>
      <c r="D669" s="459"/>
      <c r="E669" s="458"/>
      <c r="F669" s="428"/>
      <c r="G669" s="462"/>
      <c r="H669" s="462"/>
      <c r="I669" s="428"/>
      <c r="J669" s="1"/>
      <c r="K669" s="1"/>
      <c r="L669" s="1"/>
      <c r="M669" s="427"/>
      <c r="N669" s="463"/>
      <c r="O669" s="53"/>
      <c r="P669" s="463"/>
      <c r="Q669" s="53"/>
      <c r="R669" s="53"/>
      <c r="S669" s="53"/>
      <c r="T669" s="464"/>
      <c r="U669" s="372"/>
      <c r="V669" s="464"/>
      <c r="W669" s="464"/>
      <c r="X669" s="464"/>
      <c r="Y669" s="465"/>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48">
        <f t="shared" ref="BJ669:CK669" si="508">COUNTIFS($A$10:$A$614,"CĐ5",BJ$10:BJ$614,"KĐG")</f>
        <v>0</v>
      </c>
      <c r="BK669" s="48">
        <f t="shared" si="508"/>
        <v>0</v>
      </c>
      <c r="BL669" s="48">
        <f t="shared" si="508"/>
        <v>0</v>
      </c>
      <c r="BM669" s="48">
        <f t="shared" si="508"/>
        <v>0</v>
      </c>
      <c r="BN669" s="48">
        <f t="shared" si="508"/>
        <v>0</v>
      </c>
      <c r="BO669" s="48">
        <f t="shared" si="508"/>
        <v>0</v>
      </c>
      <c r="BP669" s="48">
        <f t="shared" si="508"/>
        <v>0</v>
      </c>
      <c r="BQ669" s="48">
        <f t="shared" si="508"/>
        <v>0</v>
      </c>
      <c r="BR669" s="48">
        <f t="shared" si="508"/>
        <v>0</v>
      </c>
      <c r="BS669" s="48">
        <f t="shared" si="508"/>
        <v>0</v>
      </c>
      <c r="BT669" s="48">
        <f t="shared" si="508"/>
        <v>0</v>
      </c>
      <c r="BU669" s="48">
        <f t="shared" si="508"/>
        <v>0</v>
      </c>
      <c r="BV669" s="48">
        <f t="shared" si="508"/>
        <v>0</v>
      </c>
      <c r="BW669" s="48">
        <f t="shared" si="508"/>
        <v>0</v>
      </c>
      <c r="BX669" s="48">
        <f t="shared" si="508"/>
        <v>0</v>
      </c>
      <c r="BY669" s="48">
        <f t="shared" si="508"/>
        <v>0</v>
      </c>
      <c r="BZ669" s="48">
        <f t="shared" si="508"/>
        <v>0</v>
      </c>
      <c r="CA669" s="48">
        <f t="shared" si="508"/>
        <v>0</v>
      </c>
      <c r="CB669" s="48">
        <f t="shared" si="508"/>
        <v>0</v>
      </c>
      <c r="CC669" s="48">
        <f t="shared" si="508"/>
        <v>0</v>
      </c>
      <c r="CD669" s="48">
        <f t="shared" si="508"/>
        <v>0</v>
      </c>
      <c r="CE669" s="48">
        <f t="shared" si="508"/>
        <v>0</v>
      </c>
      <c r="CF669" s="48">
        <f t="shared" si="508"/>
        <v>0</v>
      </c>
      <c r="CG669" s="48">
        <f t="shared" si="508"/>
        <v>0</v>
      </c>
      <c r="CH669" s="48">
        <f t="shared" si="508"/>
        <v>0</v>
      </c>
      <c r="CI669" s="48">
        <f t="shared" si="508"/>
        <v>0</v>
      </c>
      <c r="CJ669" s="48">
        <f t="shared" si="508"/>
        <v>0</v>
      </c>
      <c r="CK669" s="48">
        <f t="shared" si="508"/>
        <v>0</v>
      </c>
      <c r="CL669" s="488"/>
      <c r="CM669" s="57"/>
      <c r="CN669" s="55"/>
      <c r="CO669" s="57"/>
      <c r="CP669" s="55"/>
      <c r="CQ669" s="57"/>
      <c r="CR669" s="55"/>
      <c r="CS669" s="57"/>
      <c r="CT669" s="55"/>
      <c r="CU669" s="489"/>
      <c r="CV669" s="2"/>
    </row>
    <row r="670" spans="1:100" ht="15.75" hidden="1" customHeight="1">
      <c r="A670" s="623"/>
      <c r="B670" s="632"/>
      <c r="C670" s="461" t="s">
        <v>1406</v>
      </c>
      <c r="D670" s="459"/>
      <c r="E670" s="458"/>
      <c r="F670" s="428"/>
      <c r="G670" s="462"/>
      <c r="H670" s="462"/>
      <c r="I670" s="428"/>
      <c r="J670" s="1"/>
      <c r="K670" s="1"/>
      <c r="L670" s="1"/>
      <c r="M670" s="427"/>
      <c r="N670" s="463"/>
      <c r="O670" s="53"/>
      <c r="P670" s="463"/>
      <c r="Q670" s="53"/>
      <c r="R670" s="53"/>
      <c r="S670" s="53"/>
      <c r="T670" s="464"/>
      <c r="U670" s="372"/>
      <c r="V670" s="464"/>
      <c r="W670" s="464"/>
      <c r="X670" s="464"/>
      <c r="Y670" s="465"/>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490" t="e">
        <f t="shared" ref="BJ670:CK670" si="509">BJ669/(BJ666+BJ667+BJ668+BJ669)</f>
        <v>#DIV/0!</v>
      </c>
      <c r="BK670" s="490" t="e">
        <f t="shared" si="509"/>
        <v>#DIV/0!</v>
      </c>
      <c r="BL670" s="490" t="e">
        <f t="shared" si="509"/>
        <v>#DIV/0!</v>
      </c>
      <c r="BM670" s="490" t="e">
        <f t="shared" si="509"/>
        <v>#DIV/0!</v>
      </c>
      <c r="BN670" s="490" t="e">
        <f t="shared" si="509"/>
        <v>#DIV/0!</v>
      </c>
      <c r="BO670" s="490" t="e">
        <f t="shared" si="509"/>
        <v>#DIV/0!</v>
      </c>
      <c r="BP670" s="490" t="e">
        <f t="shared" si="509"/>
        <v>#DIV/0!</v>
      </c>
      <c r="BQ670" s="490" t="e">
        <f t="shared" si="509"/>
        <v>#DIV/0!</v>
      </c>
      <c r="BR670" s="490" t="e">
        <f t="shared" si="509"/>
        <v>#DIV/0!</v>
      </c>
      <c r="BS670" s="490" t="e">
        <f t="shared" si="509"/>
        <v>#DIV/0!</v>
      </c>
      <c r="BT670" s="490" t="e">
        <f t="shared" si="509"/>
        <v>#DIV/0!</v>
      </c>
      <c r="BU670" s="490" t="e">
        <f t="shared" si="509"/>
        <v>#DIV/0!</v>
      </c>
      <c r="BV670" s="490" t="e">
        <f t="shared" si="509"/>
        <v>#DIV/0!</v>
      </c>
      <c r="BW670" s="490" t="e">
        <f t="shared" si="509"/>
        <v>#DIV/0!</v>
      </c>
      <c r="BX670" s="490" t="e">
        <f t="shared" si="509"/>
        <v>#DIV/0!</v>
      </c>
      <c r="BY670" s="490" t="e">
        <f t="shared" si="509"/>
        <v>#DIV/0!</v>
      </c>
      <c r="BZ670" s="490" t="e">
        <f t="shared" si="509"/>
        <v>#DIV/0!</v>
      </c>
      <c r="CA670" s="490" t="e">
        <f t="shared" si="509"/>
        <v>#DIV/0!</v>
      </c>
      <c r="CB670" s="490" t="e">
        <f t="shared" si="509"/>
        <v>#DIV/0!</v>
      </c>
      <c r="CC670" s="490" t="e">
        <f t="shared" si="509"/>
        <v>#DIV/0!</v>
      </c>
      <c r="CD670" s="490" t="e">
        <f t="shared" si="509"/>
        <v>#DIV/0!</v>
      </c>
      <c r="CE670" s="490" t="e">
        <f t="shared" si="509"/>
        <v>#DIV/0!</v>
      </c>
      <c r="CF670" s="490" t="e">
        <f t="shared" si="509"/>
        <v>#DIV/0!</v>
      </c>
      <c r="CG670" s="490" t="e">
        <f t="shared" si="509"/>
        <v>#DIV/0!</v>
      </c>
      <c r="CH670" s="490" t="e">
        <f t="shared" si="509"/>
        <v>#DIV/0!</v>
      </c>
      <c r="CI670" s="490" t="e">
        <f t="shared" si="509"/>
        <v>#DIV/0!</v>
      </c>
      <c r="CJ670" s="490" t="e">
        <f t="shared" si="509"/>
        <v>#DIV/0!</v>
      </c>
      <c r="CK670" s="490" t="e">
        <f t="shared" si="509"/>
        <v>#DIV/0!</v>
      </c>
      <c r="CL670" s="95"/>
      <c r="CM670" s="475"/>
      <c r="CN670" s="476"/>
      <c r="CO670" s="475"/>
      <c r="CP670" s="476"/>
      <c r="CQ670" s="475"/>
      <c r="CR670" s="476"/>
      <c r="CS670" s="475"/>
      <c r="CT670" s="476"/>
      <c r="CU670" s="478"/>
      <c r="CV670" s="2"/>
    </row>
    <row r="671" spans="1:100" ht="16.5" hidden="1" customHeight="1">
      <c r="A671" s="623"/>
      <c r="B671" s="632"/>
      <c r="C671" s="711" t="s">
        <v>1407</v>
      </c>
      <c r="D671" s="459"/>
      <c r="E671" s="458"/>
      <c r="F671" s="428"/>
      <c r="G671" s="462"/>
      <c r="H671" s="462"/>
      <c r="I671" s="428"/>
      <c r="J671" s="1"/>
      <c r="K671" s="1"/>
      <c r="L671" s="1"/>
      <c r="M671" s="427"/>
      <c r="N671" s="463"/>
      <c r="O671" s="53"/>
      <c r="P671" s="463"/>
      <c r="Q671" s="53"/>
      <c r="R671" s="53"/>
      <c r="S671" s="53"/>
      <c r="T671" s="464"/>
      <c r="U671" s="372"/>
      <c r="V671" s="464"/>
      <c r="W671" s="464"/>
      <c r="X671" s="464"/>
      <c r="Y671" s="465"/>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479" t="e">
        <f t="shared" ref="BJ671:CK671" si="510">(((BJ666*2)+(BJ667*1)+(BJ668*0)+(BJ668*0)))/(BJ666+BJ667+BJ668+BJ669)</f>
        <v>#DIV/0!</v>
      </c>
      <c r="BK671" s="479" t="e">
        <f t="shared" si="510"/>
        <v>#DIV/0!</v>
      </c>
      <c r="BL671" s="479" t="e">
        <f t="shared" si="510"/>
        <v>#DIV/0!</v>
      </c>
      <c r="BM671" s="479" t="e">
        <f t="shared" si="510"/>
        <v>#DIV/0!</v>
      </c>
      <c r="BN671" s="479" t="e">
        <f t="shared" si="510"/>
        <v>#DIV/0!</v>
      </c>
      <c r="BO671" s="479" t="e">
        <f t="shared" si="510"/>
        <v>#DIV/0!</v>
      </c>
      <c r="BP671" s="479" t="e">
        <f t="shared" si="510"/>
        <v>#DIV/0!</v>
      </c>
      <c r="BQ671" s="479" t="e">
        <f t="shared" si="510"/>
        <v>#DIV/0!</v>
      </c>
      <c r="BR671" s="479" t="e">
        <f t="shared" si="510"/>
        <v>#DIV/0!</v>
      </c>
      <c r="BS671" s="479" t="e">
        <f t="shared" si="510"/>
        <v>#DIV/0!</v>
      </c>
      <c r="BT671" s="479" t="e">
        <f t="shared" si="510"/>
        <v>#DIV/0!</v>
      </c>
      <c r="BU671" s="479" t="e">
        <f t="shared" si="510"/>
        <v>#DIV/0!</v>
      </c>
      <c r="BV671" s="479" t="e">
        <f t="shared" si="510"/>
        <v>#DIV/0!</v>
      </c>
      <c r="BW671" s="479" t="e">
        <f t="shared" si="510"/>
        <v>#DIV/0!</v>
      </c>
      <c r="BX671" s="479" t="e">
        <f t="shared" si="510"/>
        <v>#DIV/0!</v>
      </c>
      <c r="BY671" s="479" t="e">
        <f t="shared" si="510"/>
        <v>#DIV/0!</v>
      </c>
      <c r="BZ671" s="479" t="e">
        <f t="shared" si="510"/>
        <v>#DIV/0!</v>
      </c>
      <c r="CA671" s="479" t="e">
        <f t="shared" si="510"/>
        <v>#DIV/0!</v>
      </c>
      <c r="CB671" s="479" t="e">
        <f t="shared" si="510"/>
        <v>#DIV/0!</v>
      </c>
      <c r="CC671" s="479" t="e">
        <f t="shared" si="510"/>
        <v>#DIV/0!</v>
      </c>
      <c r="CD671" s="479" t="e">
        <f t="shared" si="510"/>
        <v>#DIV/0!</v>
      </c>
      <c r="CE671" s="479" t="e">
        <f t="shared" si="510"/>
        <v>#DIV/0!</v>
      </c>
      <c r="CF671" s="479" t="e">
        <f t="shared" si="510"/>
        <v>#DIV/0!</v>
      </c>
      <c r="CG671" s="479" t="e">
        <f t="shared" si="510"/>
        <v>#DIV/0!</v>
      </c>
      <c r="CH671" s="479" t="e">
        <f t="shared" si="510"/>
        <v>#DIV/0!</v>
      </c>
      <c r="CI671" s="479" t="e">
        <f t="shared" si="510"/>
        <v>#DIV/0!</v>
      </c>
      <c r="CJ671" s="479" t="e">
        <f t="shared" si="510"/>
        <v>#DIV/0!</v>
      </c>
      <c r="CK671" s="479" t="e">
        <f t="shared" si="510"/>
        <v>#DIV/0!</v>
      </c>
      <c r="CL671" s="712">
        <f>COUNTIF($BJ672:$CK672,"Đ")</f>
        <v>1</v>
      </c>
      <c r="CM671" s="713">
        <f>CL671/(CN671+CP671+CR671+CL671)</f>
        <v>1</v>
      </c>
      <c r="CN671" s="712">
        <f>COUNTIF($BJ672:$DA672,"CCG")</f>
        <v>0</v>
      </c>
      <c r="CO671" s="713">
        <f>CN671/(CL671+CP671+CR671+CN671)</f>
        <v>0</v>
      </c>
      <c r="CP671" s="712">
        <f>COUNTIF($BJ672:$DA672,"CĐ")</f>
        <v>0</v>
      </c>
      <c r="CQ671" s="713">
        <f>CP671/(CL671+CN671+CR671+CP671)</f>
        <v>0</v>
      </c>
      <c r="CR671" s="712">
        <f>COUNTIF($BJ672:$DA672,"KĐG")</f>
        <v>0</v>
      </c>
      <c r="CS671" s="713">
        <f>CR671/(CL671+CN671+CP671+CR671)</f>
        <v>0</v>
      </c>
      <c r="CT671" s="716">
        <f>(((CL671*2)+(CN671*1)+(CP671*0)))/(CL671+CN671+CP671)</f>
        <v>2</v>
      </c>
      <c r="CU671" s="718" t="str">
        <f>IF(CT671&gt;=1.6,"Đạt mục tiêu",IF(CT671&gt;=1,"Cần cố gắng","Chưa đạt"))</f>
        <v>Đạt mục tiêu</v>
      </c>
      <c r="CV671" s="2"/>
    </row>
    <row r="672" spans="1:100" ht="15.75" hidden="1" customHeight="1">
      <c r="A672" s="624"/>
      <c r="B672" s="633"/>
      <c r="C672" s="639"/>
      <c r="D672" s="459"/>
      <c r="E672" s="458"/>
      <c r="F672" s="428"/>
      <c r="G672" s="462"/>
      <c r="H672" s="462"/>
      <c r="I672" s="428"/>
      <c r="J672" s="1"/>
      <c r="K672" s="1"/>
      <c r="L672" s="1"/>
      <c r="M672" s="427"/>
      <c r="N672" s="463"/>
      <c r="O672" s="53"/>
      <c r="P672" s="463"/>
      <c r="Q672" s="53"/>
      <c r="R672" s="53"/>
      <c r="S672" s="53"/>
      <c r="T672" s="464"/>
      <c r="U672" s="372"/>
      <c r="V672" s="464"/>
      <c r="W672" s="464"/>
      <c r="X672" s="464"/>
      <c r="Y672" s="465"/>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479" t="e">
        <f t="shared" ref="BJ672:BO672" si="511">IF(BJ670&gt;=50%,"KĐG",IF(BJ671&gt;=1.6,"Đ",IF(BJ671&gt;=1,"CCG","CĐ")))</f>
        <v>#DIV/0!</v>
      </c>
      <c r="BK672" s="479" t="e">
        <f t="shared" si="511"/>
        <v>#DIV/0!</v>
      </c>
      <c r="BL672" s="479" t="e">
        <f t="shared" si="511"/>
        <v>#DIV/0!</v>
      </c>
      <c r="BM672" s="479" t="e">
        <f t="shared" si="511"/>
        <v>#DIV/0!</v>
      </c>
      <c r="BN672" s="479" t="e">
        <f t="shared" si="511"/>
        <v>#DIV/0!</v>
      </c>
      <c r="BO672" s="479" t="e">
        <f t="shared" si="511"/>
        <v>#DIV/0!</v>
      </c>
      <c r="BP672" s="479" t="s">
        <v>1413</v>
      </c>
      <c r="BQ672" s="479" t="e">
        <f t="shared" ref="BQ672:CK672" si="512">IF(BQ670&gt;=50%,"KĐG",IF(BQ671&gt;=1.6,"Đ",IF(BQ671&gt;=1,"CCG","CĐ")))</f>
        <v>#DIV/0!</v>
      </c>
      <c r="BR672" s="479" t="e">
        <f t="shared" si="512"/>
        <v>#DIV/0!</v>
      </c>
      <c r="BS672" s="479" t="e">
        <f t="shared" si="512"/>
        <v>#DIV/0!</v>
      </c>
      <c r="BT672" s="479" t="e">
        <f t="shared" si="512"/>
        <v>#DIV/0!</v>
      </c>
      <c r="BU672" s="479" t="e">
        <f t="shared" si="512"/>
        <v>#DIV/0!</v>
      </c>
      <c r="BV672" s="479" t="e">
        <f t="shared" si="512"/>
        <v>#DIV/0!</v>
      </c>
      <c r="BW672" s="479" t="e">
        <f t="shared" si="512"/>
        <v>#DIV/0!</v>
      </c>
      <c r="BX672" s="479" t="e">
        <f t="shared" si="512"/>
        <v>#DIV/0!</v>
      </c>
      <c r="BY672" s="479" t="e">
        <f t="shared" si="512"/>
        <v>#DIV/0!</v>
      </c>
      <c r="BZ672" s="479" t="e">
        <f t="shared" si="512"/>
        <v>#DIV/0!</v>
      </c>
      <c r="CA672" s="479" t="e">
        <f t="shared" si="512"/>
        <v>#DIV/0!</v>
      </c>
      <c r="CB672" s="479" t="e">
        <f t="shared" si="512"/>
        <v>#DIV/0!</v>
      </c>
      <c r="CC672" s="479" t="e">
        <f t="shared" si="512"/>
        <v>#DIV/0!</v>
      </c>
      <c r="CD672" s="479" t="e">
        <f t="shared" si="512"/>
        <v>#DIV/0!</v>
      </c>
      <c r="CE672" s="479" t="e">
        <f t="shared" si="512"/>
        <v>#DIV/0!</v>
      </c>
      <c r="CF672" s="479" t="e">
        <f t="shared" si="512"/>
        <v>#DIV/0!</v>
      </c>
      <c r="CG672" s="479" t="e">
        <f t="shared" si="512"/>
        <v>#DIV/0!</v>
      </c>
      <c r="CH672" s="479" t="e">
        <f t="shared" si="512"/>
        <v>#DIV/0!</v>
      </c>
      <c r="CI672" s="479" t="e">
        <f t="shared" si="512"/>
        <v>#DIV/0!</v>
      </c>
      <c r="CJ672" s="479" t="e">
        <f t="shared" si="512"/>
        <v>#DIV/0!</v>
      </c>
      <c r="CK672" s="479" t="e">
        <f t="shared" si="512"/>
        <v>#DIV/0!</v>
      </c>
      <c r="CL672" s="639"/>
      <c r="CM672" s="639"/>
      <c r="CN672" s="639"/>
      <c r="CO672" s="639"/>
      <c r="CP672" s="639"/>
      <c r="CQ672" s="639"/>
      <c r="CR672" s="639"/>
      <c r="CS672" s="639"/>
      <c r="CT672" s="639"/>
      <c r="CU672" s="639"/>
      <c r="CV672" s="2"/>
    </row>
    <row r="673" spans="1:100" ht="15.75" hidden="1" customHeight="1">
      <c r="A673" s="708" t="s">
        <v>1415</v>
      </c>
      <c r="B673" s="654"/>
      <c r="C673" s="487" t="s">
        <v>1402</v>
      </c>
      <c r="D673" s="459"/>
      <c r="E673" s="458"/>
      <c r="F673" s="428"/>
      <c r="G673" s="462"/>
      <c r="H673" s="462"/>
      <c r="I673" s="428"/>
      <c r="J673" s="1"/>
      <c r="K673" s="1"/>
      <c r="L673" s="1"/>
      <c r="M673" s="427"/>
      <c r="N673" s="463"/>
      <c r="O673" s="53"/>
      <c r="P673" s="463"/>
      <c r="Q673" s="53"/>
      <c r="R673" s="53"/>
      <c r="S673" s="53"/>
      <c r="T673" s="464"/>
      <c r="U673" s="372"/>
      <c r="V673" s="464"/>
      <c r="W673" s="464"/>
      <c r="X673" s="464"/>
      <c r="Y673" s="465"/>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48">
        <f t="shared" ref="BJ673:CK673" si="513">COUNTIFS($A$10:$A$614,"CĐ6",BJ$10:BJ$614,"2")</f>
        <v>0</v>
      </c>
      <c r="BK673" s="48">
        <f t="shared" si="513"/>
        <v>0</v>
      </c>
      <c r="BL673" s="48">
        <f t="shared" si="513"/>
        <v>0</v>
      </c>
      <c r="BM673" s="48">
        <f t="shared" si="513"/>
        <v>0</v>
      </c>
      <c r="BN673" s="48">
        <f t="shared" si="513"/>
        <v>0</v>
      </c>
      <c r="BO673" s="48">
        <f t="shared" si="513"/>
        <v>0</v>
      </c>
      <c r="BP673" s="48">
        <f t="shared" si="513"/>
        <v>0</v>
      </c>
      <c r="BQ673" s="48">
        <f t="shared" si="513"/>
        <v>0</v>
      </c>
      <c r="BR673" s="48">
        <f t="shared" si="513"/>
        <v>0</v>
      </c>
      <c r="BS673" s="48">
        <f t="shared" si="513"/>
        <v>0</v>
      </c>
      <c r="BT673" s="48">
        <f t="shared" si="513"/>
        <v>0</v>
      </c>
      <c r="BU673" s="48">
        <f t="shared" si="513"/>
        <v>0</v>
      </c>
      <c r="BV673" s="48">
        <f t="shared" si="513"/>
        <v>0</v>
      </c>
      <c r="BW673" s="48">
        <f t="shared" si="513"/>
        <v>0</v>
      </c>
      <c r="BX673" s="48">
        <f t="shared" si="513"/>
        <v>0</v>
      </c>
      <c r="BY673" s="48">
        <f t="shared" si="513"/>
        <v>0</v>
      </c>
      <c r="BZ673" s="48">
        <f t="shared" si="513"/>
        <v>0</v>
      </c>
      <c r="CA673" s="48">
        <f t="shared" si="513"/>
        <v>0</v>
      </c>
      <c r="CB673" s="48">
        <f t="shared" si="513"/>
        <v>0</v>
      </c>
      <c r="CC673" s="48">
        <f t="shared" si="513"/>
        <v>0</v>
      </c>
      <c r="CD673" s="48">
        <f t="shared" si="513"/>
        <v>0</v>
      </c>
      <c r="CE673" s="48">
        <f t="shared" si="513"/>
        <v>0</v>
      </c>
      <c r="CF673" s="48">
        <f t="shared" si="513"/>
        <v>0</v>
      </c>
      <c r="CG673" s="48">
        <f t="shared" si="513"/>
        <v>0</v>
      </c>
      <c r="CH673" s="48">
        <f t="shared" si="513"/>
        <v>0</v>
      </c>
      <c r="CI673" s="48">
        <f t="shared" si="513"/>
        <v>0</v>
      </c>
      <c r="CJ673" s="48">
        <f t="shared" si="513"/>
        <v>0</v>
      </c>
      <c r="CK673" s="48">
        <f t="shared" si="513"/>
        <v>0</v>
      </c>
      <c r="CL673" s="622"/>
      <c r="CM673" s="727"/>
      <c r="CN673" s="727"/>
      <c r="CO673" s="727"/>
      <c r="CP673" s="727"/>
      <c r="CQ673" s="727"/>
      <c r="CR673" s="727"/>
      <c r="CS673" s="727"/>
      <c r="CT673" s="727"/>
      <c r="CU673" s="654"/>
      <c r="CV673" s="2"/>
    </row>
    <row r="674" spans="1:100" ht="15.75" hidden="1" customHeight="1">
      <c r="A674" s="623"/>
      <c r="B674" s="632"/>
      <c r="C674" s="487" t="s">
        <v>1403</v>
      </c>
      <c r="D674" s="459"/>
      <c r="E674" s="458"/>
      <c r="F674" s="428"/>
      <c r="G674" s="462"/>
      <c r="H674" s="462"/>
      <c r="I674" s="428"/>
      <c r="J674" s="1"/>
      <c r="K674" s="1"/>
      <c r="L674" s="1"/>
      <c r="M674" s="427"/>
      <c r="N674" s="463"/>
      <c r="O674" s="53"/>
      <c r="P674" s="463"/>
      <c r="Q674" s="53"/>
      <c r="R674" s="53"/>
      <c r="S674" s="53"/>
      <c r="T674" s="464"/>
      <c r="U674" s="372"/>
      <c r="V674" s="464"/>
      <c r="W674" s="464"/>
      <c r="X674" s="464"/>
      <c r="Y674" s="465"/>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48">
        <f t="shared" ref="BJ674:CK674" si="514">COUNTIFS($A$10:$A$614,"CĐ6",BJ$10:BJ$614,"1")</f>
        <v>0</v>
      </c>
      <c r="BK674" s="48">
        <f t="shared" si="514"/>
        <v>0</v>
      </c>
      <c r="BL674" s="48">
        <f t="shared" si="514"/>
        <v>0</v>
      </c>
      <c r="BM674" s="48">
        <f t="shared" si="514"/>
        <v>0</v>
      </c>
      <c r="BN674" s="48">
        <f t="shared" si="514"/>
        <v>0</v>
      </c>
      <c r="BO674" s="48">
        <f t="shared" si="514"/>
        <v>0</v>
      </c>
      <c r="BP674" s="48">
        <f t="shared" si="514"/>
        <v>0</v>
      </c>
      <c r="BQ674" s="48">
        <f t="shared" si="514"/>
        <v>0</v>
      </c>
      <c r="BR674" s="48">
        <f t="shared" si="514"/>
        <v>0</v>
      </c>
      <c r="BS674" s="48">
        <f t="shared" si="514"/>
        <v>0</v>
      </c>
      <c r="BT674" s="48">
        <f t="shared" si="514"/>
        <v>0</v>
      </c>
      <c r="BU674" s="48">
        <f t="shared" si="514"/>
        <v>0</v>
      </c>
      <c r="BV674" s="48">
        <f t="shared" si="514"/>
        <v>0</v>
      </c>
      <c r="BW674" s="48">
        <f t="shared" si="514"/>
        <v>0</v>
      </c>
      <c r="BX674" s="48">
        <f t="shared" si="514"/>
        <v>0</v>
      </c>
      <c r="BY674" s="48">
        <f t="shared" si="514"/>
        <v>0</v>
      </c>
      <c r="BZ674" s="48">
        <f t="shared" si="514"/>
        <v>0</v>
      </c>
      <c r="CA674" s="48">
        <f t="shared" si="514"/>
        <v>0</v>
      </c>
      <c r="CB674" s="48">
        <f t="shared" si="514"/>
        <v>0</v>
      </c>
      <c r="CC674" s="48">
        <f t="shared" si="514"/>
        <v>0</v>
      </c>
      <c r="CD674" s="48">
        <f t="shared" si="514"/>
        <v>0</v>
      </c>
      <c r="CE674" s="48">
        <f t="shared" si="514"/>
        <v>0</v>
      </c>
      <c r="CF674" s="48">
        <f t="shared" si="514"/>
        <v>0</v>
      </c>
      <c r="CG674" s="48">
        <f t="shared" si="514"/>
        <v>0</v>
      </c>
      <c r="CH674" s="48">
        <f t="shared" si="514"/>
        <v>0</v>
      </c>
      <c r="CI674" s="48">
        <f t="shared" si="514"/>
        <v>0</v>
      </c>
      <c r="CJ674" s="48">
        <f t="shared" si="514"/>
        <v>0</v>
      </c>
      <c r="CK674" s="48">
        <f t="shared" si="514"/>
        <v>0</v>
      </c>
      <c r="CL674" s="623"/>
      <c r="CM674" s="728"/>
      <c r="CN674" s="728"/>
      <c r="CO674" s="728"/>
      <c r="CP674" s="728"/>
      <c r="CQ674" s="728"/>
      <c r="CR674" s="728"/>
      <c r="CS674" s="728"/>
      <c r="CT674" s="728"/>
      <c r="CU674" s="632"/>
      <c r="CV674" s="2"/>
    </row>
    <row r="675" spans="1:100" ht="15.75" hidden="1" customHeight="1">
      <c r="A675" s="623"/>
      <c r="B675" s="632"/>
      <c r="C675" s="487" t="s">
        <v>1404</v>
      </c>
      <c r="D675" s="459"/>
      <c r="E675" s="458"/>
      <c r="F675" s="428"/>
      <c r="G675" s="462"/>
      <c r="H675" s="462"/>
      <c r="I675" s="428"/>
      <c r="J675" s="1"/>
      <c r="K675" s="1"/>
      <c r="L675" s="1"/>
      <c r="M675" s="427"/>
      <c r="N675" s="463"/>
      <c r="O675" s="53"/>
      <c r="P675" s="463"/>
      <c r="Q675" s="53"/>
      <c r="R675" s="53"/>
      <c r="S675" s="53"/>
      <c r="T675" s="464"/>
      <c r="U675" s="372"/>
      <c r="V675" s="464"/>
      <c r="W675" s="464"/>
      <c r="X675" s="464"/>
      <c r="Y675" s="465"/>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48">
        <f t="shared" ref="BJ675:CK675" si="515">COUNTIFS($A$10:$A$614,"CĐ6",BJ$10:BJ$614,"0")</f>
        <v>0</v>
      </c>
      <c r="BK675" s="48">
        <f t="shared" si="515"/>
        <v>0</v>
      </c>
      <c r="BL675" s="48">
        <f t="shared" si="515"/>
        <v>0</v>
      </c>
      <c r="BM675" s="48">
        <f t="shared" si="515"/>
        <v>0</v>
      </c>
      <c r="BN675" s="48">
        <f t="shared" si="515"/>
        <v>0</v>
      </c>
      <c r="BO675" s="48">
        <f t="shared" si="515"/>
        <v>0</v>
      </c>
      <c r="BP675" s="48">
        <f t="shared" si="515"/>
        <v>0</v>
      </c>
      <c r="BQ675" s="48">
        <f t="shared" si="515"/>
        <v>0</v>
      </c>
      <c r="BR675" s="48">
        <f t="shared" si="515"/>
        <v>0</v>
      </c>
      <c r="BS675" s="48">
        <f t="shared" si="515"/>
        <v>0</v>
      </c>
      <c r="BT675" s="48">
        <f t="shared" si="515"/>
        <v>0</v>
      </c>
      <c r="BU675" s="48">
        <f t="shared" si="515"/>
        <v>0</v>
      </c>
      <c r="BV675" s="48">
        <f t="shared" si="515"/>
        <v>0</v>
      </c>
      <c r="BW675" s="48">
        <f t="shared" si="515"/>
        <v>0</v>
      </c>
      <c r="BX675" s="48">
        <f t="shared" si="515"/>
        <v>0</v>
      </c>
      <c r="BY675" s="48">
        <f t="shared" si="515"/>
        <v>0</v>
      </c>
      <c r="BZ675" s="48">
        <f t="shared" si="515"/>
        <v>0</v>
      </c>
      <c r="CA675" s="48">
        <f t="shared" si="515"/>
        <v>0</v>
      </c>
      <c r="CB675" s="48">
        <f t="shared" si="515"/>
        <v>0</v>
      </c>
      <c r="CC675" s="48">
        <f t="shared" si="515"/>
        <v>0</v>
      </c>
      <c r="CD675" s="48">
        <f t="shared" si="515"/>
        <v>0</v>
      </c>
      <c r="CE675" s="48">
        <f t="shared" si="515"/>
        <v>0</v>
      </c>
      <c r="CF675" s="48">
        <f t="shared" si="515"/>
        <v>0</v>
      </c>
      <c r="CG675" s="48">
        <f t="shared" si="515"/>
        <v>0</v>
      </c>
      <c r="CH675" s="48">
        <f t="shared" si="515"/>
        <v>0</v>
      </c>
      <c r="CI675" s="48">
        <f t="shared" si="515"/>
        <v>0</v>
      </c>
      <c r="CJ675" s="48">
        <f t="shared" si="515"/>
        <v>0</v>
      </c>
      <c r="CK675" s="48">
        <f t="shared" si="515"/>
        <v>0</v>
      </c>
      <c r="CL675" s="623"/>
      <c r="CM675" s="728"/>
      <c r="CN675" s="728"/>
      <c r="CO675" s="728"/>
      <c r="CP675" s="728"/>
      <c r="CQ675" s="728"/>
      <c r="CR675" s="728"/>
      <c r="CS675" s="728"/>
      <c r="CT675" s="728"/>
      <c r="CU675" s="632"/>
      <c r="CV675" s="2"/>
    </row>
    <row r="676" spans="1:100" ht="15.75" hidden="1" customHeight="1">
      <c r="A676" s="623"/>
      <c r="B676" s="632"/>
      <c r="C676" s="487" t="s">
        <v>1405</v>
      </c>
      <c r="D676" s="459"/>
      <c r="E676" s="458"/>
      <c r="F676" s="428"/>
      <c r="G676" s="462"/>
      <c r="H676" s="462"/>
      <c r="I676" s="428"/>
      <c r="J676" s="1"/>
      <c r="K676" s="1"/>
      <c r="L676" s="1"/>
      <c r="M676" s="427"/>
      <c r="N676" s="463"/>
      <c r="O676" s="53"/>
      <c r="P676" s="463"/>
      <c r="Q676" s="53"/>
      <c r="R676" s="53"/>
      <c r="S676" s="53"/>
      <c r="T676" s="464"/>
      <c r="U676" s="372"/>
      <c r="V676" s="464"/>
      <c r="W676" s="464"/>
      <c r="X676" s="464"/>
      <c r="Y676" s="465"/>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48">
        <f t="shared" ref="BJ676:CK676" si="516">COUNTIFS($A$10:$A$614,"CĐ6",BJ$10:BJ$614,"KĐG")</f>
        <v>0</v>
      </c>
      <c r="BK676" s="48">
        <f t="shared" si="516"/>
        <v>0</v>
      </c>
      <c r="BL676" s="48">
        <f t="shared" si="516"/>
        <v>0</v>
      </c>
      <c r="BM676" s="48">
        <f t="shared" si="516"/>
        <v>0</v>
      </c>
      <c r="BN676" s="48">
        <f t="shared" si="516"/>
        <v>0</v>
      </c>
      <c r="BO676" s="48">
        <f t="shared" si="516"/>
        <v>0</v>
      </c>
      <c r="BP676" s="48">
        <f t="shared" si="516"/>
        <v>0</v>
      </c>
      <c r="BQ676" s="48">
        <f t="shared" si="516"/>
        <v>0</v>
      </c>
      <c r="BR676" s="48">
        <f t="shared" si="516"/>
        <v>0</v>
      </c>
      <c r="BS676" s="48">
        <f t="shared" si="516"/>
        <v>0</v>
      </c>
      <c r="BT676" s="48">
        <f t="shared" si="516"/>
        <v>0</v>
      </c>
      <c r="BU676" s="48">
        <f t="shared" si="516"/>
        <v>0</v>
      </c>
      <c r="BV676" s="48">
        <f t="shared" si="516"/>
        <v>0</v>
      </c>
      <c r="BW676" s="48">
        <f t="shared" si="516"/>
        <v>0</v>
      </c>
      <c r="BX676" s="48">
        <f t="shared" si="516"/>
        <v>0</v>
      </c>
      <c r="BY676" s="48">
        <f t="shared" si="516"/>
        <v>0</v>
      </c>
      <c r="BZ676" s="48">
        <f t="shared" si="516"/>
        <v>0</v>
      </c>
      <c r="CA676" s="48">
        <f t="shared" si="516"/>
        <v>0</v>
      </c>
      <c r="CB676" s="48">
        <f t="shared" si="516"/>
        <v>0</v>
      </c>
      <c r="CC676" s="48">
        <f t="shared" si="516"/>
        <v>0</v>
      </c>
      <c r="CD676" s="48">
        <f t="shared" si="516"/>
        <v>0</v>
      </c>
      <c r="CE676" s="48">
        <f t="shared" si="516"/>
        <v>0</v>
      </c>
      <c r="CF676" s="48">
        <f t="shared" si="516"/>
        <v>0</v>
      </c>
      <c r="CG676" s="48">
        <f t="shared" si="516"/>
        <v>0</v>
      </c>
      <c r="CH676" s="48">
        <f t="shared" si="516"/>
        <v>0</v>
      </c>
      <c r="CI676" s="48">
        <f t="shared" si="516"/>
        <v>0</v>
      </c>
      <c r="CJ676" s="48">
        <f t="shared" si="516"/>
        <v>0</v>
      </c>
      <c r="CK676" s="48">
        <f t="shared" si="516"/>
        <v>0</v>
      </c>
      <c r="CL676" s="623"/>
      <c r="CM676" s="728"/>
      <c r="CN676" s="728"/>
      <c r="CO676" s="728"/>
      <c r="CP676" s="728"/>
      <c r="CQ676" s="728"/>
      <c r="CR676" s="728"/>
      <c r="CS676" s="728"/>
      <c r="CT676" s="728"/>
      <c r="CU676" s="632"/>
      <c r="CV676" s="2"/>
    </row>
    <row r="677" spans="1:100" ht="15.75" hidden="1" customHeight="1">
      <c r="A677" s="623"/>
      <c r="B677" s="632"/>
      <c r="C677" s="487" t="s">
        <v>1406</v>
      </c>
      <c r="D677" s="459"/>
      <c r="E677" s="458"/>
      <c r="F677" s="428"/>
      <c r="G677" s="462"/>
      <c r="H677" s="462"/>
      <c r="I677" s="428"/>
      <c r="J677" s="1"/>
      <c r="K677" s="1"/>
      <c r="L677" s="1"/>
      <c r="M677" s="427"/>
      <c r="N677" s="463"/>
      <c r="O677" s="53"/>
      <c r="P677" s="463"/>
      <c r="Q677" s="53"/>
      <c r="R677" s="53"/>
      <c r="S677" s="53"/>
      <c r="T677" s="464"/>
      <c r="U677" s="372"/>
      <c r="V677" s="464"/>
      <c r="W677" s="464"/>
      <c r="X677" s="464"/>
      <c r="Y677" s="465"/>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490" t="e">
        <f t="shared" ref="BJ677:CK677" si="517">BJ676/(BJ673+BJ674+BJ675+BJ676)</f>
        <v>#DIV/0!</v>
      </c>
      <c r="BK677" s="490" t="e">
        <f t="shared" si="517"/>
        <v>#DIV/0!</v>
      </c>
      <c r="BL677" s="490" t="e">
        <f t="shared" si="517"/>
        <v>#DIV/0!</v>
      </c>
      <c r="BM677" s="490" t="e">
        <f t="shared" si="517"/>
        <v>#DIV/0!</v>
      </c>
      <c r="BN677" s="490" t="e">
        <f t="shared" si="517"/>
        <v>#DIV/0!</v>
      </c>
      <c r="BO677" s="490" t="e">
        <f t="shared" si="517"/>
        <v>#DIV/0!</v>
      </c>
      <c r="BP677" s="490" t="e">
        <f t="shared" si="517"/>
        <v>#DIV/0!</v>
      </c>
      <c r="BQ677" s="490" t="e">
        <f t="shared" si="517"/>
        <v>#DIV/0!</v>
      </c>
      <c r="BR677" s="490" t="e">
        <f t="shared" si="517"/>
        <v>#DIV/0!</v>
      </c>
      <c r="BS677" s="490" t="e">
        <f t="shared" si="517"/>
        <v>#DIV/0!</v>
      </c>
      <c r="BT677" s="490" t="e">
        <f t="shared" si="517"/>
        <v>#DIV/0!</v>
      </c>
      <c r="BU677" s="490" t="e">
        <f t="shared" si="517"/>
        <v>#DIV/0!</v>
      </c>
      <c r="BV677" s="490" t="e">
        <f t="shared" si="517"/>
        <v>#DIV/0!</v>
      </c>
      <c r="BW677" s="490" t="e">
        <f t="shared" si="517"/>
        <v>#DIV/0!</v>
      </c>
      <c r="BX677" s="490" t="e">
        <f t="shared" si="517"/>
        <v>#DIV/0!</v>
      </c>
      <c r="BY677" s="490" t="e">
        <f t="shared" si="517"/>
        <v>#DIV/0!</v>
      </c>
      <c r="BZ677" s="490" t="e">
        <f t="shared" si="517"/>
        <v>#DIV/0!</v>
      </c>
      <c r="CA677" s="490" t="e">
        <f t="shared" si="517"/>
        <v>#DIV/0!</v>
      </c>
      <c r="CB677" s="490" t="e">
        <f t="shared" si="517"/>
        <v>#DIV/0!</v>
      </c>
      <c r="CC677" s="490" t="e">
        <f t="shared" si="517"/>
        <v>#DIV/0!</v>
      </c>
      <c r="CD677" s="490" t="e">
        <f t="shared" si="517"/>
        <v>#DIV/0!</v>
      </c>
      <c r="CE677" s="490" t="e">
        <f t="shared" si="517"/>
        <v>#DIV/0!</v>
      </c>
      <c r="CF677" s="490" t="e">
        <f t="shared" si="517"/>
        <v>#DIV/0!</v>
      </c>
      <c r="CG677" s="490" t="e">
        <f t="shared" si="517"/>
        <v>#DIV/0!</v>
      </c>
      <c r="CH677" s="490" t="e">
        <f t="shared" si="517"/>
        <v>#DIV/0!</v>
      </c>
      <c r="CI677" s="490" t="e">
        <f t="shared" si="517"/>
        <v>#DIV/0!</v>
      </c>
      <c r="CJ677" s="490" t="e">
        <f t="shared" si="517"/>
        <v>#DIV/0!</v>
      </c>
      <c r="CK677" s="490" t="e">
        <f t="shared" si="517"/>
        <v>#DIV/0!</v>
      </c>
      <c r="CL677" s="624"/>
      <c r="CM677" s="629"/>
      <c r="CN677" s="629"/>
      <c r="CO677" s="629"/>
      <c r="CP677" s="629"/>
      <c r="CQ677" s="629"/>
      <c r="CR677" s="629"/>
      <c r="CS677" s="629"/>
      <c r="CT677" s="629"/>
      <c r="CU677" s="633"/>
      <c r="CV677" s="2"/>
    </row>
    <row r="678" spans="1:100" ht="15.75" hidden="1" customHeight="1">
      <c r="A678" s="623"/>
      <c r="B678" s="632"/>
      <c r="C678" s="709" t="s">
        <v>1407</v>
      </c>
      <c r="D678" s="459"/>
      <c r="E678" s="458"/>
      <c r="F678" s="428"/>
      <c r="G678" s="462"/>
      <c r="H678" s="462"/>
      <c r="I678" s="428"/>
      <c r="J678" s="1"/>
      <c r="K678" s="1"/>
      <c r="L678" s="1"/>
      <c r="M678" s="427"/>
      <c r="N678" s="463"/>
      <c r="O678" s="53"/>
      <c r="P678" s="463"/>
      <c r="Q678" s="53"/>
      <c r="R678" s="53"/>
      <c r="S678" s="53"/>
      <c r="T678" s="464"/>
      <c r="U678" s="372"/>
      <c r="V678" s="464"/>
      <c r="W678" s="464"/>
      <c r="X678" s="464"/>
      <c r="Y678" s="465"/>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479" t="e">
        <f t="shared" ref="BJ678:CK678" si="518">(((BJ673*2)+(BJ674*1)+(BJ675*0)+(BJ675*0)))/(BJ673+BJ674+BJ675+BJ676)</f>
        <v>#DIV/0!</v>
      </c>
      <c r="BK678" s="479" t="e">
        <f t="shared" si="518"/>
        <v>#DIV/0!</v>
      </c>
      <c r="BL678" s="479" t="e">
        <f t="shared" si="518"/>
        <v>#DIV/0!</v>
      </c>
      <c r="BM678" s="479" t="e">
        <f t="shared" si="518"/>
        <v>#DIV/0!</v>
      </c>
      <c r="BN678" s="479" t="e">
        <f t="shared" si="518"/>
        <v>#DIV/0!</v>
      </c>
      <c r="BO678" s="479" t="e">
        <f t="shared" si="518"/>
        <v>#DIV/0!</v>
      </c>
      <c r="BP678" s="479" t="e">
        <f t="shared" si="518"/>
        <v>#DIV/0!</v>
      </c>
      <c r="BQ678" s="479" t="e">
        <f t="shared" si="518"/>
        <v>#DIV/0!</v>
      </c>
      <c r="BR678" s="479" t="e">
        <f t="shared" si="518"/>
        <v>#DIV/0!</v>
      </c>
      <c r="BS678" s="479" t="e">
        <f t="shared" si="518"/>
        <v>#DIV/0!</v>
      </c>
      <c r="BT678" s="479" t="e">
        <f t="shared" si="518"/>
        <v>#DIV/0!</v>
      </c>
      <c r="BU678" s="479" t="e">
        <f t="shared" si="518"/>
        <v>#DIV/0!</v>
      </c>
      <c r="BV678" s="479" t="e">
        <f t="shared" si="518"/>
        <v>#DIV/0!</v>
      </c>
      <c r="BW678" s="479" t="e">
        <f t="shared" si="518"/>
        <v>#DIV/0!</v>
      </c>
      <c r="BX678" s="479" t="e">
        <f t="shared" si="518"/>
        <v>#DIV/0!</v>
      </c>
      <c r="BY678" s="479" t="e">
        <f t="shared" si="518"/>
        <v>#DIV/0!</v>
      </c>
      <c r="BZ678" s="479" t="e">
        <f t="shared" si="518"/>
        <v>#DIV/0!</v>
      </c>
      <c r="CA678" s="479" t="e">
        <f t="shared" si="518"/>
        <v>#DIV/0!</v>
      </c>
      <c r="CB678" s="479" t="e">
        <f t="shared" si="518"/>
        <v>#DIV/0!</v>
      </c>
      <c r="CC678" s="479" t="e">
        <f t="shared" si="518"/>
        <v>#DIV/0!</v>
      </c>
      <c r="CD678" s="479" t="e">
        <f t="shared" si="518"/>
        <v>#DIV/0!</v>
      </c>
      <c r="CE678" s="479" t="e">
        <f t="shared" si="518"/>
        <v>#DIV/0!</v>
      </c>
      <c r="CF678" s="479" t="e">
        <f t="shared" si="518"/>
        <v>#DIV/0!</v>
      </c>
      <c r="CG678" s="479" t="e">
        <f t="shared" si="518"/>
        <v>#DIV/0!</v>
      </c>
      <c r="CH678" s="479" t="e">
        <f t="shared" si="518"/>
        <v>#DIV/0!</v>
      </c>
      <c r="CI678" s="479" t="e">
        <f t="shared" si="518"/>
        <v>#DIV/0!</v>
      </c>
      <c r="CJ678" s="479" t="e">
        <f t="shared" si="518"/>
        <v>#DIV/0!</v>
      </c>
      <c r="CK678" s="479" t="e">
        <f t="shared" si="518"/>
        <v>#DIV/0!</v>
      </c>
      <c r="CL678" s="480">
        <f>COUNTIF($BJ679:$CK679,"Đ")</f>
        <v>0</v>
      </c>
      <c r="CM678" s="481" t="e">
        <f>CL678/(CN678+CP678+CR678+CL678)</f>
        <v>#DIV/0!</v>
      </c>
      <c r="CN678" s="480">
        <f>COUNTIF($BJ679:$DA679,"CCG")</f>
        <v>0</v>
      </c>
      <c r="CO678" s="481" t="e">
        <f>CN678/(CL678+CP678+CR678+CN678)</f>
        <v>#DIV/0!</v>
      </c>
      <c r="CP678" s="480">
        <f>COUNTIF($BJ679:$DA679,"CĐ")</f>
        <v>0</v>
      </c>
      <c r="CQ678" s="481" t="e">
        <f>CP678/(CL678+CN678+CR678+CP678)</f>
        <v>#DIV/0!</v>
      </c>
      <c r="CR678" s="480">
        <f>COUNTIF($BJ679:$DA679,"KĐG")</f>
        <v>0</v>
      </c>
      <c r="CS678" s="481" t="e">
        <f>CR678/(CL678+CN678+CP678+CR678)</f>
        <v>#DIV/0!</v>
      </c>
      <c r="CT678" s="482" t="e">
        <f>(((CL678*2)+(CN678*1)+(CP678*0)))/(CL678+CN678+CP678)</f>
        <v>#DIV/0!</v>
      </c>
      <c r="CU678" s="483" t="e">
        <f>IF(CT678&gt;=1.6,"Đạt mục tiêu",IF(CT678&gt;=1,"Cần cố gắng","Chưa đạt"))</f>
        <v>#DIV/0!</v>
      </c>
      <c r="CV678" s="2"/>
    </row>
    <row r="679" spans="1:100" ht="15.75" hidden="1" customHeight="1">
      <c r="A679" s="624"/>
      <c r="B679" s="633"/>
      <c r="C679" s="639"/>
      <c r="D679" s="459"/>
      <c r="E679" s="458"/>
      <c r="F679" s="428"/>
      <c r="G679" s="462"/>
      <c r="H679" s="462"/>
      <c r="I679" s="428"/>
      <c r="J679" s="1"/>
      <c r="K679" s="1"/>
      <c r="L679" s="1"/>
      <c r="M679" s="427"/>
      <c r="N679" s="463"/>
      <c r="O679" s="53"/>
      <c r="P679" s="463"/>
      <c r="Q679" s="53"/>
      <c r="R679" s="53"/>
      <c r="S679" s="53"/>
      <c r="T679" s="464"/>
      <c r="U679" s="372"/>
      <c r="V679" s="464"/>
      <c r="W679" s="464"/>
      <c r="X679" s="464"/>
      <c r="Y679" s="465"/>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479" t="e">
        <f t="shared" ref="BJ679:CK679" si="519">IF(BJ677&gt;=50%,"KĐG",IF(BJ678&gt;=1.6,"Đ",IF(BJ678&gt;=1,"CCG","CĐ")))</f>
        <v>#DIV/0!</v>
      </c>
      <c r="BK679" s="479" t="e">
        <f t="shared" si="519"/>
        <v>#DIV/0!</v>
      </c>
      <c r="BL679" s="479" t="e">
        <f t="shared" si="519"/>
        <v>#DIV/0!</v>
      </c>
      <c r="BM679" s="479" t="e">
        <f t="shared" si="519"/>
        <v>#DIV/0!</v>
      </c>
      <c r="BN679" s="479" t="e">
        <f t="shared" si="519"/>
        <v>#DIV/0!</v>
      </c>
      <c r="BO679" s="479" t="e">
        <f t="shared" si="519"/>
        <v>#DIV/0!</v>
      </c>
      <c r="BP679" s="479" t="e">
        <f t="shared" si="519"/>
        <v>#DIV/0!</v>
      </c>
      <c r="BQ679" s="479" t="e">
        <f t="shared" si="519"/>
        <v>#DIV/0!</v>
      </c>
      <c r="BR679" s="479" t="e">
        <f t="shared" si="519"/>
        <v>#DIV/0!</v>
      </c>
      <c r="BS679" s="479" t="e">
        <f t="shared" si="519"/>
        <v>#DIV/0!</v>
      </c>
      <c r="BT679" s="479" t="e">
        <f t="shared" si="519"/>
        <v>#DIV/0!</v>
      </c>
      <c r="BU679" s="479" t="e">
        <f t="shared" si="519"/>
        <v>#DIV/0!</v>
      </c>
      <c r="BV679" s="479" t="e">
        <f t="shared" si="519"/>
        <v>#DIV/0!</v>
      </c>
      <c r="BW679" s="479" t="e">
        <f t="shared" si="519"/>
        <v>#DIV/0!</v>
      </c>
      <c r="BX679" s="479" t="e">
        <f t="shared" si="519"/>
        <v>#DIV/0!</v>
      </c>
      <c r="BY679" s="479" t="e">
        <f t="shared" si="519"/>
        <v>#DIV/0!</v>
      </c>
      <c r="BZ679" s="479" t="e">
        <f t="shared" si="519"/>
        <v>#DIV/0!</v>
      </c>
      <c r="CA679" s="479" t="e">
        <f t="shared" si="519"/>
        <v>#DIV/0!</v>
      </c>
      <c r="CB679" s="479" t="e">
        <f t="shared" si="519"/>
        <v>#DIV/0!</v>
      </c>
      <c r="CC679" s="479" t="e">
        <f t="shared" si="519"/>
        <v>#DIV/0!</v>
      </c>
      <c r="CD679" s="479" t="e">
        <f t="shared" si="519"/>
        <v>#DIV/0!</v>
      </c>
      <c r="CE679" s="479" t="e">
        <f t="shared" si="519"/>
        <v>#DIV/0!</v>
      </c>
      <c r="CF679" s="479" t="e">
        <f t="shared" si="519"/>
        <v>#DIV/0!</v>
      </c>
      <c r="CG679" s="479" t="e">
        <f t="shared" si="519"/>
        <v>#DIV/0!</v>
      </c>
      <c r="CH679" s="479" t="e">
        <f t="shared" si="519"/>
        <v>#DIV/0!</v>
      </c>
      <c r="CI679" s="479" t="e">
        <f t="shared" si="519"/>
        <v>#DIV/0!</v>
      </c>
      <c r="CJ679" s="479" t="e">
        <f t="shared" si="519"/>
        <v>#DIV/0!</v>
      </c>
      <c r="CK679" s="479" t="e">
        <f t="shared" si="519"/>
        <v>#DIV/0!</v>
      </c>
      <c r="CL679" s="484"/>
      <c r="CM679" s="485"/>
      <c r="CN679" s="484"/>
      <c r="CO679" s="485"/>
      <c r="CP679" s="484"/>
      <c r="CQ679" s="485"/>
      <c r="CR679" s="484"/>
      <c r="CS679" s="485"/>
      <c r="CT679" s="486"/>
      <c r="CU679" s="435"/>
      <c r="CV679" s="2"/>
    </row>
    <row r="680" spans="1:100" ht="15.75" hidden="1" customHeight="1">
      <c r="A680" s="710" t="s">
        <v>1416</v>
      </c>
      <c r="B680" s="654"/>
      <c r="C680" s="461" t="s">
        <v>1402</v>
      </c>
      <c r="D680" s="459"/>
      <c r="E680" s="458"/>
      <c r="F680" s="428"/>
      <c r="G680" s="462"/>
      <c r="H680" s="462"/>
      <c r="I680" s="428"/>
      <c r="J680" s="1"/>
      <c r="K680" s="1"/>
      <c r="L680" s="1"/>
      <c r="M680" s="427"/>
      <c r="N680" s="463"/>
      <c r="O680" s="53"/>
      <c r="P680" s="463"/>
      <c r="Q680" s="53"/>
      <c r="R680" s="53"/>
      <c r="S680" s="53"/>
      <c r="T680" s="464"/>
      <c r="U680" s="372"/>
      <c r="V680" s="464"/>
      <c r="W680" s="464"/>
      <c r="X680" s="464"/>
      <c r="Y680" s="465"/>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48">
        <f t="shared" ref="BJ680:CK680" si="520">COUNTIFS($A$10:$A$614,"CĐ7",BJ$10:BJ$614,"2")</f>
        <v>0</v>
      </c>
      <c r="BK680" s="48">
        <f t="shared" si="520"/>
        <v>0</v>
      </c>
      <c r="BL680" s="48">
        <f t="shared" si="520"/>
        <v>0</v>
      </c>
      <c r="BM680" s="48">
        <f t="shared" si="520"/>
        <v>0</v>
      </c>
      <c r="BN680" s="48">
        <f t="shared" si="520"/>
        <v>0</v>
      </c>
      <c r="BO680" s="48">
        <f t="shared" si="520"/>
        <v>0</v>
      </c>
      <c r="BP680" s="48">
        <f t="shared" si="520"/>
        <v>0</v>
      </c>
      <c r="BQ680" s="48">
        <f t="shared" si="520"/>
        <v>0</v>
      </c>
      <c r="BR680" s="48">
        <f t="shared" si="520"/>
        <v>0</v>
      </c>
      <c r="BS680" s="48">
        <f t="shared" si="520"/>
        <v>0</v>
      </c>
      <c r="BT680" s="48">
        <f t="shared" si="520"/>
        <v>0</v>
      </c>
      <c r="BU680" s="48">
        <f t="shared" si="520"/>
        <v>0</v>
      </c>
      <c r="BV680" s="48">
        <f t="shared" si="520"/>
        <v>0</v>
      </c>
      <c r="BW680" s="48">
        <f t="shared" si="520"/>
        <v>0</v>
      </c>
      <c r="BX680" s="48">
        <f t="shared" si="520"/>
        <v>0</v>
      </c>
      <c r="BY680" s="48">
        <f t="shared" si="520"/>
        <v>0</v>
      </c>
      <c r="BZ680" s="48">
        <f t="shared" si="520"/>
        <v>0</v>
      </c>
      <c r="CA680" s="48">
        <f t="shared" si="520"/>
        <v>0</v>
      </c>
      <c r="CB680" s="48">
        <f t="shared" si="520"/>
        <v>0</v>
      </c>
      <c r="CC680" s="48">
        <f t="shared" si="520"/>
        <v>0</v>
      </c>
      <c r="CD680" s="48">
        <f t="shared" si="520"/>
        <v>0</v>
      </c>
      <c r="CE680" s="48">
        <f t="shared" si="520"/>
        <v>0</v>
      </c>
      <c r="CF680" s="48">
        <f t="shared" si="520"/>
        <v>0</v>
      </c>
      <c r="CG680" s="48">
        <f t="shared" si="520"/>
        <v>0</v>
      </c>
      <c r="CH680" s="48">
        <f t="shared" si="520"/>
        <v>0</v>
      </c>
      <c r="CI680" s="48">
        <f t="shared" si="520"/>
        <v>0</v>
      </c>
      <c r="CJ680" s="48">
        <f t="shared" si="520"/>
        <v>0</v>
      </c>
      <c r="CK680" s="48">
        <f t="shared" si="520"/>
        <v>0</v>
      </c>
      <c r="CL680" s="622"/>
      <c r="CM680" s="727"/>
      <c r="CN680" s="727"/>
      <c r="CO680" s="727"/>
      <c r="CP680" s="727"/>
      <c r="CQ680" s="727"/>
      <c r="CR680" s="727"/>
      <c r="CS680" s="727"/>
      <c r="CT680" s="727"/>
      <c r="CU680" s="654"/>
      <c r="CV680" s="2"/>
    </row>
    <row r="681" spans="1:100" ht="15.75" hidden="1" customHeight="1">
      <c r="A681" s="623"/>
      <c r="B681" s="632"/>
      <c r="C681" s="461" t="s">
        <v>1403</v>
      </c>
      <c r="D681" s="459"/>
      <c r="E681" s="458"/>
      <c r="F681" s="428"/>
      <c r="G681" s="462"/>
      <c r="H681" s="462"/>
      <c r="I681" s="428"/>
      <c r="J681" s="1"/>
      <c r="K681" s="1"/>
      <c r="L681" s="1"/>
      <c r="M681" s="427"/>
      <c r="N681" s="463"/>
      <c r="O681" s="53"/>
      <c r="P681" s="463"/>
      <c r="Q681" s="53"/>
      <c r="R681" s="53"/>
      <c r="S681" s="53"/>
      <c r="T681" s="464"/>
      <c r="U681" s="372"/>
      <c r="V681" s="464"/>
      <c r="W681" s="464"/>
      <c r="X681" s="464"/>
      <c r="Y681" s="465"/>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48">
        <f t="shared" ref="BJ681:CK681" si="521">COUNTIFS($A$10:$A$614,"CĐ7",BJ$10:BJ$614,"1")</f>
        <v>0</v>
      </c>
      <c r="BK681" s="48">
        <f t="shared" si="521"/>
        <v>0</v>
      </c>
      <c r="BL681" s="48">
        <f t="shared" si="521"/>
        <v>0</v>
      </c>
      <c r="BM681" s="48">
        <f t="shared" si="521"/>
        <v>0</v>
      </c>
      <c r="BN681" s="48">
        <f t="shared" si="521"/>
        <v>0</v>
      </c>
      <c r="BO681" s="48">
        <f t="shared" si="521"/>
        <v>0</v>
      </c>
      <c r="BP681" s="48">
        <f t="shared" si="521"/>
        <v>0</v>
      </c>
      <c r="BQ681" s="48">
        <f t="shared" si="521"/>
        <v>0</v>
      </c>
      <c r="BR681" s="48">
        <f t="shared" si="521"/>
        <v>0</v>
      </c>
      <c r="BS681" s="48">
        <f t="shared" si="521"/>
        <v>0</v>
      </c>
      <c r="BT681" s="48">
        <f t="shared" si="521"/>
        <v>0</v>
      </c>
      <c r="BU681" s="48">
        <f t="shared" si="521"/>
        <v>0</v>
      </c>
      <c r="BV681" s="48">
        <f t="shared" si="521"/>
        <v>0</v>
      </c>
      <c r="BW681" s="48">
        <f t="shared" si="521"/>
        <v>0</v>
      </c>
      <c r="BX681" s="48">
        <f t="shared" si="521"/>
        <v>0</v>
      </c>
      <c r="BY681" s="48">
        <f t="shared" si="521"/>
        <v>0</v>
      </c>
      <c r="BZ681" s="48">
        <f t="shared" si="521"/>
        <v>0</v>
      </c>
      <c r="CA681" s="48">
        <f t="shared" si="521"/>
        <v>0</v>
      </c>
      <c r="CB681" s="48">
        <f t="shared" si="521"/>
        <v>0</v>
      </c>
      <c r="CC681" s="48">
        <f t="shared" si="521"/>
        <v>0</v>
      </c>
      <c r="CD681" s="48">
        <f t="shared" si="521"/>
        <v>0</v>
      </c>
      <c r="CE681" s="48">
        <f t="shared" si="521"/>
        <v>0</v>
      </c>
      <c r="CF681" s="48">
        <f t="shared" si="521"/>
        <v>0</v>
      </c>
      <c r="CG681" s="48">
        <f t="shared" si="521"/>
        <v>0</v>
      </c>
      <c r="CH681" s="48">
        <f t="shared" si="521"/>
        <v>0</v>
      </c>
      <c r="CI681" s="48">
        <f t="shared" si="521"/>
        <v>0</v>
      </c>
      <c r="CJ681" s="48">
        <f t="shared" si="521"/>
        <v>0</v>
      </c>
      <c r="CK681" s="48">
        <f t="shared" si="521"/>
        <v>0</v>
      </c>
      <c r="CL681" s="623"/>
      <c r="CM681" s="728"/>
      <c r="CN681" s="728"/>
      <c r="CO681" s="728"/>
      <c r="CP681" s="728"/>
      <c r="CQ681" s="728"/>
      <c r="CR681" s="728"/>
      <c r="CS681" s="728"/>
      <c r="CT681" s="728"/>
      <c r="CU681" s="632"/>
      <c r="CV681" s="2"/>
    </row>
    <row r="682" spans="1:100" ht="15.75" hidden="1" customHeight="1">
      <c r="A682" s="623"/>
      <c r="B682" s="632"/>
      <c r="C682" s="461" t="s">
        <v>1404</v>
      </c>
      <c r="D682" s="459"/>
      <c r="E682" s="458"/>
      <c r="F682" s="428"/>
      <c r="G682" s="462"/>
      <c r="H682" s="462"/>
      <c r="I682" s="428"/>
      <c r="J682" s="1"/>
      <c r="K682" s="1"/>
      <c r="L682" s="1"/>
      <c r="M682" s="427"/>
      <c r="N682" s="463"/>
      <c r="O682" s="53"/>
      <c r="P682" s="463"/>
      <c r="Q682" s="53"/>
      <c r="R682" s="53"/>
      <c r="S682" s="53"/>
      <c r="T682" s="464"/>
      <c r="U682" s="372"/>
      <c r="V682" s="464"/>
      <c r="W682" s="464"/>
      <c r="X682" s="464"/>
      <c r="Y682" s="465"/>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48">
        <f t="shared" ref="BJ682:CK682" si="522">COUNTIFS($A$10:$A$614,"CĐ7",BJ$10:BJ$614,"0")</f>
        <v>0</v>
      </c>
      <c r="BK682" s="48">
        <f t="shared" si="522"/>
        <v>0</v>
      </c>
      <c r="BL682" s="48">
        <f t="shared" si="522"/>
        <v>0</v>
      </c>
      <c r="BM682" s="48">
        <f t="shared" si="522"/>
        <v>0</v>
      </c>
      <c r="BN682" s="48">
        <f t="shared" si="522"/>
        <v>0</v>
      </c>
      <c r="BO682" s="48">
        <f t="shared" si="522"/>
        <v>0</v>
      </c>
      <c r="BP682" s="48">
        <f t="shared" si="522"/>
        <v>0</v>
      </c>
      <c r="BQ682" s="48">
        <f t="shared" si="522"/>
        <v>0</v>
      </c>
      <c r="BR682" s="48">
        <f t="shared" si="522"/>
        <v>0</v>
      </c>
      <c r="BS682" s="48">
        <f t="shared" si="522"/>
        <v>0</v>
      </c>
      <c r="BT682" s="48">
        <f t="shared" si="522"/>
        <v>0</v>
      </c>
      <c r="BU682" s="48">
        <f t="shared" si="522"/>
        <v>0</v>
      </c>
      <c r="BV682" s="48">
        <f t="shared" si="522"/>
        <v>0</v>
      </c>
      <c r="BW682" s="48">
        <f t="shared" si="522"/>
        <v>0</v>
      </c>
      <c r="BX682" s="48">
        <f t="shared" si="522"/>
        <v>0</v>
      </c>
      <c r="BY682" s="48">
        <f t="shared" si="522"/>
        <v>0</v>
      </c>
      <c r="BZ682" s="48">
        <f t="shared" si="522"/>
        <v>0</v>
      </c>
      <c r="CA682" s="48">
        <f t="shared" si="522"/>
        <v>0</v>
      </c>
      <c r="CB682" s="48">
        <f t="shared" si="522"/>
        <v>0</v>
      </c>
      <c r="CC682" s="48">
        <f t="shared" si="522"/>
        <v>0</v>
      </c>
      <c r="CD682" s="48">
        <f t="shared" si="522"/>
        <v>0</v>
      </c>
      <c r="CE682" s="48">
        <f t="shared" si="522"/>
        <v>0</v>
      </c>
      <c r="CF682" s="48">
        <f t="shared" si="522"/>
        <v>0</v>
      </c>
      <c r="CG682" s="48">
        <f t="shared" si="522"/>
        <v>0</v>
      </c>
      <c r="CH682" s="48">
        <f t="shared" si="522"/>
        <v>0</v>
      </c>
      <c r="CI682" s="48">
        <f t="shared" si="522"/>
        <v>0</v>
      </c>
      <c r="CJ682" s="48">
        <f t="shared" si="522"/>
        <v>0</v>
      </c>
      <c r="CK682" s="48">
        <f t="shared" si="522"/>
        <v>0</v>
      </c>
      <c r="CL682" s="623"/>
      <c r="CM682" s="728"/>
      <c r="CN682" s="728"/>
      <c r="CO682" s="728"/>
      <c r="CP682" s="728"/>
      <c r="CQ682" s="728"/>
      <c r="CR682" s="728"/>
      <c r="CS682" s="728"/>
      <c r="CT682" s="728"/>
      <c r="CU682" s="632"/>
      <c r="CV682" s="2"/>
    </row>
    <row r="683" spans="1:100" ht="15.75" hidden="1" customHeight="1">
      <c r="A683" s="623"/>
      <c r="B683" s="632"/>
      <c r="C683" s="461" t="s">
        <v>1405</v>
      </c>
      <c r="D683" s="459"/>
      <c r="E683" s="458"/>
      <c r="F683" s="428"/>
      <c r="G683" s="462"/>
      <c r="H683" s="462"/>
      <c r="I683" s="428"/>
      <c r="J683" s="1"/>
      <c r="K683" s="1"/>
      <c r="L683" s="1"/>
      <c r="M683" s="427"/>
      <c r="N683" s="463"/>
      <c r="O683" s="53"/>
      <c r="P683" s="463"/>
      <c r="Q683" s="53"/>
      <c r="R683" s="53"/>
      <c r="S683" s="53"/>
      <c r="T683" s="464"/>
      <c r="U683" s="372"/>
      <c r="V683" s="464"/>
      <c r="W683" s="464"/>
      <c r="X683" s="464"/>
      <c r="Y683" s="465"/>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48">
        <f t="shared" ref="BJ683:CK683" si="523">COUNTIFS($A$10:$A$614,"CĐ7",BJ$10:BJ$614,"KĐG")</f>
        <v>0</v>
      </c>
      <c r="BK683" s="48">
        <f t="shared" si="523"/>
        <v>0</v>
      </c>
      <c r="BL683" s="48">
        <f t="shared" si="523"/>
        <v>0</v>
      </c>
      <c r="BM683" s="48">
        <f t="shared" si="523"/>
        <v>0</v>
      </c>
      <c r="BN683" s="48">
        <f t="shared" si="523"/>
        <v>0</v>
      </c>
      <c r="BO683" s="48">
        <f t="shared" si="523"/>
        <v>0</v>
      </c>
      <c r="BP683" s="48">
        <f t="shared" si="523"/>
        <v>0</v>
      </c>
      <c r="BQ683" s="48">
        <f t="shared" si="523"/>
        <v>0</v>
      </c>
      <c r="BR683" s="48">
        <f t="shared" si="523"/>
        <v>0</v>
      </c>
      <c r="BS683" s="48">
        <f t="shared" si="523"/>
        <v>0</v>
      </c>
      <c r="BT683" s="48">
        <f t="shared" si="523"/>
        <v>0</v>
      </c>
      <c r="BU683" s="48">
        <f t="shared" si="523"/>
        <v>0</v>
      </c>
      <c r="BV683" s="48">
        <f t="shared" si="523"/>
        <v>0</v>
      </c>
      <c r="BW683" s="48">
        <f t="shared" si="523"/>
        <v>0</v>
      </c>
      <c r="BX683" s="48">
        <f t="shared" si="523"/>
        <v>0</v>
      </c>
      <c r="BY683" s="48">
        <f t="shared" si="523"/>
        <v>0</v>
      </c>
      <c r="BZ683" s="48">
        <f t="shared" si="523"/>
        <v>0</v>
      </c>
      <c r="CA683" s="48">
        <f t="shared" si="523"/>
        <v>0</v>
      </c>
      <c r="CB683" s="48">
        <f t="shared" si="523"/>
        <v>0</v>
      </c>
      <c r="CC683" s="48">
        <f t="shared" si="523"/>
        <v>0</v>
      </c>
      <c r="CD683" s="48">
        <f t="shared" si="523"/>
        <v>0</v>
      </c>
      <c r="CE683" s="48">
        <f t="shared" si="523"/>
        <v>0</v>
      </c>
      <c r="CF683" s="48">
        <f t="shared" si="523"/>
        <v>0</v>
      </c>
      <c r="CG683" s="48">
        <f t="shared" si="523"/>
        <v>0</v>
      </c>
      <c r="CH683" s="48">
        <f t="shared" si="523"/>
        <v>0</v>
      </c>
      <c r="CI683" s="48">
        <f t="shared" si="523"/>
        <v>0</v>
      </c>
      <c r="CJ683" s="48">
        <f t="shared" si="523"/>
        <v>0</v>
      </c>
      <c r="CK683" s="48">
        <f t="shared" si="523"/>
        <v>0</v>
      </c>
      <c r="CL683" s="623"/>
      <c r="CM683" s="728"/>
      <c r="CN683" s="728"/>
      <c r="CO683" s="728"/>
      <c r="CP683" s="728"/>
      <c r="CQ683" s="728"/>
      <c r="CR683" s="728"/>
      <c r="CS683" s="728"/>
      <c r="CT683" s="728"/>
      <c r="CU683" s="632"/>
      <c r="CV683" s="2"/>
    </row>
    <row r="684" spans="1:100" ht="15.75" hidden="1" customHeight="1">
      <c r="A684" s="623"/>
      <c r="B684" s="632"/>
      <c r="C684" s="461" t="s">
        <v>1406</v>
      </c>
      <c r="D684" s="459"/>
      <c r="E684" s="458"/>
      <c r="F684" s="428"/>
      <c r="G684" s="462"/>
      <c r="H684" s="462"/>
      <c r="I684" s="428"/>
      <c r="J684" s="1"/>
      <c r="K684" s="1"/>
      <c r="L684" s="1"/>
      <c r="M684" s="427"/>
      <c r="N684" s="463"/>
      <c r="O684" s="53"/>
      <c r="P684" s="463"/>
      <c r="Q684" s="53"/>
      <c r="R684" s="53"/>
      <c r="S684" s="53"/>
      <c r="T684" s="464"/>
      <c r="U684" s="372"/>
      <c r="V684" s="464"/>
      <c r="W684" s="464"/>
      <c r="X684" s="464"/>
      <c r="Y684" s="465"/>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490" t="e">
        <f t="shared" ref="BJ684:CK684" si="524">BJ683/(BJ680+BJ681+BJ682+BJ683)</f>
        <v>#DIV/0!</v>
      </c>
      <c r="BK684" s="490" t="e">
        <f t="shared" si="524"/>
        <v>#DIV/0!</v>
      </c>
      <c r="BL684" s="490" t="e">
        <f t="shared" si="524"/>
        <v>#DIV/0!</v>
      </c>
      <c r="BM684" s="490" t="e">
        <f t="shared" si="524"/>
        <v>#DIV/0!</v>
      </c>
      <c r="BN684" s="490" t="e">
        <f t="shared" si="524"/>
        <v>#DIV/0!</v>
      </c>
      <c r="BO684" s="490" t="e">
        <f t="shared" si="524"/>
        <v>#DIV/0!</v>
      </c>
      <c r="BP684" s="490" t="e">
        <f t="shared" si="524"/>
        <v>#DIV/0!</v>
      </c>
      <c r="BQ684" s="490" t="e">
        <f t="shared" si="524"/>
        <v>#DIV/0!</v>
      </c>
      <c r="BR684" s="490" t="e">
        <f t="shared" si="524"/>
        <v>#DIV/0!</v>
      </c>
      <c r="BS684" s="490" t="e">
        <f t="shared" si="524"/>
        <v>#DIV/0!</v>
      </c>
      <c r="BT684" s="490" t="e">
        <f t="shared" si="524"/>
        <v>#DIV/0!</v>
      </c>
      <c r="BU684" s="490" t="e">
        <f t="shared" si="524"/>
        <v>#DIV/0!</v>
      </c>
      <c r="BV684" s="490" t="e">
        <f t="shared" si="524"/>
        <v>#DIV/0!</v>
      </c>
      <c r="BW684" s="490" t="e">
        <f t="shared" si="524"/>
        <v>#DIV/0!</v>
      </c>
      <c r="BX684" s="490" t="e">
        <f t="shared" si="524"/>
        <v>#DIV/0!</v>
      </c>
      <c r="BY684" s="490" t="e">
        <f t="shared" si="524"/>
        <v>#DIV/0!</v>
      </c>
      <c r="BZ684" s="490" t="e">
        <f t="shared" si="524"/>
        <v>#DIV/0!</v>
      </c>
      <c r="CA684" s="490" t="e">
        <f t="shared" si="524"/>
        <v>#DIV/0!</v>
      </c>
      <c r="CB684" s="490" t="e">
        <f t="shared" si="524"/>
        <v>#DIV/0!</v>
      </c>
      <c r="CC684" s="490" t="e">
        <f t="shared" si="524"/>
        <v>#DIV/0!</v>
      </c>
      <c r="CD684" s="490" t="e">
        <f t="shared" si="524"/>
        <v>#DIV/0!</v>
      </c>
      <c r="CE684" s="490" t="e">
        <f t="shared" si="524"/>
        <v>#DIV/0!</v>
      </c>
      <c r="CF684" s="490" t="e">
        <f t="shared" si="524"/>
        <v>#DIV/0!</v>
      </c>
      <c r="CG684" s="490" t="e">
        <f t="shared" si="524"/>
        <v>#DIV/0!</v>
      </c>
      <c r="CH684" s="490" t="e">
        <f t="shared" si="524"/>
        <v>#DIV/0!</v>
      </c>
      <c r="CI684" s="490" t="e">
        <f t="shared" si="524"/>
        <v>#DIV/0!</v>
      </c>
      <c r="CJ684" s="490" t="e">
        <f t="shared" si="524"/>
        <v>#DIV/0!</v>
      </c>
      <c r="CK684" s="490" t="e">
        <f t="shared" si="524"/>
        <v>#DIV/0!</v>
      </c>
      <c r="CL684" s="624"/>
      <c r="CM684" s="629"/>
      <c r="CN684" s="629"/>
      <c r="CO684" s="629"/>
      <c r="CP684" s="629"/>
      <c r="CQ684" s="629"/>
      <c r="CR684" s="629"/>
      <c r="CS684" s="629"/>
      <c r="CT684" s="629"/>
      <c r="CU684" s="633"/>
      <c r="CV684" s="2"/>
    </row>
    <row r="685" spans="1:100" ht="15.75" hidden="1" customHeight="1">
      <c r="A685" s="623"/>
      <c r="B685" s="632"/>
      <c r="C685" s="711" t="s">
        <v>1407</v>
      </c>
      <c r="D685" s="459"/>
      <c r="E685" s="458"/>
      <c r="F685" s="428"/>
      <c r="G685" s="462"/>
      <c r="H685" s="462"/>
      <c r="I685" s="428"/>
      <c r="J685" s="1"/>
      <c r="K685" s="1"/>
      <c r="L685" s="1"/>
      <c r="M685" s="427"/>
      <c r="N685" s="463"/>
      <c r="O685" s="53"/>
      <c r="P685" s="463"/>
      <c r="Q685" s="53"/>
      <c r="R685" s="53"/>
      <c r="S685" s="53"/>
      <c r="T685" s="464"/>
      <c r="U685" s="372"/>
      <c r="V685" s="464"/>
      <c r="W685" s="464"/>
      <c r="X685" s="464"/>
      <c r="Y685" s="465"/>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479" t="e">
        <f t="shared" ref="BJ685:CK685" si="525">(((BJ680*2)+(BJ681*1)+(BJ682*0)+(BJ682*0)))/(BJ680+BJ681+BJ682+BJ683)</f>
        <v>#DIV/0!</v>
      </c>
      <c r="BK685" s="479" t="e">
        <f t="shared" si="525"/>
        <v>#DIV/0!</v>
      </c>
      <c r="BL685" s="479" t="e">
        <f t="shared" si="525"/>
        <v>#DIV/0!</v>
      </c>
      <c r="BM685" s="479" t="e">
        <f t="shared" si="525"/>
        <v>#DIV/0!</v>
      </c>
      <c r="BN685" s="479" t="e">
        <f t="shared" si="525"/>
        <v>#DIV/0!</v>
      </c>
      <c r="BO685" s="479" t="e">
        <f t="shared" si="525"/>
        <v>#DIV/0!</v>
      </c>
      <c r="BP685" s="479" t="e">
        <f t="shared" si="525"/>
        <v>#DIV/0!</v>
      </c>
      <c r="BQ685" s="479" t="e">
        <f t="shared" si="525"/>
        <v>#DIV/0!</v>
      </c>
      <c r="BR685" s="479" t="e">
        <f t="shared" si="525"/>
        <v>#DIV/0!</v>
      </c>
      <c r="BS685" s="479" t="e">
        <f t="shared" si="525"/>
        <v>#DIV/0!</v>
      </c>
      <c r="BT685" s="479" t="e">
        <f t="shared" si="525"/>
        <v>#DIV/0!</v>
      </c>
      <c r="BU685" s="479" t="e">
        <f t="shared" si="525"/>
        <v>#DIV/0!</v>
      </c>
      <c r="BV685" s="479" t="e">
        <f t="shared" si="525"/>
        <v>#DIV/0!</v>
      </c>
      <c r="BW685" s="479" t="e">
        <f t="shared" si="525"/>
        <v>#DIV/0!</v>
      </c>
      <c r="BX685" s="479" t="e">
        <f t="shared" si="525"/>
        <v>#DIV/0!</v>
      </c>
      <c r="BY685" s="479" t="e">
        <f t="shared" si="525"/>
        <v>#DIV/0!</v>
      </c>
      <c r="BZ685" s="479" t="e">
        <f t="shared" si="525"/>
        <v>#DIV/0!</v>
      </c>
      <c r="CA685" s="479" t="e">
        <f t="shared" si="525"/>
        <v>#DIV/0!</v>
      </c>
      <c r="CB685" s="479" t="e">
        <f t="shared" si="525"/>
        <v>#DIV/0!</v>
      </c>
      <c r="CC685" s="479" t="e">
        <f t="shared" si="525"/>
        <v>#DIV/0!</v>
      </c>
      <c r="CD685" s="479" t="e">
        <f t="shared" si="525"/>
        <v>#DIV/0!</v>
      </c>
      <c r="CE685" s="479" t="e">
        <f t="shared" si="525"/>
        <v>#DIV/0!</v>
      </c>
      <c r="CF685" s="479" t="e">
        <f t="shared" si="525"/>
        <v>#DIV/0!</v>
      </c>
      <c r="CG685" s="479" t="e">
        <f t="shared" si="525"/>
        <v>#DIV/0!</v>
      </c>
      <c r="CH685" s="479" t="e">
        <f t="shared" si="525"/>
        <v>#DIV/0!</v>
      </c>
      <c r="CI685" s="479" t="e">
        <f t="shared" si="525"/>
        <v>#DIV/0!</v>
      </c>
      <c r="CJ685" s="479" t="e">
        <f t="shared" si="525"/>
        <v>#DIV/0!</v>
      </c>
      <c r="CK685" s="479" t="e">
        <f t="shared" si="525"/>
        <v>#DIV/0!</v>
      </c>
      <c r="CL685" s="480">
        <f>COUNTIF($BJ686:$CK686,"Đ")</f>
        <v>0</v>
      </c>
      <c r="CM685" s="481" t="e">
        <f>CL685/(CN685+CP685+CR685+CL685)</f>
        <v>#DIV/0!</v>
      </c>
      <c r="CN685" s="480">
        <f>COUNTIF($BJ686:$DA686,"CCG")</f>
        <v>0</v>
      </c>
      <c r="CO685" s="481" t="e">
        <f>CN685/(CL685+CP685+CR685+CN685)</f>
        <v>#DIV/0!</v>
      </c>
      <c r="CP685" s="480">
        <f>COUNTIF($BJ686:$DA686,"CĐ")</f>
        <v>0</v>
      </c>
      <c r="CQ685" s="481" t="e">
        <f>CP685/(CL685+CN685+CR685+CP685)</f>
        <v>#DIV/0!</v>
      </c>
      <c r="CR685" s="480">
        <f>COUNTIF($BJ686:$DA686,"KĐG")</f>
        <v>0</v>
      </c>
      <c r="CS685" s="481" t="e">
        <f>CR685/(CL685+CN685+CP685+CR685)</f>
        <v>#DIV/0!</v>
      </c>
      <c r="CT685" s="491" t="e">
        <f>(((CL685*2)+(CN685*1)+(CP685*0)))/(CL685+CN685+CP685)</f>
        <v>#DIV/0!</v>
      </c>
      <c r="CU685" s="483" t="e">
        <f>IF(CT685&gt;=1.6,"Đạt mục tiêu",IF(CT685&gt;=1,"Cần cố gắng","Chưa đạt"))</f>
        <v>#DIV/0!</v>
      </c>
      <c r="CV685" s="2"/>
    </row>
    <row r="686" spans="1:100" ht="15.75" hidden="1" customHeight="1">
      <c r="A686" s="624"/>
      <c r="B686" s="633"/>
      <c r="C686" s="639"/>
      <c r="D686" s="459"/>
      <c r="E686" s="458"/>
      <c r="F686" s="428"/>
      <c r="G686" s="462"/>
      <c r="H686" s="462"/>
      <c r="I686" s="428"/>
      <c r="J686" s="1"/>
      <c r="K686" s="1"/>
      <c r="L686" s="1"/>
      <c r="M686" s="427"/>
      <c r="N686" s="463"/>
      <c r="O686" s="53"/>
      <c r="P686" s="463"/>
      <c r="Q686" s="53"/>
      <c r="R686" s="53"/>
      <c r="S686" s="53"/>
      <c r="T686" s="464"/>
      <c r="U686" s="372"/>
      <c r="V686" s="464"/>
      <c r="W686" s="464"/>
      <c r="X686" s="464"/>
      <c r="Y686" s="465"/>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479" t="e">
        <f t="shared" ref="BJ686:CK686" si="526">IF(BJ684&gt;=50%,"KĐG",IF(BJ685&gt;=1.6,"Đ",IF(BJ685&gt;=1,"CCG","CĐ")))</f>
        <v>#DIV/0!</v>
      </c>
      <c r="BK686" s="479" t="e">
        <f t="shared" si="526"/>
        <v>#DIV/0!</v>
      </c>
      <c r="BL686" s="479" t="e">
        <f t="shared" si="526"/>
        <v>#DIV/0!</v>
      </c>
      <c r="BM686" s="479" t="e">
        <f t="shared" si="526"/>
        <v>#DIV/0!</v>
      </c>
      <c r="BN686" s="479" t="e">
        <f t="shared" si="526"/>
        <v>#DIV/0!</v>
      </c>
      <c r="BO686" s="479" t="e">
        <f t="shared" si="526"/>
        <v>#DIV/0!</v>
      </c>
      <c r="BP686" s="479" t="e">
        <f t="shared" si="526"/>
        <v>#DIV/0!</v>
      </c>
      <c r="BQ686" s="479" t="e">
        <f t="shared" si="526"/>
        <v>#DIV/0!</v>
      </c>
      <c r="BR686" s="479" t="e">
        <f t="shared" si="526"/>
        <v>#DIV/0!</v>
      </c>
      <c r="BS686" s="479" t="e">
        <f t="shared" si="526"/>
        <v>#DIV/0!</v>
      </c>
      <c r="BT686" s="479" t="e">
        <f t="shared" si="526"/>
        <v>#DIV/0!</v>
      </c>
      <c r="BU686" s="479" t="e">
        <f t="shared" si="526"/>
        <v>#DIV/0!</v>
      </c>
      <c r="BV686" s="479" t="e">
        <f t="shared" si="526"/>
        <v>#DIV/0!</v>
      </c>
      <c r="BW686" s="479" t="e">
        <f t="shared" si="526"/>
        <v>#DIV/0!</v>
      </c>
      <c r="BX686" s="479" t="e">
        <f t="shared" si="526"/>
        <v>#DIV/0!</v>
      </c>
      <c r="BY686" s="479" t="e">
        <f t="shared" si="526"/>
        <v>#DIV/0!</v>
      </c>
      <c r="BZ686" s="479" t="e">
        <f t="shared" si="526"/>
        <v>#DIV/0!</v>
      </c>
      <c r="CA686" s="479" t="e">
        <f t="shared" si="526"/>
        <v>#DIV/0!</v>
      </c>
      <c r="CB686" s="479" t="e">
        <f t="shared" si="526"/>
        <v>#DIV/0!</v>
      </c>
      <c r="CC686" s="479" t="e">
        <f t="shared" si="526"/>
        <v>#DIV/0!</v>
      </c>
      <c r="CD686" s="479" t="e">
        <f t="shared" si="526"/>
        <v>#DIV/0!</v>
      </c>
      <c r="CE686" s="479" t="e">
        <f t="shared" si="526"/>
        <v>#DIV/0!</v>
      </c>
      <c r="CF686" s="479" t="e">
        <f t="shared" si="526"/>
        <v>#DIV/0!</v>
      </c>
      <c r="CG686" s="479" t="e">
        <f t="shared" si="526"/>
        <v>#DIV/0!</v>
      </c>
      <c r="CH686" s="479" t="e">
        <f t="shared" si="526"/>
        <v>#DIV/0!</v>
      </c>
      <c r="CI686" s="479" t="e">
        <f t="shared" si="526"/>
        <v>#DIV/0!</v>
      </c>
      <c r="CJ686" s="479" t="e">
        <f t="shared" si="526"/>
        <v>#DIV/0!</v>
      </c>
      <c r="CK686" s="479" t="e">
        <f t="shared" si="526"/>
        <v>#DIV/0!</v>
      </c>
      <c r="CL686" s="484"/>
      <c r="CM686" s="485"/>
      <c r="CN686" s="484"/>
      <c r="CO686" s="485"/>
      <c r="CP686" s="484"/>
      <c r="CQ686" s="485"/>
      <c r="CR686" s="484"/>
      <c r="CS686" s="485"/>
      <c r="CT686" s="486"/>
      <c r="CU686" s="435"/>
      <c r="CV686" s="2"/>
    </row>
    <row r="687" spans="1:100" ht="15.75" hidden="1" customHeight="1">
      <c r="A687" s="708" t="s">
        <v>1417</v>
      </c>
      <c r="B687" s="654"/>
      <c r="C687" s="487" t="s">
        <v>1402</v>
      </c>
      <c r="D687" s="459"/>
      <c r="E687" s="458"/>
      <c r="F687" s="428"/>
      <c r="G687" s="462"/>
      <c r="H687" s="462"/>
      <c r="I687" s="428"/>
      <c r="J687" s="1"/>
      <c r="K687" s="1"/>
      <c r="L687" s="1"/>
      <c r="M687" s="427"/>
      <c r="N687" s="463"/>
      <c r="O687" s="53"/>
      <c r="P687" s="463"/>
      <c r="Q687" s="53"/>
      <c r="R687" s="53"/>
      <c r="S687" s="53"/>
      <c r="T687" s="464"/>
      <c r="U687" s="372"/>
      <c r="V687" s="464"/>
      <c r="W687" s="464"/>
      <c r="X687" s="464"/>
      <c r="Y687" s="465"/>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48">
        <f t="shared" ref="BJ687:CK687" si="527">COUNTIFS($A$10:$A$614,"CĐ8",BJ$10:BJ$614,"2")</f>
        <v>0</v>
      </c>
      <c r="BK687" s="48">
        <f t="shared" si="527"/>
        <v>0</v>
      </c>
      <c r="BL687" s="48">
        <f t="shared" si="527"/>
        <v>0</v>
      </c>
      <c r="BM687" s="48">
        <f t="shared" si="527"/>
        <v>0</v>
      </c>
      <c r="BN687" s="48">
        <f t="shared" si="527"/>
        <v>0</v>
      </c>
      <c r="BO687" s="48">
        <f t="shared" si="527"/>
        <v>0</v>
      </c>
      <c r="BP687" s="48">
        <f t="shared" si="527"/>
        <v>0</v>
      </c>
      <c r="BQ687" s="48">
        <f t="shared" si="527"/>
        <v>0</v>
      </c>
      <c r="BR687" s="48">
        <f t="shared" si="527"/>
        <v>0</v>
      </c>
      <c r="BS687" s="48">
        <f t="shared" si="527"/>
        <v>0</v>
      </c>
      <c r="BT687" s="48">
        <f t="shared" si="527"/>
        <v>0</v>
      </c>
      <c r="BU687" s="48">
        <f t="shared" si="527"/>
        <v>0</v>
      </c>
      <c r="BV687" s="48">
        <f t="shared" si="527"/>
        <v>0</v>
      </c>
      <c r="BW687" s="48">
        <f t="shared" si="527"/>
        <v>0</v>
      </c>
      <c r="BX687" s="48">
        <f t="shared" si="527"/>
        <v>0</v>
      </c>
      <c r="BY687" s="48">
        <f t="shared" si="527"/>
        <v>0</v>
      </c>
      <c r="BZ687" s="48">
        <f t="shared" si="527"/>
        <v>0</v>
      </c>
      <c r="CA687" s="48">
        <f t="shared" si="527"/>
        <v>0</v>
      </c>
      <c r="CB687" s="48">
        <f t="shared" si="527"/>
        <v>0</v>
      </c>
      <c r="CC687" s="48">
        <f t="shared" si="527"/>
        <v>0</v>
      </c>
      <c r="CD687" s="48">
        <f t="shared" si="527"/>
        <v>0</v>
      </c>
      <c r="CE687" s="48">
        <f t="shared" si="527"/>
        <v>0</v>
      </c>
      <c r="CF687" s="48">
        <f t="shared" si="527"/>
        <v>0</v>
      </c>
      <c r="CG687" s="48">
        <f t="shared" si="527"/>
        <v>0</v>
      </c>
      <c r="CH687" s="48">
        <f t="shared" si="527"/>
        <v>0</v>
      </c>
      <c r="CI687" s="48">
        <f t="shared" si="527"/>
        <v>0</v>
      </c>
      <c r="CJ687" s="48">
        <f t="shared" si="527"/>
        <v>0</v>
      </c>
      <c r="CK687" s="48">
        <f t="shared" si="527"/>
        <v>0</v>
      </c>
      <c r="CL687" s="622"/>
      <c r="CM687" s="727"/>
      <c r="CN687" s="727"/>
      <c r="CO687" s="727"/>
      <c r="CP687" s="727"/>
      <c r="CQ687" s="727"/>
      <c r="CR687" s="727"/>
      <c r="CS687" s="727"/>
      <c r="CT687" s="727"/>
      <c r="CU687" s="654"/>
      <c r="CV687" s="2"/>
    </row>
    <row r="688" spans="1:100" ht="15.75" hidden="1" customHeight="1">
      <c r="A688" s="623"/>
      <c r="B688" s="632"/>
      <c r="C688" s="487" t="s">
        <v>1403</v>
      </c>
      <c r="D688" s="459"/>
      <c r="E688" s="458"/>
      <c r="F688" s="428"/>
      <c r="G688" s="462"/>
      <c r="H688" s="462"/>
      <c r="I688" s="428"/>
      <c r="J688" s="1"/>
      <c r="K688" s="1"/>
      <c r="L688" s="1"/>
      <c r="M688" s="427"/>
      <c r="N688" s="463"/>
      <c r="O688" s="53"/>
      <c r="P688" s="463"/>
      <c r="Q688" s="53"/>
      <c r="R688" s="53"/>
      <c r="S688" s="53"/>
      <c r="T688" s="464"/>
      <c r="U688" s="372"/>
      <c r="V688" s="464"/>
      <c r="W688" s="464"/>
      <c r="X688" s="464"/>
      <c r="Y688" s="465"/>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48">
        <f t="shared" ref="BJ688:CK688" si="528">COUNTIFS($A$10:$A$614,"CĐ8",BJ$10:BJ$614,"1")</f>
        <v>0</v>
      </c>
      <c r="BK688" s="48">
        <f t="shared" si="528"/>
        <v>0</v>
      </c>
      <c r="BL688" s="48">
        <f t="shared" si="528"/>
        <v>0</v>
      </c>
      <c r="BM688" s="48">
        <f t="shared" si="528"/>
        <v>0</v>
      </c>
      <c r="BN688" s="48">
        <f t="shared" si="528"/>
        <v>0</v>
      </c>
      <c r="BO688" s="48">
        <f t="shared" si="528"/>
        <v>0</v>
      </c>
      <c r="BP688" s="48">
        <f t="shared" si="528"/>
        <v>0</v>
      </c>
      <c r="BQ688" s="48">
        <f t="shared" si="528"/>
        <v>0</v>
      </c>
      <c r="BR688" s="48">
        <f t="shared" si="528"/>
        <v>0</v>
      </c>
      <c r="BS688" s="48">
        <f t="shared" si="528"/>
        <v>0</v>
      </c>
      <c r="BT688" s="48">
        <f t="shared" si="528"/>
        <v>0</v>
      </c>
      <c r="BU688" s="48">
        <f t="shared" si="528"/>
        <v>0</v>
      </c>
      <c r="BV688" s="48">
        <f t="shared" si="528"/>
        <v>0</v>
      </c>
      <c r="BW688" s="48">
        <f t="shared" si="528"/>
        <v>0</v>
      </c>
      <c r="BX688" s="48">
        <f t="shared" si="528"/>
        <v>0</v>
      </c>
      <c r="BY688" s="48">
        <f t="shared" si="528"/>
        <v>0</v>
      </c>
      <c r="BZ688" s="48">
        <f t="shared" si="528"/>
        <v>0</v>
      </c>
      <c r="CA688" s="48">
        <f t="shared" si="528"/>
        <v>0</v>
      </c>
      <c r="CB688" s="48">
        <f t="shared" si="528"/>
        <v>0</v>
      </c>
      <c r="CC688" s="48">
        <f t="shared" si="528"/>
        <v>0</v>
      </c>
      <c r="CD688" s="48">
        <f t="shared" si="528"/>
        <v>0</v>
      </c>
      <c r="CE688" s="48">
        <f t="shared" si="528"/>
        <v>0</v>
      </c>
      <c r="CF688" s="48">
        <f t="shared" si="528"/>
        <v>0</v>
      </c>
      <c r="CG688" s="48">
        <f t="shared" si="528"/>
        <v>0</v>
      </c>
      <c r="CH688" s="48">
        <f t="shared" si="528"/>
        <v>0</v>
      </c>
      <c r="CI688" s="48">
        <f t="shared" si="528"/>
        <v>0</v>
      </c>
      <c r="CJ688" s="48">
        <f t="shared" si="528"/>
        <v>0</v>
      </c>
      <c r="CK688" s="48">
        <f t="shared" si="528"/>
        <v>0</v>
      </c>
      <c r="CL688" s="623"/>
      <c r="CM688" s="728"/>
      <c r="CN688" s="728"/>
      <c r="CO688" s="728"/>
      <c r="CP688" s="728"/>
      <c r="CQ688" s="728"/>
      <c r="CR688" s="728"/>
      <c r="CS688" s="728"/>
      <c r="CT688" s="728"/>
      <c r="CU688" s="632"/>
      <c r="CV688" s="2"/>
    </row>
    <row r="689" spans="1:100" ht="15.75" hidden="1" customHeight="1">
      <c r="A689" s="623"/>
      <c r="B689" s="632"/>
      <c r="C689" s="487" t="s">
        <v>1404</v>
      </c>
      <c r="D689" s="459"/>
      <c r="E689" s="458"/>
      <c r="F689" s="428"/>
      <c r="G689" s="462"/>
      <c r="H689" s="462"/>
      <c r="I689" s="428"/>
      <c r="J689" s="1"/>
      <c r="K689" s="1"/>
      <c r="L689" s="1"/>
      <c r="M689" s="427"/>
      <c r="N689" s="463"/>
      <c r="O689" s="53"/>
      <c r="P689" s="463"/>
      <c r="Q689" s="53"/>
      <c r="R689" s="53"/>
      <c r="S689" s="53"/>
      <c r="T689" s="464"/>
      <c r="U689" s="372"/>
      <c r="V689" s="464"/>
      <c r="W689" s="464"/>
      <c r="X689" s="464"/>
      <c r="Y689" s="465"/>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48">
        <f t="shared" ref="BJ689:CK689" si="529">COUNTIFS($A$10:$A$614,"CĐ8",BJ$10:BJ$614,"0")</f>
        <v>0</v>
      </c>
      <c r="BK689" s="48">
        <f t="shared" si="529"/>
        <v>0</v>
      </c>
      <c r="BL689" s="48">
        <f t="shared" si="529"/>
        <v>0</v>
      </c>
      <c r="BM689" s="48">
        <f t="shared" si="529"/>
        <v>0</v>
      </c>
      <c r="BN689" s="48">
        <f t="shared" si="529"/>
        <v>0</v>
      </c>
      <c r="BO689" s="48">
        <f t="shared" si="529"/>
        <v>0</v>
      </c>
      <c r="BP689" s="48">
        <f t="shared" si="529"/>
        <v>0</v>
      </c>
      <c r="BQ689" s="48">
        <f t="shared" si="529"/>
        <v>0</v>
      </c>
      <c r="BR689" s="48">
        <f t="shared" si="529"/>
        <v>0</v>
      </c>
      <c r="BS689" s="48">
        <f t="shared" si="529"/>
        <v>0</v>
      </c>
      <c r="BT689" s="48">
        <f t="shared" si="529"/>
        <v>0</v>
      </c>
      <c r="BU689" s="48">
        <f t="shared" si="529"/>
        <v>0</v>
      </c>
      <c r="BV689" s="48">
        <f t="shared" si="529"/>
        <v>0</v>
      </c>
      <c r="BW689" s="48">
        <f t="shared" si="529"/>
        <v>0</v>
      </c>
      <c r="BX689" s="48">
        <f t="shared" si="529"/>
        <v>0</v>
      </c>
      <c r="BY689" s="48">
        <f t="shared" si="529"/>
        <v>0</v>
      </c>
      <c r="BZ689" s="48">
        <f t="shared" si="529"/>
        <v>0</v>
      </c>
      <c r="CA689" s="48">
        <f t="shared" si="529"/>
        <v>0</v>
      </c>
      <c r="CB689" s="48">
        <f t="shared" si="529"/>
        <v>0</v>
      </c>
      <c r="CC689" s="48">
        <f t="shared" si="529"/>
        <v>0</v>
      </c>
      <c r="CD689" s="48">
        <f t="shared" si="529"/>
        <v>0</v>
      </c>
      <c r="CE689" s="48">
        <f t="shared" si="529"/>
        <v>0</v>
      </c>
      <c r="CF689" s="48">
        <f t="shared" si="529"/>
        <v>0</v>
      </c>
      <c r="CG689" s="48">
        <f t="shared" si="529"/>
        <v>0</v>
      </c>
      <c r="CH689" s="48">
        <f t="shared" si="529"/>
        <v>0</v>
      </c>
      <c r="CI689" s="48">
        <f t="shared" si="529"/>
        <v>0</v>
      </c>
      <c r="CJ689" s="48">
        <f t="shared" si="529"/>
        <v>0</v>
      </c>
      <c r="CK689" s="48">
        <f t="shared" si="529"/>
        <v>0</v>
      </c>
      <c r="CL689" s="623"/>
      <c r="CM689" s="728"/>
      <c r="CN689" s="728"/>
      <c r="CO689" s="728"/>
      <c r="CP689" s="728"/>
      <c r="CQ689" s="728"/>
      <c r="CR689" s="728"/>
      <c r="CS689" s="728"/>
      <c r="CT689" s="728"/>
      <c r="CU689" s="632"/>
      <c r="CV689" s="2"/>
    </row>
    <row r="690" spans="1:100" ht="15.75" hidden="1" customHeight="1">
      <c r="A690" s="623"/>
      <c r="B690" s="632"/>
      <c r="C690" s="487" t="s">
        <v>1405</v>
      </c>
      <c r="D690" s="459"/>
      <c r="E690" s="458"/>
      <c r="F690" s="428"/>
      <c r="G690" s="462"/>
      <c r="H690" s="462"/>
      <c r="I690" s="428"/>
      <c r="J690" s="1"/>
      <c r="K690" s="1"/>
      <c r="L690" s="1"/>
      <c r="M690" s="427"/>
      <c r="N690" s="463"/>
      <c r="O690" s="53"/>
      <c r="P690" s="463"/>
      <c r="Q690" s="53"/>
      <c r="R690" s="53"/>
      <c r="S690" s="53"/>
      <c r="T690" s="464"/>
      <c r="U690" s="372"/>
      <c r="V690" s="464"/>
      <c r="W690" s="464"/>
      <c r="X690" s="464"/>
      <c r="Y690" s="465"/>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48">
        <f t="shared" ref="BJ690:CK690" si="530">COUNTIFS($A$10:$A$614,"CĐ8",BJ$10:BJ$614,"KĐG")</f>
        <v>0</v>
      </c>
      <c r="BK690" s="48">
        <f t="shared" si="530"/>
        <v>0</v>
      </c>
      <c r="BL690" s="48">
        <f t="shared" si="530"/>
        <v>0</v>
      </c>
      <c r="BM690" s="48">
        <f t="shared" si="530"/>
        <v>0</v>
      </c>
      <c r="BN690" s="48">
        <f t="shared" si="530"/>
        <v>0</v>
      </c>
      <c r="BO690" s="48">
        <f t="shared" si="530"/>
        <v>0</v>
      </c>
      <c r="BP690" s="48">
        <f t="shared" si="530"/>
        <v>0</v>
      </c>
      <c r="BQ690" s="48">
        <f t="shared" si="530"/>
        <v>0</v>
      </c>
      <c r="BR690" s="48">
        <f t="shared" si="530"/>
        <v>0</v>
      </c>
      <c r="BS690" s="48">
        <f t="shared" si="530"/>
        <v>0</v>
      </c>
      <c r="BT690" s="48">
        <f t="shared" si="530"/>
        <v>0</v>
      </c>
      <c r="BU690" s="48">
        <f t="shared" si="530"/>
        <v>0</v>
      </c>
      <c r="BV690" s="48">
        <f t="shared" si="530"/>
        <v>0</v>
      </c>
      <c r="BW690" s="48">
        <f t="shared" si="530"/>
        <v>0</v>
      </c>
      <c r="BX690" s="48">
        <f t="shared" si="530"/>
        <v>0</v>
      </c>
      <c r="BY690" s="48">
        <f t="shared" si="530"/>
        <v>0</v>
      </c>
      <c r="BZ690" s="48">
        <f t="shared" si="530"/>
        <v>0</v>
      </c>
      <c r="CA690" s="48">
        <f t="shared" si="530"/>
        <v>0</v>
      </c>
      <c r="CB690" s="48">
        <f t="shared" si="530"/>
        <v>0</v>
      </c>
      <c r="CC690" s="48">
        <f t="shared" si="530"/>
        <v>0</v>
      </c>
      <c r="CD690" s="48">
        <f t="shared" si="530"/>
        <v>0</v>
      </c>
      <c r="CE690" s="48">
        <f t="shared" si="530"/>
        <v>0</v>
      </c>
      <c r="CF690" s="48">
        <f t="shared" si="530"/>
        <v>0</v>
      </c>
      <c r="CG690" s="48">
        <f t="shared" si="530"/>
        <v>0</v>
      </c>
      <c r="CH690" s="48">
        <f t="shared" si="530"/>
        <v>0</v>
      </c>
      <c r="CI690" s="48">
        <f t="shared" si="530"/>
        <v>0</v>
      </c>
      <c r="CJ690" s="48">
        <f t="shared" si="530"/>
        <v>0</v>
      </c>
      <c r="CK690" s="48">
        <f t="shared" si="530"/>
        <v>0</v>
      </c>
      <c r="CL690" s="623"/>
      <c r="CM690" s="728"/>
      <c r="CN690" s="728"/>
      <c r="CO690" s="728"/>
      <c r="CP690" s="728"/>
      <c r="CQ690" s="728"/>
      <c r="CR690" s="728"/>
      <c r="CS690" s="728"/>
      <c r="CT690" s="728"/>
      <c r="CU690" s="632"/>
      <c r="CV690" s="2"/>
    </row>
    <row r="691" spans="1:100" ht="15.75" hidden="1" customHeight="1">
      <c r="A691" s="623"/>
      <c r="B691" s="632"/>
      <c r="C691" s="487" t="s">
        <v>1406</v>
      </c>
      <c r="D691" s="459"/>
      <c r="E691" s="458"/>
      <c r="F691" s="428"/>
      <c r="G691" s="462"/>
      <c r="H691" s="462"/>
      <c r="I691" s="428"/>
      <c r="J691" s="1"/>
      <c r="K691" s="1"/>
      <c r="L691" s="1"/>
      <c r="M691" s="427"/>
      <c r="N691" s="463"/>
      <c r="O691" s="53"/>
      <c r="P691" s="463"/>
      <c r="Q691" s="53"/>
      <c r="R691" s="53"/>
      <c r="S691" s="53"/>
      <c r="T691" s="464"/>
      <c r="U691" s="372"/>
      <c r="V691" s="464"/>
      <c r="W691" s="464"/>
      <c r="X691" s="464"/>
      <c r="Y691" s="465"/>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490" t="e">
        <f t="shared" ref="BJ691:CK691" si="531">BJ690/(BJ687+BJ688+BJ689+BJ690)</f>
        <v>#DIV/0!</v>
      </c>
      <c r="BK691" s="490" t="e">
        <f t="shared" si="531"/>
        <v>#DIV/0!</v>
      </c>
      <c r="BL691" s="490" t="e">
        <f t="shared" si="531"/>
        <v>#DIV/0!</v>
      </c>
      <c r="BM691" s="490" t="e">
        <f t="shared" si="531"/>
        <v>#DIV/0!</v>
      </c>
      <c r="BN691" s="490" t="e">
        <f t="shared" si="531"/>
        <v>#DIV/0!</v>
      </c>
      <c r="BO691" s="490" t="e">
        <f t="shared" si="531"/>
        <v>#DIV/0!</v>
      </c>
      <c r="BP691" s="490" t="e">
        <f t="shared" si="531"/>
        <v>#DIV/0!</v>
      </c>
      <c r="BQ691" s="490" t="e">
        <f t="shared" si="531"/>
        <v>#DIV/0!</v>
      </c>
      <c r="BR691" s="490" t="e">
        <f t="shared" si="531"/>
        <v>#DIV/0!</v>
      </c>
      <c r="BS691" s="490" t="e">
        <f t="shared" si="531"/>
        <v>#DIV/0!</v>
      </c>
      <c r="BT691" s="490" t="e">
        <f t="shared" si="531"/>
        <v>#DIV/0!</v>
      </c>
      <c r="BU691" s="490" t="e">
        <f t="shared" si="531"/>
        <v>#DIV/0!</v>
      </c>
      <c r="BV691" s="490" t="e">
        <f t="shared" si="531"/>
        <v>#DIV/0!</v>
      </c>
      <c r="BW691" s="490" t="e">
        <f t="shared" si="531"/>
        <v>#DIV/0!</v>
      </c>
      <c r="BX691" s="490" t="e">
        <f t="shared" si="531"/>
        <v>#DIV/0!</v>
      </c>
      <c r="BY691" s="490" t="e">
        <f t="shared" si="531"/>
        <v>#DIV/0!</v>
      </c>
      <c r="BZ691" s="490" t="e">
        <f t="shared" si="531"/>
        <v>#DIV/0!</v>
      </c>
      <c r="CA691" s="490" t="e">
        <f t="shared" si="531"/>
        <v>#DIV/0!</v>
      </c>
      <c r="CB691" s="490" t="e">
        <f t="shared" si="531"/>
        <v>#DIV/0!</v>
      </c>
      <c r="CC691" s="490" t="e">
        <f t="shared" si="531"/>
        <v>#DIV/0!</v>
      </c>
      <c r="CD691" s="490" t="e">
        <f t="shared" si="531"/>
        <v>#DIV/0!</v>
      </c>
      <c r="CE691" s="490" t="e">
        <f t="shared" si="531"/>
        <v>#DIV/0!</v>
      </c>
      <c r="CF691" s="490" t="e">
        <f t="shared" si="531"/>
        <v>#DIV/0!</v>
      </c>
      <c r="CG691" s="490" t="e">
        <f t="shared" si="531"/>
        <v>#DIV/0!</v>
      </c>
      <c r="CH691" s="490" t="e">
        <f t="shared" si="531"/>
        <v>#DIV/0!</v>
      </c>
      <c r="CI691" s="490" t="e">
        <f t="shared" si="531"/>
        <v>#DIV/0!</v>
      </c>
      <c r="CJ691" s="490" t="e">
        <f t="shared" si="531"/>
        <v>#DIV/0!</v>
      </c>
      <c r="CK691" s="490" t="e">
        <f t="shared" si="531"/>
        <v>#DIV/0!</v>
      </c>
      <c r="CL691" s="624"/>
      <c r="CM691" s="629"/>
      <c r="CN691" s="629"/>
      <c r="CO691" s="629"/>
      <c r="CP691" s="629"/>
      <c r="CQ691" s="629"/>
      <c r="CR691" s="629"/>
      <c r="CS691" s="629"/>
      <c r="CT691" s="629"/>
      <c r="CU691" s="633"/>
      <c r="CV691" s="2"/>
    </row>
    <row r="692" spans="1:100" ht="15.75" hidden="1" customHeight="1">
      <c r="A692" s="623"/>
      <c r="B692" s="632"/>
      <c r="C692" s="709" t="s">
        <v>1407</v>
      </c>
      <c r="D692" s="459"/>
      <c r="E692" s="458"/>
      <c r="F692" s="428"/>
      <c r="G692" s="462"/>
      <c r="H692" s="462"/>
      <c r="I692" s="428"/>
      <c r="J692" s="1"/>
      <c r="K692" s="1"/>
      <c r="L692" s="1"/>
      <c r="M692" s="427"/>
      <c r="N692" s="463"/>
      <c r="O692" s="53"/>
      <c r="P692" s="463"/>
      <c r="Q692" s="53"/>
      <c r="R692" s="53"/>
      <c r="S692" s="53"/>
      <c r="T692" s="464"/>
      <c r="U692" s="372"/>
      <c r="V692" s="464"/>
      <c r="W692" s="464"/>
      <c r="X692" s="464"/>
      <c r="Y692" s="465"/>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479" t="e">
        <f t="shared" ref="BJ692:CK692" si="532">(((BJ687*2)+(BJ688*1)+(BJ689*0)+(BJ689*0)))/(BJ687+BJ688+BJ689+BJ690)</f>
        <v>#DIV/0!</v>
      </c>
      <c r="BK692" s="479" t="e">
        <f t="shared" si="532"/>
        <v>#DIV/0!</v>
      </c>
      <c r="BL692" s="479" t="e">
        <f t="shared" si="532"/>
        <v>#DIV/0!</v>
      </c>
      <c r="BM692" s="479" t="e">
        <f t="shared" si="532"/>
        <v>#DIV/0!</v>
      </c>
      <c r="BN692" s="479" t="e">
        <f t="shared" si="532"/>
        <v>#DIV/0!</v>
      </c>
      <c r="BO692" s="479" t="e">
        <f t="shared" si="532"/>
        <v>#DIV/0!</v>
      </c>
      <c r="BP692" s="479" t="e">
        <f t="shared" si="532"/>
        <v>#DIV/0!</v>
      </c>
      <c r="BQ692" s="479" t="e">
        <f t="shared" si="532"/>
        <v>#DIV/0!</v>
      </c>
      <c r="BR692" s="479" t="e">
        <f t="shared" si="532"/>
        <v>#DIV/0!</v>
      </c>
      <c r="BS692" s="479" t="e">
        <f t="shared" si="532"/>
        <v>#DIV/0!</v>
      </c>
      <c r="BT692" s="479" t="e">
        <f t="shared" si="532"/>
        <v>#DIV/0!</v>
      </c>
      <c r="BU692" s="479" t="e">
        <f t="shared" si="532"/>
        <v>#DIV/0!</v>
      </c>
      <c r="BV692" s="479" t="e">
        <f t="shared" si="532"/>
        <v>#DIV/0!</v>
      </c>
      <c r="BW692" s="479" t="e">
        <f t="shared" si="532"/>
        <v>#DIV/0!</v>
      </c>
      <c r="BX692" s="479" t="e">
        <f t="shared" si="532"/>
        <v>#DIV/0!</v>
      </c>
      <c r="BY692" s="479" t="e">
        <f t="shared" si="532"/>
        <v>#DIV/0!</v>
      </c>
      <c r="BZ692" s="479" t="e">
        <f t="shared" si="532"/>
        <v>#DIV/0!</v>
      </c>
      <c r="CA692" s="479" t="e">
        <f t="shared" si="532"/>
        <v>#DIV/0!</v>
      </c>
      <c r="CB692" s="479" t="e">
        <f t="shared" si="532"/>
        <v>#DIV/0!</v>
      </c>
      <c r="CC692" s="479" t="e">
        <f t="shared" si="532"/>
        <v>#DIV/0!</v>
      </c>
      <c r="CD692" s="479" t="e">
        <f t="shared" si="532"/>
        <v>#DIV/0!</v>
      </c>
      <c r="CE692" s="479" t="e">
        <f t="shared" si="532"/>
        <v>#DIV/0!</v>
      </c>
      <c r="CF692" s="479" t="e">
        <f t="shared" si="532"/>
        <v>#DIV/0!</v>
      </c>
      <c r="CG692" s="479" t="e">
        <f t="shared" si="532"/>
        <v>#DIV/0!</v>
      </c>
      <c r="CH692" s="479" t="e">
        <f t="shared" si="532"/>
        <v>#DIV/0!</v>
      </c>
      <c r="CI692" s="479" t="e">
        <f t="shared" si="532"/>
        <v>#DIV/0!</v>
      </c>
      <c r="CJ692" s="479" t="e">
        <f t="shared" si="532"/>
        <v>#DIV/0!</v>
      </c>
      <c r="CK692" s="479" t="e">
        <f t="shared" si="532"/>
        <v>#DIV/0!</v>
      </c>
      <c r="CL692" s="480">
        <f>COUNTIF($BJ693:$CK693,"Đ")</f>
        <v>0</v>
      </c>
      <c r="CM692" s="481" t="e">
        <f>CL692/(CN692+CP692+CR692+CL692)</f>
        <v>#DIV/0!</v>
      </c>
      <c r="CN692" s="480">
        <f>COUNTIF($BJ693:$DA693,"CCG")</f>
        <v>0</v>
      </c>
      <c r="CO692" s="481" t="e">
        <f>CN692/(CL692+CP692+CR692+CN692)</f>
        <v>#DIV/0!</v>
      </c>
      <c r="CP692" s="480">
        <f>COUNTIF($BJ693:$DA693,"CĐ")</f>
        <v>0</v>
      </c>
      <c r="CQ692" s="481" t="e">
        <f>CP692/(CL692+CN692+CR692+CP692)</f>
        <v>#DIV/0!</v>
      </c>
      <c r="CR692" s="480">
        <f>COUNTIF($BJ693:$DA693,"KĐG")</f>
        <v>0</v>
      </c>
      <c r="CS692" s="481" t="e">
        <f>CR692/(CL692+CN692+CP692+CR692)</f>
        <v>#DIV/0!</v>
      </c>
      <c r="CT692" s="491" t="e">
        <f>(((CL692*2)+(CN692*1)+(CP692*0)))/(CL692+CN692+CP692)</f>
        <v>#DIV/0!</v>
      </c>
      <c r="CU692" s="483" t="e">
        <f>IF(CT692&gt;=1.6,"Đạt mục tiêu",IF(CT692&gt;=1,"Cần cố gắng","Chưa đạt"))</f>
        <v>#DIV/0!</v>
      </c>
      <c r="CV692" s="2"/>
    </row>
    <row r="693" spans="1:100" ht="15.75" hidden="1" customHeight="1">
      <c r="A693" s="624"/>
      <c r="B693" s="633"/>
      <c r="C693" s="639"/>
      <c r="D693" s="459"/>
      <c r="E693" s="458"/>
      <c r="F693" s="428"/>
      <c r="G693" s="462"/>
      <c r="H693" s="462"/>
      <c r="I693" s="428"/>
      <c r="J693" s="1"/>
      <c r="K693" s="1"/>
      <c r="L693" s="1"/>
      <c r="M693" s="427"/>
      <c r="N693" s="463"/>
      <c r="O693" s="53"/>
      <c r="P693" s="463"/>
      <c r="Q693" s="53"/>
      <c r="R693" s="53"/>
      <c r="S693" s="53"/>
      <c r="T693" s="464"/>
      <c r="U693" s="372"/>
      <c r="V693" s="464"/>
      <c r="W693" s="464"/>
      <c r="X693" s="464"/>
      <c r="Y693" s="465"/>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479" t="e">
        <f t="shared" ref="BJ693:CK693" si="533">IF(BJ691&gt;=50%,"KĐG",IF(BJ692&gt;=1.6,"Đ",IF(BJ692&gt;=1,"CCG","CĐ")))</f>
        <v>#DIV/0!</v>
      </c>
      <c r="BK693" s="479" t="e">
        <f t="shared" si="533"/>
        <v>#DIV/0!</v>
      </c>
      <c r="BL693" s="479" t="e">
        <f t="shared" si="533"/>
        <v>#DIV/0!</v>
      </c>
      <c r="BM693" s="479" t="e">
        <f t="shared" si="533"/>
        <v>#DIV/0!</v>
      </c>
      <c r="BN693" s="479" t="e">
        <f t="shared" si="533"/>
        <v>#DIV/0!</v>
      </c>
      <c r="BO693" s="479" t="e">
        <f t="shared" si="533"/>
        <v>#DIV/0!</v>
      </c>
      <c r="BP693" s="479" t="e">
        <f t="shared" si="533"/>
        <v>#DIV/0!</v>
      </c>
      <c r="BQ693" s="479" t="e">
        <f t="shared" si="533"/>
        <v>#DIV/0!</v>
      </c>
      <c r="BR693" s="479" t="e">
        <f t="shared" si="533"/>
        <v>#DIV/0!</v>
      </c>
      <c r="BS693" s="479" t="e">
        <f t="shared" si="533"/>
        <v>#DIV/0!</v>
      </c>
      <c r="BT693" s="479" t="e">
        <f t="shared" si="533"/>
        <v>#DIV/0!</v>
      </c>
      <c r="BU693" s="479" t="e">
        <f t="shared" si="533"/>
        <v>#DIV/0!</v>
      </c>
      <c r="BV693" s="479" t="e">
        <f t="shared" si="533"/>
        <v>#DIV/0!</v>
      </c>
      <c r="BW693" s="479" t="e">
        <f t="shared" si="533"/>
        <v>#DIV/0!</v>
      </c>
      <c r="BX693" s="479" t="e">
        <f t="shared" si="533"/>
        <v>#DIV/0!</v>
      </c>
      <c r="BY693" s="479" t="e">
        <f t="shared" si="533"/>
        <v>#DIV/0!</v>
      </c>
      <c r="BZ693" s="479" t="e">
        <f t="shared" si="533"/>
        <v>#DIV/0!</v>
      </c>
      <c r="CA693" s="479" t="e">
        <f t="shared" si="533"/>
        <v>#DIV/0!</v>
      </c>
      <c r="CB693" s="479" t="e">
        <f t="shared" si="533"/>
        <v>#DIV/0!</v>
      </c>
      <c r="CC693" s="479" t="e">
        <f t="shared" si="533"/>
        <v>#DIV/0!</v>
      </c>
      <c r="CD693" s="479" t="e">
        <f t="shared" si="533"/>
        <v>#DIV/0!</v>
      </c>
      <c r="CE693" s="479" t="e">
        <f t="shared" si="533"/>
        <v>#DIV/0!</v>
      </c>
      <c r="CF693" s="479" t="e">
        <f t="shared" si="533"/>
        <v>#DIV/0!</v>
      </c>
      <c r="CG693" s="479" t="e">
        <f t="shared" si="533"/>
        <v>#DIV/0!</v>
      </c>
      <c r="CH693" s="479" t="e">
        <f t="shared" si="533"/>
        <v>#DIV/0!</v>
      </c>
      <c r="CI693" s="479" t="e">
        <f t="shared" si="533"/>
        <v>#DIV/0!</v>
      </c>
      <c r="CJ693" s="479" t="e">
        <f t="shared" si="533"/>
        <v>#DIV/0!</v>
      </c>
      <c r="CK693" s="479" t="e">
        <f t="shared" si="533"/>
        <v>#DIV/0!</v>
      </c>
      <c r="CL693" s="484"/>
      <c r="CM693" s="485"/>
      <c r="CN693" s="484"/>
      <c r="CO693" s="485"/>
      <c r="CP693" s="484"/>
      <c r="CQ693" s="485"/>
      <c r="CR693" s="484"/>
      <c r="CS693" s="485"/>
      <c r="CT693" s="486"/>
      <c r="CU693" s="435"/>
      <c r="CV693" s="2"/>
    </row>
    <row r="694" spans="1:100" ht="15.75" hidden="1" customHeight="1">
      <c r="A694" s="710" t="s">
        <v>1418</v>
      </c>
      <c r="B694" s="654"/>
      <c r="C694" s="461" t="s">
        <v>1402</v>
      </c>
      <c r="D694" s="459"/>
      <c r="E694" s="458"/>
      <c r="F694" s="428"/>
      <c r="G694" s="462"/>
      <c r="H694" s="462"/>
      <c r="I694" s="428"/>
      <c r="J694" s="1"/>
      <c r="K694" s="1"/>
      <c r="L694" s="1"/>
      <c r="M694" s="427"/>
      <c r="N694" s="463"/>
      <c r="O694" s="53"/>
      <c r="P694" s="463"/>
      <c r="Q694" s="53"/>
      <c r="R694" s="53"/>
      <c r="S694" s="53"/>
      <c r="T694" s="464"/>
      <c r="U694" s="372"/>
      <c r="V694" s="464"/>
      <c r="W694" s="464"/>
      <c r="X694" s="464"/>
      <c r="Y694" s="465"/>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48">
        <f t="shared" ref="BJ694:CK694" si="534">COUNTIFS($A$10:$A$614,"CĐ9",BJ$10:BJ$614,"2")</f>
        <v>0</v>
      </c>
      <c r="BK694" s="48">
        <f t="shared" si="534"/>
        <v>0</v>
      </c>
      <c r="BL694" s="48">
        <f t="shared" si="534"/>
        <v>0</v>
      </c>
      <c r="BM694" s="48">
        <f t="shared" si="534"/>
        <v>0</v>
      </c>
      <c r="BN694" s="48">
        <f t="shared" si="534"/>
        <v>0</v>
      </c>
      <c r="BO694" s="48">
        <f t="shared" si="534"/>
        <v>0</v>
      </c>
      <c r="BP694" s="48">
        <f t="shared" si="534"/>
        <v>0</v>
      </c>
      <c r="BQ694" s="48">
        <f t="shared" si="534"/>
        <v>0</v>
      </c>
      <c r="BR694" s="48">
        <f t="shared" si="534"/>
        <v>0</v>
      </c>
      <c r="BS694" s="48">
        <f t="shared" si="534"/>
        <v>0</v>
      </c>
      <c r="BT694" s="48">
        <f t="shared" si="534"/>
        <v>0</v>
      </c>
      <c r="BU694" s="48">
        <f t="shared" si="534"/>
        <v>0</v>
      </c>
      <c r="BV694" s="48">
        <f t="shared" si="534"/>
        <v>0</v>
      </c>
      <c r="BW694" s="48">
        <f t="shared" si="534"/>
        <v>0</v>
      </c>
      <c r="BX694" s="48">
        <f t="shared" si="534"/>
        <v>0</v>
      </c>
      <c r="BY694" s="48">
        <f t="shared" si="534"/>
        <v>0</v>
      </c>
      <c r="BZ694" s="48">
        <f t="shared" si="534"/>
        <v>0</v>
      </c>
      <c r="CA694" s="48">
        <f t="shared" si="534"/>
        <v>0</v>
      </c>
      <c r="CB694" s="48">
        <f t="shared" si="534"/>
        <v>0</v>
      </c>
      <c r="CC694" s="48">
        <f t="shared" si="534"/>
        <v>0</v>
      </c>
      <c r="CD694" s="48">
        <f t="shared" si="534"/>
        <v>0</v>
      </c>
      <c r="CE694" s="48">
        <f t="shared" si="534"/>
        <v>0</v>
      </c>
      <c r="CF694" s="48">
        <f t="shared" si="534"/>
        <v>0</v>
      </c>
      <c r="CG694" s="48">
        <f t="shared" si="534"/>
        <v>0</v>
      </c>
      <c r="CH694" s="48">
        <f t="shared" si="534"/>
        <v>0</v>
      </c>
      <c r="CI694" s="48">
        <f t="shared" si="534"/>
        <v>0</v>
      </c>
      <c r="CJ694" s="48">
        <f t="shared" si="534"/>
        <v>0</v>
      </c>
      <c r="CK694" s="48">
        <f t="shared" si="534"/>
        <v>0</v>
      </c>
      <c r="CL694" s="492"/>
      <c r="CM694" s="493"/>
      <c r="CN694" s="494"/>
      <c r="CO694" s="493"/>
      <c r="CP694" s="494"/>
      <c r="CQ694" s="493"/>
      <c r="CR694" s="494"/>
      <c r="CS694" s="493"/>
      <c r="CT694" s="495"/>
      <c r="CU694" s="496"/>
      <c r="CV694" s="2"/>
    </row>
    <row r="695" spans="1:100" ht="15.75" hidden="1" customHeight="1">
      <c r="A695" s="623"/>
      <c r="B695" s="632"/>
      <c r="C695" s="461" t="s">
        <v>1403</v>
      </c>
      <c r="D695" s="459"/>
      <c r="E695" s="458"/>
      <c r="F695" s="428"/>
      <c r="G695" s="462"/>
      <c r="H695" s="462"/>
      <c r="I695" s="428"/>
      <c r="J695" s="1"/>
      <c r="K695" s="1"/>
      <c r="L695" s="1"/>
      <c r="M695" s="427"/>
      <c r="N695" s="463"/>
      <c r="O695" s="53"/>
      <c r="P695" s="463"/>
      <c r="Q695" s="53"/>
      <c r="R695" s="53"/>
      <c r="S695" s="53"/>
      <c r="T695" s="464"/>
      <c r="U695" s="372"/>
      <c r="V695" s="464"/>
      <c r="W695" s="464"/>
      <c r="X695" s="464"/>
      <c r="Y695" s="465"/>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48">
        <f t="shared" ref="BJ695:CK695" si="535">COUNTIFS($A$10:$A$614,"CĐ9",BJ$10:BJ$614,"1")</f>
        <v>0</v>
      </c>
      <c r="BK695" s="48">
        <f t="shared" si="535"/>
        <v>0</v>
      </c>
      <c r="BL695" s="48">
        <f t="shared" si="535"/>
        <v>0</v>
      </c>
      <c r="BM695" s="48">
        <f t="shared" si="535"/>
        <v>0</v>
      </c>
      <c r="BN695" s="48">
        <f t="shared" si="535"/>
        <v>0</v>
      </c>
      <c r="BO695" s="48">
        <f t="shared" si="535"/>
        <v>0</v>
      </c>
      <c r="BP695" s="48">
        <f t="shared" si="535"/>
        <v>0</v>
      </c>
      <c r="BQ695" s="48">
        <f t="shared" si="535"/>
        <v>0</v>
      </c>
      <c r="BR695" s="48">
        <f t="shared" si="535"/>
        <v>0</v>
      </c>
      <c r="BS695" s="48">
        <f t="shared" si="535"/>
        <v>0</v>
      </c>
      <c r="BT695" s="48">
        <f t="shared" si="535"/>
        <v>0</v>
      </c>
      <c r="BU695" s="48">
        <f t="shared" si="535"/>
        <v>0</v>
      </c>
      <c r="BV695" s="48">
        <f t="shared" si="535"/>
        <v>0</v>
      </c>
      <c r="BW695" s="48">
        <f t="shared" si="535"/>
        <v>0</v>
      </c>
      <c r="BX695" s="48">
        <f t="shared" si="535"/>
        <v>0</v>
      </c>
      <c r="BY695" s="48">
        <f t="shared" si="535"/>
        <v>0</v>
      </c>
      <c r="BZ695" s="48">
        <f t="shared" si="535"/>
        <v>0</v>
      </c>
      <c r="CA695" s="48">
        <f t="shared" si="535"/>
        <v>0</v>
      </c>
      <c r="CB695" s="48">
        <f t="shared" si="535"/>
        <v>0</v>
      </c>
      <c r="CC695" s="48">
        <f t="shared" si="535"/>
        <v>0</v>
      </c>
      <c r="CD695" s="48">
        <f t="shared" si="535"/>
        <v>0</v>
      </c>
      <c r="CE695" s="48">
        <f t="shared" si="535"/>
        <v>0</v>
      </c>
      <c r="CF695" s="48">
        <f t="shared" si="535"/>
        <v>0</v>
      </c>
      <c r="CG695" s="48">
        <f t="shared" si="535"/>
        <v>0</v>
      </c>
      <c r="CH695" s="48">
        <f t="shared" si="535"/>
        <v>0</v>
      </c>
      <c r="CI695" s="48">
        <f t="shared" si="535"/>
        <v>0</v>
      </c>
      <c r="CJ695" s="48">
        <f t="shared" si="535"/>
        <v>0</v>
      </c>
      <c r="CK695" s="48">
        <f t="shared" si="535"/>
        <v>0</v>
      </c>
      <c r="CL695" s="492"/>
      <c r="CM695" s="493"/>
      <c r="CN695" s="494"/>
      <c r="CO695" s="493"/>
      <c r="CP695" s="494"/>
      <c r="CQ695" s="493"/>
      <c r="CR695" s="494"/>
      <c r="CS695" s="493"/>
      <c r="CT695" s="495"/>
      <c r="CU695" s="496"/>
      <c r="CV695" s="2"/>
    </row>
    <row r="696" spans="1:100" ht="15.75" hidden="1" customHeight="1">
      <c r="A696" s="623"/>
      <c r="B696" s="632"/>
      <c r="C696" s="461" t="s">
        <v>1404</v>
      </c>
      <c r="D696" s="459"/>
      <c r="E696" s="458"/>
      <c r="F696" s="428"/>
      <c r="G696" s="462"/>
      <c r="H696" s="462"/>
      <c r="I696" s="428"/>
      <c r="J696" s="1"/>
      <c r="K696" s="1"/>
      <c r="L696" s="1"/>
      <c r="M696" s="427"/>
      <c r="N696" s="463"/>
      <c r="O696" s="53"/>
      <c r="P696" s="463"/>
      <c r="Q696" s="53"/>
      <c r="R696" s="53"/>
      <c r="S696" s="53"/>
      <c r="T696" s="464"/>
      <c r="U696" s="372"/>
      <c r="V696" s="464"/>
      <c r="W696" s="464"/>
      <c r="X696" s="464"/>
      <c r="Y696" s="465"/>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48">
        <f t="shared" ref="BJ696:CK696" si="536">COUNTIFS($A$10:$A$614,"CĐ9",BJ$10:BJ$614,"0")</f>
        <v>0</v>
      </c>
      <c r="BK696" s="48">
        <f t="shared" si="536"/>
        <v>0</v>
      </c>
      <c r="BL696" s="48">
        <f t="shared" si="536"/>
        <v>0</v>
      </c>
      <c r="BM696" s="48">
        <f t="shared" si="536"/>
        <v>0</v>
      </c>
      <c r="BN696" s="48">
        <f t="shared" si="536"/>
        <v>0</v>
      </c>
      <c r="BO696" s="48">
        <f t="shared" si="536"/>
        <v>0</v>
      </c>
      <c r="BP696" s="48">
        <f t="shared" si="536"/>
        <v>0</v>
      </c>
      <c r="BQ696" s="48">
        <f t="shared" si="536"/>
        <v>0</v>
      </c>
      <c r="BR696" s="48">
        <f t="shared" si="536"/>
        <v>0</v>
      </c>
      <c r="BS696" s="48">
        <f t="shared" si="536"/>
        <v>0</v>
      </c>
      <c r="BT696" s="48">
        <f t="shared" si="536"/>
        <v>0</v>
      </c>
      <c r="BU696" s="48">
        <f t="shared" si="536"/>
        <v>0</v>
      </c>
      <c r="BV696" s="48">
        <f t="shared" si="536"/>
        <v>0</v>
      </c>
      <c r="BW696" s="48">
        <f t="shared" si="536"/>
        <v>0</v>
      </c>
      <c r="BX696" s="48">
        <f t="shared" si="536"/>
        <v>0</v>
      </c>
      <c r="BY696" s="48">
        <f t="shared" si="536"/>
        <v>0</v>
      </c>
      <c r="BZ696" s="48">
        <f t="shared" si="536"/>
        <v>0</v>
      </c>
      <c r="CA696" s="48">
        <f t="shared" si="536"/>
        <v>0</v>
      </c>
      <c r="CB696" s="48">
        <f t="shared" si="536"/>
        <v>0</v>
      </c>
      <c r="CC696" s="48">
        <f t="shared" si="536"/>
        <v>0</v>
      </c>
      <c r="CD696" s="48">
        <f t="shared" si="536"/>
        <v>0</v>
      </c>
      <c r="CE696" s="48">
        <f t="shared" si="536"/>
        <v>0</v>
      </c>
      <c r="CF696" s="48">
        <f t="shared" si="536"/>
        <v>0</v>
      </c>
      <c r="CG696" s="48">
        <f t="shared" si="536"/>
        <v>0</v>
      </c>
      <c r="CH696" s="48">
        <f t="shared" si="536"/>
        <v>0</v>
      </c>
      <c r="CI696" s="48">
        <f t="shared" si="536"/>
        <v>0</v>
      </c>
      <c r="CJ696" s="48">
        <f t="shared" si="536"/>
        <v>0</v>
      </c>
      <c r="CK696" s="48">
        <f t="shared" si="536"/>
        <v>0</v>
      </c>
      <c r="CL696" s="492"/>
      <c r="CM696" s="493"/>
      <c r="CN696" s="494"/>
      <c r="CO696" s="493"/>
      <c r="CP696" s="494"/>
      <c r="CQ696" s="493"/>
      <c r="CR696" s="494"/>
      <c r="CS696" s="493"/>
      <c r="CT696" s="495"/>
      <c r="CU696" s="496"/>
      <c r="CV696" s="2"/>
    </row>
    <row r="697" spans="1:100" ht="15.75" hidden="1" customHeight="1">
      <c r="A697" s="623"/>
      <c r="B697" s="632"/>
      <c r="C697" s="461" t="s">
        <v>1405</v>
      </c>
      <c r="D697" s="459"/>
      <c r="E697" s="458"/>
      <c r="F697" s="428"/>
      <c r="G697" s="462"/>
      <c r="H697" s="462"/>
      <c r="I697" s="428"/>
      <c r="J697" s="1"/>
      <c r="K697" s="1"/>
      <c r="L697" s="1"/>
      <c r="M697" s="427"/>
      <c r="N697" s="463"/>
      <c r="O697" s="53"/>
      <c r="P697" s="463"/>
      <c r="Q697" s="53"/>
      <c r="R697" s="53"/>
      <c r="S697" s="53"/>
      <c r="T697" s="464"/>
      <c r="U697" s="372"/>
      <c r="V697" s="464"/>
      <c r="W697" s="464"/>
      <c r="X697" s="464"/>
      <c r="Y697" s="465"/>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48">
        <f t="shared" ref="BJ697:CK697" si="537">COUNTIFS($A$10:$A$614,"CĐ9",BJ$10:BJ$614,"KĐG")</f>
        <v>0</v>
      </c>
      <c r="BK697" s="48">
        <f t="shared" si="537"/>
        <v>0</v>
      </c>
      <c r="BL697" s="48">
        <f t="shared" si="537"/>
        <v>0</v>
      </c>
      <c r="BM697" s="48">
        <f t="shared" si="537"/>
        <v>0</v>
      </c>
      <c r="BN697" s="48">
        <f t="shared" si="537"/>
        <v>0</v>
      </c>
      <c r="BO697" s="48">
        <f t="shared" si="537"/>
        <v>0</v>
      </c>
      <c r="BP697" s="48">
        <f t="shared" si="537"/>
        <v>0</v>
      </c>
      <c r="BQ697" s="48">
        <f t="shared" si="537"/>
        <v>0</v>
      </c>
      <c r="BR697" s="48">
        <f t="shared" si="537"/>
        <v>0</v>
      </c>
      <c r="BS697" s="48">
        <f t="shared" si="537"/>
        <v>0</v>
      </c>
      <c r="BT697" s="48">
        <f t="shared" si="537"/>
        <v>0</v>
      </c>
      <c r="BU697" s="48">
        <f t="shared" si="537"/>
        <v>0</v>
      </c>
      <c r="BV697" s="48">
        <f t="shared" si="537"/>
        <v>0</v>
      </c>
      <c r="BW697" s="48">
        <f t="shared" si="537"/>
        <v>0</v>
      </c>
      <c r="BX697" s="48">
        <f t="shared" si="537"/>
        <v>0</v>
      </c>
      <c r="BY697" s="48">
        <f t="shared" si="537"/>
        <v>0</v>
      </c>
      <c r="BZ697" s="48">
        <f t="shared" si="537"/>
        <v>0</v>
      </c>
      <c r="CA697" s="48">
        <f t="shared" si="537"/>
        <v>0</v>
      </c>
      <c r="CB697" s="48">
        <f t="shared" si="537"/>
        <v>0</v>
      </c>
      <c r="CC697" s="48">
        <f t="shared" si="537"/>
        <v>0</v>
      </c>
      <c r="CD697" s="48">
        <f t="shared" si="537"/>
        <v>0</v>
      </c>
      <c r="CE697" s="48">
        <f t="shared" si="537"/>
        <v>0</v>
      </c>
      <c r="CF697" s="48">
        <f t="shared" si="537"/>
        <v>0</v>
      </c>
      <c r="CG697" s="48">
        <f t="shared" si="537"/>
        <v>0</v>
      </c>
      <c r="CH697" s="48">
        <f t="shared" si="537"/>
        <v>0</v>
      </c>
      <c r="CI697" s="48">
        <f t="shared" si="537"/>
        <v>0</v>
      </c>
      <c r="CJ697" s="48">
        <f t="shared" si="537"/>
        <v>0</v>
      </c>
      <c r="CK697" s="48">
        <f t="shared" si="537"/>
        <v>0</v>
      </c>
      <c r="CL697" s="492"/>
      <c r="CM697" s="493"/>
      <c r="CN697" s="494"/>
      <c r="CO697" s="493"/>
      <c r="CP697" s="494"/>
      <c r="CQ697" s="493"/>
      <c r="CR697" s="494"/>
      <c r="CS697" s="493"/>
      <c r="CT697" s="495"/>
      <c r="CU697" s="496"/>
      <c r="CV697" s="2"/>
    </row>
    <row r="698" spans="1:100" ht="15.75" hidden="1" customHeight="1">
      <c r="A698" s="623"/>
      <c r="B698" s="632"/>
      <c r="C698" s="461" t="s">
        <v>1406</v>
      </c>
      <c r="D698" s="459"/>
      <c r="E698" s="458"/>
      <c r="F698" s="428"/>
      <c r="G698" s="462"/>
      <c r="H698" s="462"/>
      <c r="I698" s="428"/>
      <c r="J698" s="1"/>
      <c r="K698" s="1"/>
      <c r="L698" s="1"/>
      <c r="M698" s="427"/>
      <c r="N698" s="463"/>
      <c r="O698" s="53"/>
      <c r="P698" s="463"/>
      <c r="Q698" s="53"/>
      <c r="R698" s="53"/>
      <c r="S698" s="53"/>
      <c r="T698" s="464"/>
      <c r="U698" s="372"/>
      <c r="V698" s="464"/>
      <c r="W698" s="464"/>
      <c r="X698" s="464"/>
      <c r="Y698" s="465"/>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490" t="e">
        <f t="shared" ref="BJ698:CK698" si="538">BJ697/(BJ694+BJ695+BJ696+BJ697)</f>
        <v>#DIV/0!</v>
      </c>
      <c r="BK698" s="490" t="e">
        <f t="shared" si="538"/>
        <v>#DIV/0!</v>
      </c>
      <c r="BL698" s="490" t="e">
        <f t="shared" si="538"/>
        <v>#DIV/0!</v>
      </c>
      <c r="BM698" s="490" t="e">
        <f t="shared" si="538"/>
        <v>#DIV/0!</v>
      </c>
      <c r="BN698" s="490" t="e">
        <f t="shared" si="538"/>
        <v>#DIV/0!</v>
      </c>
      <c r="BO698" s="490" t="e">
        <f t="shared" si="538"/>
        <v>#DIV/0!</v>
      </c>
      <c r="BP698" s="490" t="e">
        <f t="shared" si="538"/>
        <v>#DIV/0!</v>
      </c>
      <c r="BQ698" s="490" t="e">
        <f t="shared" si="538"/>
        <v>#DIV/0!</v>
      </c>
      <c r="BR698" s="490" t="e">
        <f t="shared" si="538"/>
        <v>#DIV/0!</v>
      </c>
      <c r="BS698" s="490" t="e">
        <f t="shared" si="538"/>
        <v>#DIV/0!</v>
      </c>
      <c r="BT698" s="490" t="e">
        <f t="shared" si="538"/>
        <v>#DIV/0!</v>
      </c>
      <c r="BU698" s="490" t="e">
        <f t="shared" si="538"/>
        <v>#DIV/0!</v>
      </c>
      <c r="BV698" s="490" t="e">
        <f t="shared" si="538"/>
        <v>#DIV/0!</v>
      </c>
      <c r="BW698" s="490" t="e">
        <f t="shared" si="538"/>
        <v>#DIV/0!</v>
      </c>
      <c r="BX698" s="490" t="e">
        <f t="shared" si="538"/>
        <v>#DIV/0!</v>
      </c>
      <c r="BY698" s="490" t="e">
        <f t="shared" si="538"/>
        <v>#DIV/0!</v>
      </c>
      <c r="BZ698" s="490" t="e">
        <f t="shared" si="538"/>
        <v>#DIV/0!</v>
      </c>
      <c r="CA698" s="490" t="e">
        <f t="shared" si="538"/>
        <v>#DIV/0!</v>
      </c>
      <c r="CB698" s="490" t="e">
        <f t="shared" si="538"/>
        <v>#DIV/0!</v>
      </c>
      <c r="CC698" s="490" t="e">
        <f t="shared" si="538"/>
        <v>#DIV/0!</v>
      </c>
      <c r="CD698" s="490" t="e">
        <f t="shared" si="538"/>
        <v>#DIV/0!</v>
      </c>
      <c r="CE698" s="490" t="e">
        <f t="shared" si="538"/>
        <v>#DIV/0!</v>
      </c>
      <c r="CF698" s="490" t="e">
        <f t="shared" si="538"/>
        <v>#DIV/0!</v>
      </c>
      <c r="CG698" s="490" t="e">
        <f t="shared" si="538"/>
        <v>#DIV/0!</v>
      </c>
      <c r="CH698" s="490" t="e">
        <f t="shared" si="538"/>
        <v>#DIV/0!</v>
      </c>
      <c r="CI698" s="490" t="e">
        <f t="shared" si="538"/>
        <v>#DIV/0!</v>
      </c>
      <c r="CJ698" s="490" t="e">
        <f t="shared" si="538"/>
        <v>#DIV/0!</v>
      </c>
      <c r="CK698" s="490" t="e">
        <f t="shared" si="538"/>
        <v>#DIV/0!</v>
      </c>
      <c r="CL698" s="492"/>
      <c r="CM698" s="493"/>
      <c r="CN698" s="494"/>
      <c r="CO698" s="493"/>
      <c r="CP698" s="494"/>
      <c r="CQ698" s="493"/>
      <c r="CR698" s="494"/>
      <c r="CS698" s="493"/>
      <c r="CT698" s="495"/>
      <c r="CU698" s="496"/>
      <c r="CV698" s="2"/>
    </row>
    <row r="699" spans="1:100" ht="15.75" hidden="1" customHeight="1">
      <c r="A699" s="623"/>
      <c r="B699" s="632"/>
      <c r="C699" s="711" t="s">
        <v>1407</v>
      </c>
      <c r="D699" s="459"/>
      <c r="E699" s="458"/>
      <c r="F699" s="428"/>
      <c r="G699" s="462"/>
      <c r="H699" s="462"/>
      <c r="I699" s="428"/>
      <c r="J699" s="1"/>
      <c r="K699" s="1"/>
      <c r="L699" s="1"/>
      <c r="M699" s="427"/>
      <c r="N699" s="463"/>
      <c r="O699" s="53"/>
      <c r="P699" s="463"/>
      <c r="Q699" s="53"/>
      <c r="R699" s="53"/>
      <c r="S699" s="53"/>
      <c r="T699" s="464"/>
      <c r="U699" s="372"/>
      <c r="V699" s="464"/>
      <c r="W699" s="464"/>
      <c r="X699" s="464"/>
      <c r="Y699" s="465"/>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479" t="e">
        <f t="shared" ref="BJ699:CK699" si="539">(((BJ694*2)+(BJ695*1)+(BJ696*0)+(BJ696*0)))/(BJ694+BJ695+BJ696+BJ697)</f>
        <v>#DIV/0!</v>
      </c>
      <c r="BK699" s="479" t="e">
        <f t="shared" si="539"/>
        <v>#DIV/0!</v>
      </c>
      <c r="BL699" s="479" t="e">
        <f t="shared" si="539"/>
        <v>#DIV/0!</v>
      </c>
      <c r="BM699" s="479" t="e">
        <f t="shared" si="539"/>
        <v>#DIV/0!</v>
      </c>
      <c r="BN699" s="479" t="e">
        <f t="shared" si="539"/>
        <v>#DIV/0!</v>
      </c>
      <c r="BO699" s="479" t="e">
        <f t="shared" si="539"/>
        <v>#DIV/0!</v>
      </c>
      <c r="BP699" s="479" t="e">
        <f t="shared" si="539"/>
        <v>#DIV/0!</v>
      </c>
      <c r="BQ699" s="479" t="e">
        <f t="shared" si="539"/>
        <v>#DIV/0!</v>
      </c>
      <c r="BR699" s="479" t="e">
        <f t="shared" si="539"/>
        <v>#DIV/0!</v>
      </c>
      <c r="BS699" s="479" t="e">
        <f t="shared" si="539"/>
        <v>#DIV/0!</v>
      </c>
      <c r="BT699" s="479" t="e">
        <f t="shared" si="539"/>
        <v>#DIV/0!</v>
      </c>
      <c r="BU699" s="479" t="e">
        <f t="shared" si="539"/>
        <v>#DIV/0!</v>
      </c>
      <c r="BV699" s="479" t="e">
        <f t="shared" si="539"/>
        <v>#DIV/0!</v>
      </c>
      <c r="BW699" s="479" t="e">
        <f t="shared" si="539"/>
        <v>#DIV/0!</v>
      </c>
      <c r="BX699" s="479" t="e">
        <f t="shared" si="539"/>
        <v>#DIV/0!</v>
      </c>
      <c r="BY699" s="479" t="e">
        <f t="shared" si="539"/>
        <v>#DIV/0!</v>
      </c>
      <c r="BZ699" s="479" t="e">
        <f t="shared" si="539"/>
        <v>#DIV/0!</v>
      </c>
      <c r="CA699" s="479" t="e">
        <f t="shared" si="539"/>
        <v>#DIV/0!</v>
      </c>
      <c r="CB699" s="479" t="e">
        <f t="shared" si="539"/>
        <v>#DIV/0!</v>
      </c>
      <c r="CC699" s="479" t="e">
        <f t="shared" si="539"/>
        <v>#DIV/0!</v>
      </c>
      <c r="CD699" s="479" t="e">
        <f t="shared" si="539"/>
        <v>#DIV/0!</v>
      </c>
      <c r="CE699" s="479" t="e">
        <f t="shared" si="539"/>
        <v>#DIV/0!</v>
      </c>
      <c r="CF699" s="479" t="e">
        <f t="shared" si="539"/>
        <v>#DIV/0!</v>
      </c>
      <c r="CG699" s="479" t="e">
        <f t="shared" si="539"/>
        <v>#DIV/0!</v>
      </c>
      <c r="CH699" s="479" t="e">
        <f t="shared" si="539"/>
        <v>#DIV/0!</v>
      </c>
      <c r="CI699" s="479" t="e">
        <f t="shared" si="539"/>
        <v>#DIV/0!</v>
      </c>
      <c r="CJ699" s="479" t="e">
        <f t="shared" si="539"/>
        <v>#DIV/0!</v>
      </c>
      <c r="CK699" s="479" t="e">
        <f t="shared" si="539"/>
        <v>#DIV/0!</v>
      </c>
      <c r="CL699" s="712">
        <f>COUNTIF($BJ700:$CK700,"Đ")</f>
        <v>0</v>
      </c>
      <c r="CM699" s="713" t="e">
        <f>CL699/(CN699+CP699+CR699+CL699)</f>
        <v>#DIV/0!</v>
      </c>
      <c r="CN699" s="712">
        <f>COUNTIF($BJ700:$DA700,"CCG")</f>
        <v>0</v>
      </c>
      <c r="CO699" s="713" t="e">
        <f>CN699/(CL699+CP699+CR699+CN699)</f>
        <v>#DIV/0!</v>
      </c>
      <c r="CP699" s="712">
        <f>COUNTIF($BJ700:$DA700,"CĐ")</f>
        <v>0</v>
      </c>
      <c r="CQ699" s="713" t="e">
        <f>CP699/(CL699+CN699+CR699+CP699)</f>
        <v>#DIV/0!</v>
      </c>
      <c r="CR699" s="712">
        <f>COUNTIF($BJ700:$DA700,"KĐG")</f>
        <v>0</v>
      </c>
      <c r="CS699" s="713" t="e">
        <f>CR699/(CL699+CN699+CP699+CR699)</f>
        <v>#DIV/0!</v>
      </c>
      <c r="CT699" s="717" t="e">
        <f>(((CL699*2)+(CN699*1)+(CP699*0)))/(CL699+CN699+CP699)</f>
        <v>#DIV/0!</v>
      </c>
      <c r="CU699" s="718" t="e">
        <f>IF(CT699&gt;=1.6,"Đạt mục tiêu",IF(CT699&gt;=1,"Cần cố gắng","Chưa đạt"))</f>
        <v>#DIV/0!</v>
      </c>
      <c r="CV699" s="2"/>
    </row>
    <row r="700" spans="1:100" ht="15.75" hidden="1" customHeight="1">
      <c r="A700" s="624"/>
      <c r="B700" s="633"/>
      <c r="C700" s="639"/>
      <c r="D700" s="459"/>
      <c r="E700" s="458"/>
      <c r="F700" s="428"/>
      <c r="G700" s="462"/>
      <c r="H700" s="462"/>
      <c r="I700" s="428"/>
      <c r="J700" s="1"/>
      <c r="K700" s="1"/>
      <c r="L700" s="1"/>
      <c r="M700" s="427"/>
      <c r="N700" s="463"/>
      <c r="O700" s="53"/>
      <c r="P700" s="463"/>
      <c r="Q700" s="53"/>
      <c r="R700" s="53"/>
      <c r="S700" s="53"/>
      <c r="T700" s="464"/>
      <c r="U700" s="372"/>
      <c r="V700" s="464"/>
      <c r="W700" s="464"/>
      <c r="X700" s="464"/>
      <c r="Y700" s="465"/>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479" t="e">
        <f t="shared" ref="BJ700:CK700" si="540">IF(BJ698&gt;=50%,"KĐG",IF(BJ699&gt;=1.6,"Đ",IF(BJ699&gt;=1,"CCG","CĐ")))</f>
        <v>#DIV/0!</v>
      </c>
      <c r="BK700" s="479" t="e">
        <f t="shared" si="540"/>
        <v>#DIV/0!</v>
      </c>
      <c r="BL700" s="479" t="e">
        <f t="shared" si="540"/>
        <v>#DIV/0!</v>
      </c>
      <c r="BM700" s="479" t="e">
        <f t="shared" si="540"/>
        <v>#DIV/0!</v>
      </c>
      <c r="BN700" s="479" t="e">
        <f t="shared" si="540"/>
        <v>#DIV/0!</v>
      </c>
      <c r="BO700" s="479" t="e">
        <f t="shared" si="540"/>
        <v>#DIV/0!</v>
      </c>
      <c r="BP700" s="479" t="e">
        <f t="shared" si="540"/>
        <v>#DIV/0!</v>
      </c>
      <c r="BQ700" s="479" t="e">
        <f t="shared" si="540"/>
        <v>#DIV/0!</v>
      </c>
      <c r="BR700" s="479" t="e">
        <f t="shared" si="540"/>
        <v>#DIV/0!</v>
      </c>
      <c r="BS700" s="479" t="e">
        <f t="shared" si="540"/>
        <v>#DIV/0!</v>
      </c>
      <c r="BT700" s="479" t="e">
        <f t="shared" si="540"/>
        <v>#DIV/0!</v>
      </c>
      <c r="BU700" s="479" t="e">
        <f t="shared" si="540"/>
        <v>#DIV/0!</v>
      </c>
      <c r="BV700" s="479" t="e">
        <f t="shared" si="540"/>
        <v>#DIV/0!</v>
      </c>
      <c r="BW700" s="479" t="e">
        <f t="shared" si="540"/>
        <v>#DIV/0!</v>
      </c>
      <c r="BX700" s="479" t="e">
        <f t="shared" si="540"/>
        <v>#DIV/0!</v>
      </c>
      <c r="BY700" s="479" t="e">
        <f t="shared" si="540"/>
        <v>#DIV/0!</v>
      </c>
      <c r="BZ700" s="479" t="e">
        <f t="shared" si="540"/>
        <v>#DIV/0!</v>
      </c>
      <c r="CA700" s="479" t="e">
        <f t="shared" si="540"/>
        <v>#DIV/0!</v>
      </c>
      <c r="CB700" s="479" t="e">
        <f t="shared" si="540"/>
        <v>#DIV/0!</v>
      </c>
      <c r="CC700" s="479" t="e">
        <f t="shared" si="540"/>
        <v>#DIV/0!</v>
      </c>
      <c r="CD700" s="479" t="e">
        <f t="shared" si="540"/>
        <v>#DIV/0!</v>
      </c>
      <c r="CE700" s="479" t="e">
        <f t="shared" si="540"/>
        <v>#DIV/0!</v>
      </c>
      <c r="CF700" s="479" t="e">
        <f t="shared" si="540"/>
        <v>#DIV/0!</v>
      </c>
      <c r="CG700" s="479" t="e">
        <f t="shared" si="540"/>
        <v>#DIV/0!</v>
      </c>
      <c r="CH700" s="479" t="e">
        <f t="shared" si="540"/>
        <v>#DIV/0!</v>
      </c>
      <c r="CI700" s="479" t="e">
        <f t="shared" si="540"/>
        <v>#DIV/0!</v>
      </c>
      <c r="CJ700" s="479" t="e">
        <f t="shared" si="540"/>
        <v>#DIV/0!</v>
      </c>
      <c r="CK700" s="479" t="e">
        <f t="shared" si="540"/>
        <v>#DIV/0!</v>
      </c>
      <c r="CL700" s="639"/>
      <c r="CM700" s="639"/>
      <c r="CN700" s="639"/>
      <c r="CO700" s="639"/>
      <c r="CP700" s="639"/>
      <c r="CQ700" s="639"/>
      <c r="CR700" s="639"/>
      <c r="CS700" s="639"/>
      <c r="CT700" s="639"/>
      <c r="CU700" s="639"/>
      <c r="CV700" s="2"/>
    </row>
    <row r="701" spans="1:100" ht="15.75" hidden="1" customHeight="1">
      <c r="A701" s="708" t="s">
        <v>1419</v>
      </c>
      <c r="B701" s="654"/>
      <c r="C701" s="487" t="s">
        <v>1402</v>
      </c>
      <c r="D701" s="459"/>
      <c r="E701" s="458"/>
      <c r="F701" s="428"/>
      <c r="G701" s="462"/>
      <c r="H701" s="462"/>
      <c r="I701" s="428"/>
      <c r="J701" s="1"/>
      <c r="K701" s="1"/>
      <c r="L701" s="1"/>
      <c r="M701" s="427"/>
      <c r="N701" s="463"/>
      <c r="O701" s="53"/>
      <c r="P701" s="463"/>
      <c r="Q701" s="53"/>
      <c r="R701" s="53"/>
      <c r="S701" s="53"/>
      <c r="T701" s="464"/>
      <c r="U701" s="372"/>
      <c r="V701" s="464"/>
      <c r="W701" s="464"/>
      <c r="X701" s="464"/>
      <c r="Y701" s="465"/>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48">
        <f t="shared" ref="BJ701:CK701" si="541">COUNTIFS($A$10:$A$614,"CĐ10",BJ$10:BJ$614,"2")</f>
        <v>0</v>
      </c>
      <c r="BK701" s="48">
        <f t="shared" si="541"/>
        <v>0</v>
      </c>
      <c r="BL701" s="48">
        <f t="shared" si="541"/>
        <v>0</v>
      </c>
      <c r="BM701" s="48">
        <f t="shared" si="541"/>
        <v>0</v>
      </c>
      <c r="BN701" s="48">
        <f t="shared" si="541"/>
        <v>0</v>
      </c>
      <c r="BO701" s="48">
        <f t="shared" si="541"/>
        <v>0</v>
      </c>
      <c r="BP701" s="48">
        <f t="shared" si="541"/>
        <v>0</v>
      </c>
      <c r="BQ701" s="48">
        <f t="shared" si="541"/>
        <v>0</v>
      </c>
      <c r="BR701" s="48">
        <f t="shared" si="541"/>
        <v>0</v>
      </c>
      <c r="BS701" s="48">
        <f t="shared" si="541"/>
        <v>0</v>
      </c>
      <c r="BT701" s="48">
        <f t="shared" si="541"/>
        <v>0</v>
      </c>
      <c r="BU701" s="48">
        <f t="shared" si="541"/>
        <v>0</v>
      </c>
      <c r="BV701" s="48">
        <f t="shared" si="541"/>
        <v>0</v>
      </c>
      <c r="BW701" s="48">
        <f t="shared" si="541"/>
        <v>0</v>
      </c>
      <c r="BX701" s="48">
        <f t="shared" si="541"/>
        <v>0</v>
      </c>
      <c r="BY701" s="48">
        <f t="shared" si="541"/>
        <v>0</v>
      </c>
      <c r="BZ701" s="48">
        <f t="shared" si="541"/>
        <v>0</v>
      </c>
      <c r="CA701" s="48">
        <f t="shared" si="541"/>
        <v>0</v>
      </c>
      <c r="CB701" s="48">
        <f t="shared" si="541"/>
        <v>0</v>
      </c>
      <c r="CC701" s="48">
        <f t="shared" si="541"/>
        <v>0</v>
      </c>
      <c r="CD701" s="48">
        <f t="shared" si="541"/>
        <v>0</v>
      </c>
      <c r="CE701" s="48">
        <f t="shared" si="541"/>
        <v>0</v>
      </c>
      <c r="CF701" s="48">
        <f t="shared" si="541"/>
        <v>0</v>
      </c>
      <c r="CG701" s="48">
        <f t="shared" si="541"/>
        <v>0</v>
      </c>
      <c r="CH701" s="48">
        <f t="shared" si="541"/>
        <v>0</v>
      </c>
      <c r="CI701" s="48">
        <f t="shared" si="541"/>
        <v>0</v>
      </c>
      <c r="CJ701" s="48">
        <f t="shared" si="541"/>
        <v>0</v>
      </c>
      <c r="CK701" s="48">
        <f t="shared" si="541"/>
        <v>0</v>
      </c>
      <c r="CL701" s="128"/>
      <c r="CM701" s="466"/>
      <c r="CN701" s="124"/>
      <c r="CO701" s="466"/>
      <c r="CP701" s="124"/>
      <c r="CQ701" s="466"/>
      <c r="CR701" s="124"/>
      <c r="CS701" s="466"/>
      <c r="CT701" s="124"/>
      <c r="CU701" s="468"/>
      <c r="CV701" s="2"/>
    </row>
    <row r="702" spans="1:100" ht="15.75" hidden="1" customHeight="1">
      <c r="A702" s="623"/>
      <c r="B702" s="632"/>
      <c r="C702" s="487" t="s">
        <v>1403</v>
      </c>
      <c r="D702" s="459"/>
      <c r="E702" s="458"/>
      <c r="F702" s="428"/>
      <c r="G702" s="462"/>
      <c r="H702" s="462"/>
      <c r="I702" s="428"/>
      <c r="J702" s="1"/>
      <c r="K702" s="1"/>
      <c r="L702" s="1"/>
      <c r="M702" s="427"/>
      <c r="N702" s="463"/>
      <c r="O702" s="53"/>
      <c r="P702" s="463"/>
      <c r="Q702" s="53"/>
      <c r="R702" s="53"/>
      <c r="S702" s="53"/>
      <c r="T702" s="464"/>
      <c r="U702" s="372"/>
      <c r="V702" s="464"/>
      <c r="W702" s="464"/>
      <c r="X702" s="464"/>
      <c r="Y702" s="465"/>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48">
        <f t="shared" ref="BJ702:CK702" si="542">COUNTIFS($A$10:$A$614,"CĐ10",BJ$10:BJ$614,"1")</f>
        <v>0</v>
      </c>
      <c r="BK702" s="48">
        <f t="shared" si="542"/>
        <v>0</v>
      </c>
      <c r="BL702" s="48">
        <f t="shared" si="542"/>
        <v>0</v>
      </c>
      <c r="BM702" s="48">
        <f t="shared" si="542"/>
        <v>0</v>
      </c>
      <c r="BN702" s="48">
        <f t="shared" si="542"/>
        <v>0</v>
      </c>
      <c r="BO702" s="48">
        <f t="shared" si="542"/>
        <v>0</v>
      </c>
      <c r="BP702" s="48">
        <f t="shared" si="542"/>
        <v>0</v>
      </c>
      <c r="BQ702" s="48">
        <f t="shared" si="542"/>
        <v>0</v>
      </c>
      <c r="BR702" s="48">
        <f t="shared" si="542"/>
        <v>0</v>
      </c>
      <c r="BS702" s="48">
        <f t="shared" si="542"/>
        <v>0</v>
      </c>
      <c r="BT702" s="48">
        <f t="shared" si="542"/>
        <v>0</v>
      </c>
      <c r="BU702" s="48">
        <f t="shared" si="542"/>
        <v>0</v>
      </c>
      <c r="BV702" s="48">
        <f t="shared" si="542"/>
        <v>0</v>
      </c>
      <c r="BW702" s="48">
        <f t="shared" si="542"/>
        <v>0</v>
      </c>
      <c r="BX702" s="48">
        <f t="shared" si="542"/>
        <v>0</v>
      </c>
      <c r="BY702" s="48">
        <f t="shared" si="542"/>
        <v>0</v>
      </c>
      <c r="BZ702" s="48">
        <f t="shared" si="542"/>
        <v>0</v>
      </c>
      <c r="CA702" s="48">
        <f t="shared" si="542"/>
        <v>0</v>
      </c>
      <c r="CB702" s="48">
        <f t="shared" si="542"/>
        <v>0</v>
      </c>
      <c r="CC702" s="48">
        <f t="shared" si="542"/>
        <v>0</v>
      </c>
      <c r="CD702" s="48">
        <f t="shared" si="542"/>
        <v>0</v>
      </c>
      <c r="CE702" s="48">
        <f t="shared" si="542"/>
        <v>0</v>
      </c>
      <c r="CF702" s="48">
        <f t="shared" si="542"/>
        <v>0</v>
      </c>
      <c r="CG702" s="48">
        <f t="shared" si="542"/>
        <v>0</v>
      </c>
      <c r="CH702" s="48">
        <f t="shared" si="542"/>
        <v>0</v>
      </c>
      <c r="CI702" s="48">
        <f t="shared" si="542"/>
        <v>0</v>
      </c>
      <c r="CJ702" s="48">
        <f t="shared" si="542"/>
        <v>0</v>
      </c>
      <c r="CK702" s="48">
        <f t="shared" si="542"/>
        <v>0</v>
      </c>
      <c r="CL702" s="494"/>
      <c r="CM702" s="57"/>
      <c r="CN702" s="55"/>
      <c r="CO702" s="57"/>
      <c r="CP702" s="55"/>
      <c r="CQ702" s="57"/>
      <c r="CR702" s="55"/>
      <c r="CS702" s="57"/>
      <c r="CT702" s="55"/>
      <c r="CU702" s="489"/>
      <c r="CV702" s="2"/>
    </row>
    <row r="703" spans="1:100" ht="15.75" hidden="1" customHeight="1">
      <c r="A703" s="623"/>
      <c r="B703" s="632"/>
      <c r="C703" s="487" t="s">
        <v>1404</v>
      </c>
      <c r="D703" s="459"/>
      <c r="E703" s="458"/>
      <c r="F703" s="428"/>
      <c r="G703" s="462"/>
      <c r="H703" s="462"/>
      <c r="I703" s="428"/>
      <c r="J703" s="1"/>
      <c r="K703" s="1"/>
      <c r="L703" s="1"/>
      <c r="M703" s="427"/>
      <c r="N703" s="463"/>
      <c r="O703" s="53"/>
      <c r="P703" s="463"/>
      <c r="Q703" s="53"/>
      <c r="R703" s="53"/>
      <c r="S703" s="53"/>
      <c r="T703" s="464"/>
      <c r="U703" s="372"/>
      <c r="V703" s="464"/>
      <c r="W703" s="464"/>
      <c r="X703" s="464"/>
      <c r="Y703" s="465"/>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48">
        <f t="shared" ref="BJ703:CK703" si="543">COUNTIFS($A$10:$A$614,"CĐ10",BJ$10:BJ$614,"0")</f>
        <v>0</v>
      </c>
      <c r="BK703" s="48">
        <f t="shared" si="543"/>
        <v>0</v>
      </c>
      <c r="BL703" s="48">
        <f t="shared" si="543"/>
        <v>0</v>
      </c>
      <c r="BM703" s="48">
        <f t="shared" si="543"/>
        <v>0</v>
      </c>
      <c r="BN703" s="48">
        <f t="shared" si="543"/>
        <v>0</v>
      </c>
      <c r="BO703" s="48">
        <f t="shared" si="543"/>
        <v>0</v>
      </c>
      <c r="BP703" s="48">
        <f t="shared" si="543"/>
        <v>0</v>
      </c>
      <c r="BQ703" s="48">
        <f t="shared" si="543"/>
        <v>0</v>
      </c>
      <c r="BR703" s="48">
        <f t="shared" si="543"/>
        <v>0</v>
      </c>
      <c r="BS703" s="48">
        <f t="shared" si="543"/>
        <v>0</v>
      </c>
      <c r="BT703" s="48">
        <f t="shared" si="543"/>
        <v>0</v>
      </c>
      <c r="BU703" s="48">
        <f t="shared" si="543"/>
        <v>0</v>
      </c>
      <c r="BV703" s="48">
        <f t="shared" si="543"/>
        <v>0</v>
      </c>
      <c r="BW703" s="48">
        <f t="shared" si="543"/>
        <v>0</v>
      </c>
      <c r="BX703" s="48">
        <f t="shared" si="543"/>
        <v>0</v>
      </c>
      <c r="BY703" s="48">
        <f t="shared" si="543"/>
        <v>0</v>
      </c>
      <c r="BZ703" s="48">
        <f t="shared" si="543"/>
        <v>0</v>
      </c>
      <c r="CA703" s="48">
        <f t="shared" si="543"/>
        <v>0</v>
      </c>
      <c r="CB703" s="48">
        <f t="shared" si="543"/>
        <v>0</v>
      </c>
      <c r="CC703" s="48">
        <f t="shared" si="543"/>
        <v>0</v>
      </c>
      <c r="CD703" s="48">
        <f t="shared" si="543"/>
        <v>0</v>
      </c>
      <c r="CE703" s="48">
        <f t="shared" si="543"/>
        <v>0</v>
      </c>
      <c r="CF703" s="48">
        <f t="shared" si="543"/>
        <v>0</v>
      </c>
      <c r="CG703" s="48">
        <f t="shared" si="543"/>
        <v>0</v>
      </c>
      <c r="CH703" s="48">
        <f t="shared" si="543"/>
        <v>0</v>
      </c>
      <c r="CI703" s="48">
        <f t="shared" si="543"/>
        <v>0</v>
      </c>
      <c r="CJ703" s="48">
        <f t="shared" si="543"/>
        <v>0</v>
      </c>
      <c r="CK703" s="48">
        <f t="shared" si="543"/>
        <v>0</v>
      </c>
      <c r="CL703" s="488"/>
      <c r="CM703" s="57"/>
      <c r="CN703" s="55"/>
      <c r="CO703" s="57"/>
      <c r="CP703" s="55"/>
      <c r="CQ703" s="57"/>
      <c r="CR703" s="55"/>
      <c r="CS703" s="57"/>
      <c r="CT703" s="55"/>
      <c r="CU703" s="489"/>
      <c r="CV703" s="2"/>
    </row>
    <row r="704" spans="1:100" ht="15.75" hidden="1" customHeight="1">
      <c r="A704" s="623"/>
      <c r="B704" s="632"/>
      <c r="C704" s="487" t="s">
        <v>1405</v>
      </c>
      <c r="D704" s="459"/>
      <c r="E704" s="458"/>
      <c r="F704" s="428"/>
      <c r="G704" s="462"/>
      <c r="H704" s="462"/>
      <c r="I704" s="428"/>
      <c r="J704" s="1"/>
      <c r="K704" s="1"/>
      <c r="L704" s="1"/>
      <c r="M704" s="427"/>
      <c r="N704" s="463"/>
      <c r="O704" s="53"/>
      <c r="P704" s="463"/>
      <c r="Q704" s="53"/>
      <c r="R704" s="53"/>
      <c r="S704" s="53"/>
      <c r="T704" s="464"/>
      <c r="U704" s="372"/>
      <c r="V704" s="464"/>
      <c r="W704" s="464"/>
      <c r="X704" s="464"/>
      <c r="Y704" s="465"/>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48">
        <f t="shared" ref="BJ704:CK704" si="544">COUNTIFS($A$10:$A$614,"CĐ10",BJ$10:BJ$614,"KĐG")</f>
        <v>0</v>
      </c>
      <c r="BK704" s="48">
        <f t="shared" si="544"/>
        <v>0</v>
      </c>
      <c r="BL704" s="48">
        <f t="shared" si="544"/>
        <v>0</v>
      </c>
      <c r="BM704" s="48">
        <f t="shared" si="544"/>
        <v>0</v>
      </c>
      <c r="BN704" s="48">
        <f t="shared" si="544"/>
        <v>0</v>
      </c>
      <c r="BO704" s="48">
        <f t="shared" si="544"/>
        <v>0</v>
      </c>
      <c r="BP704" s="48">
        <f t="shared" si="544"/>
        <v>0</v>
      </c>
      <c r="BQ704" s="48">
        <f t="shared" si="544"/>
        <v>0</v>
      </c>
      <c r="BR704" s="48">
        <f t="shared" si="544"/>
        <v>0</v>
      </c>
      <c r="BS704" s="48">
        <f t="shared" si="544"/>
        <v>0</v>
      </c>
      <c r="BT704" s="48">
        <f t="shared" si="544"/>
        <v>0</v>
      </c>
      <c r="BU704" s="48">
        <f t="shared" si="544"/>
        <v>0</v>
      </c>
      <c r="BV704" s="48">
        <f t="shared" si="544"/>
        <v>0</v>
      </c>
      <c r="BW704" s="48">
        <f t="shared" si="544"/>
        <v>0</v>
      </c>
      <c r="BX704" s="48">
        <f t="shared" si="544"/>
        <v>0</v>
      </c>
      <c r="BY704" s="48">
        <f t="shared" si="544"/>
        <v>0</v>
      </c>
      <c r="BZ704" s="48">
        <f t="shared" si="544"/>
        <v>0</v>
      </c>
      <c r="CA704" s="48">
        <f t="shared" si="544"/>
        <v>0</v>
      </c>
      <c r="CB704" s="48">
        <f t="shared" si="544"/>
        <v>0</v>
      </c>
      <c r="CC704" s="48">
        <f t="shared" si="544"/>
        <v>0</v>
      </c>
      <c r="CD704" s="48">
        <f t="shared" si="544"/>
        <v>0</v>
      </c>
      <c r="CE704" s="48">
        <f t="shared" si="544"/>
        <v>0</v>
      </c>
      <c r="CF704" s="48">
        <f t="shared" si="544"/>
        <v>0</v>
      </c>
      <c r="CG704" s="48">
        <f t="shared" si="544"/>
        <v>0</v>
      </c>
      <c r="CH704" s="48">
        <f t="shared" si="544"/>
        <v>0</v>
      </c>
      <c r="CI704" s="48">
        <f t="shared" si="544"/>
        <v>0</v>
      </c>
      <c r="CJ704" s="48">
        <f t="shared" si="544"/>
        <v>0</v>
      </c>
      <c r="CK704" s="48">
        <f t="shared" si="544"/>
        <v>0</v>
      </c>
      <c r="CL704" s="488"/>
      <c r="CM704" s="57"/>
      <c r="CN704" s="55"/>
      <c r="CO704" s="57"/>
      <c r="CP704" s="55"/>
      <c r="CQ704" s="57"/>
      <c r="CR704" s="55"/>
      <c r="CS704" s="57"/>
      <c r="CT704" s="55"/>
      <c r="CU704" s="489"/>
      <c r="CV704" s="2"/>
    </row>
    <row r="705" spans="1:100" ht="15.75" hidden="1" customHeight="1">
      <c r="A705" s="623"/>
      <c r="B705" s="632"/>
      <c r="C705" s="487" t="s">
        <v>1406</v>
      </c>
      <c r="D705" s="459"/>
      <c r="E705" s="458"/>
      <c r="F705" s="428"/>
      <c r="G705" s="462"/>
      <c r="H705" s="462"/>
      <c r="I705" s="428"/>
      <c r="J705" s="1"/>
      <c r="K705" s="1"/>
      <c r="L705" s="1"/>
      <c r="M705" s="427"/>
      <c r="N705" s="463"/>
      <c r="O705" s="53"/>
      <c r="P705" s="463"/>
      <c r="Q705" s="53"/>
      <c r="R705" s="53"/>
      <c r="S705" s="53"/>
      <c r="T705" s="464"/>
      <c r="U705" s="372"/>
      <c r="V705" s="464"/>
      <c r="W705" s="464"/>
      <c r="X705" s="464"/>
      <c r="Y705" s="465"/>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511" t="e">
        <f t="shared" ref="BJ705:CK705" si="545">BJ704/(BJ701+BJ702+BJ703+BJ704)</f>
        <v>#DIV/0!</v>
      </c>
      <c r="BK705" s="511" t="e">
        <f t="shared" si="545"/>
        <v>#DIV/0!</v>
      </c>
      <c r="BL705" s="511" t="e">
        <f t="shared" si="545"/>
        <v>#DIV/0!</v>
      </c>
      <c r="BM705" s="511" t="e">
        <f t="shared" si="545"/>
        <v>#DIV/0!</v>
      </c>
      <c r="BN705" s="511" t="e">
        <f t="shared" si="545"/>
        <v>#DIV/0!</v>
      </c>
      <c r="BO705" s="511" t="e">
        <f t="shared" si="545"/>
        <v>#DIV/0!</v>
      </c>
      <c r="BP705" s="511" t="e">
        <f t="shared" si="545"/>
        <v>#DIV/0!</v>
      </c>
      <c r="BQ705" s="511" t="e">
        <f t="shared" si="545"/>
        <v>#DIV/0!</v>
      </c>
      <c r="BR705" s="511" t="e">
        <f t="shared" si="545"/>
        <v>#DIV/0!</v>
      </c>
      <c r="BS705" s="511" t="e">
        <f t="shared" si="545"/>
        <v>#DIV/0!</v>
      </c>
      <c r="BT705" s="511" t="e">
        <f t="shared" si="545"/>
        <v>#DIV/0!</v>
      </c>
      <c r="BU705" s="511" t="e">
        <f t="shared" si="545"/>
        <v>#DIV/0!</v>
      </c>
      <c r="BV705" s="511" t="e">
        <f t="shared" si="545"/>
        <v>#DIV/0!</v>
      </c>
      <c r="BW705" s="511" t="e">
        <f t="shared" si="545"/>
        <v>#DIV/0!</v>
      </c>
      <c r="BX705" s="511" t="e">
        <f t="shared" si="545"/>
        <v>#DIV/0!</v>
      </c>
      <c r="BY705" s="511" t="e">
        <f t="shared" si="545"/>
        <v>#DIV/0!</v>
      </c>
      <c r="BZ705" s="511" t="e">
        <f t="shared" si="545"/>
        <v>#DIV/0!</v>
      </c>
      <c r="CA705" s="511" t="e">
        <f t="shared" si="545"/>
        <v>#DIV/0!</v>
      </c>
      <c r="CB705" s="511" t="e">
        <f t="shared" si="545"/>
        <v>#DIV/0!</v>
      </c>
      <c r="CC705" s="511" t="e">
        <f t="shared" si="545"/>
        <v>#DIV/0!</v>
      </c>
      <c r="CD705" s="511" t="e">
        <f t="shared" si="545"/>
        <v>#DIV/0!</v>
      </c>
      <c r="CE705" s="511" t="e">
        <f t="shared" si="545"/>
        <v>#DIV/0!</v>
      </c>
      <c r="CF705" s="511" t="e">
        <f t="shared" si="545"/>
        <v>#DIV/0!</v>
      </c>
      <c r="CG705" s="511" t="e">
        <f t="shared" si="545"/>
        <v>#DIV/0!</v>
      </c>
      <c r="CH705" s="511" t="e">
        <f t="shared" si="545"/>
        <v>#DIV/0!</v>
      </c>
      <c r="CI705" s="511" t="e">
        <f t="shared" si="545"/>
        <v>#DIV/0!</v>
      </c>
      <c r="CJ705" s="511" t="e">
        <f t="shared" si="545"/>
        <v>#DIV/0!</v>
      </c>
      <c r="CK705" s="511" t="e">
        <f t="shared" si="545"/>
        <v>#DIV/0!</v>
      </c>
      <c r="CL705" s="512"/>
      <c r="CM705" s="475"/>
      <c r="CN705" s="476"/>
      <c r="CO705" s="475"/>
      <c r="CP705" s="476"/>
      <c r="CQ705" s="475"/>
      <c r="CR705" s="476"/>
      <c r="CS705" s="475"/>
      <c r="CT705" s="476"/>
      <c r="CU705" s="478"/>
      <c r="CV705" s="2"/>
    </row>
    <row r="706" spans="1:100" ht="15.75" hidden="1" customHeight="1">
      <c r="A706" s="623"/>
      <c r="B706" s="632"/>
      <c r="C706" s="709" t="s">
        <v>1407</v>
      </c>
      <c r="D706" s="459"/>
      <c r="E706" s="458"/>
      <c r="F706" s="428"/>
      <c r="G706" s="462"/>
      <c r="H706" s="462"/>
      <c r="I706" s="428"/>
      <c r="J706" s="1"/>
      <c r="K706" s="1"/>
      <c r="L706" s="1"/>
      <c r="M706" s="427"/>
      <c r="N706" s="463"/>
      <c r="O706" s="53"/>
      <c r="P706" s="463"/>
      <c r="Q706" s="53"/>
      <c r="R706" s="53"/>
      <c r="S706" s="53"/>
      <c r="T706" s="464"/>
      <c r="U706" s="372"/>
      <c r="V706" s="464"/>
      <c r="W706" s="464"/>
      <c r="X706" s="464"/>
      <c r="Y706" s="465"/>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479" t="e">
        <f t="shared" ref="BJ706:CK706" si="546">(((BJ701*2)+(BJ702*1)+(BJ703*0)+(BJ703*0)))/(BJ701+BJ702+BJ703+BJ704)</f>
        <v>#DIV/0!</v>
      </c>
      <c r="BK706" s="479" t="e">
        <f t="shared" si="546"/>
        <v>#DIV/0!</v>
      </c>
      <c r="BL706" s="479" t="e">
        <f t="shared" si="546"/>
        <v>#DIV/0!</v>
      </c>
      <c r="BM706" s="479" t="e">
        <f t="shared" si="546"/>
        <v>#DIV/0!</v>
      </c>
      <c r="BN706" s="479" t="e">
        <f t="shared" si="546"/>
        <v>#DIV/0!</v>
      </c>
      <c r="BO706" s="479" t="e">
        <f t="shared" si="546"/>
        <v>#DIV/0!</v>
      </c>
      <c r="BP706" s="479" t="e">
        <f t="shared" si="546"/>
        <v>#DIV/0!</v>
      </c>
      <c r="BQ706" s="479" t="e">
        <f t="shared" si="546"/>
        <v>#DIV/0!</v>
      </c>
      <c r="BR706" s="479" t="e">
        <f t="shared" si="546"/>
        <v>#DIV/0!</v>
      </c>
      <c r="BS706" s="479" t="e">
        <f t="shared" si="546"/>
        <v>#DIV/0!</v>
      </c>
      <c r="BT706" s="479" t="e">
        <f t="shared" si="546"/>
        <v>#DIV/0!</v>
      </c>
      <c r="BU706" s="479" t="e">
        <f t="shared" si="546"/>
        <v>#DIV/0!</v>
      </c>
      <c r="BV706" s="479" t="e">
        <f t="shared" si="546"/>
        <v>#DIV/0!</v>
      </c>
      <c r="BW706" s="479" t="e">
        <f t="shared" si="546"/>
        <v>#DIV/0!</v>
      </c>
      <c r="BX706" s="479" t="e">
        <f t="shared" si="546"/>
        <v>#DIV/0!</v>
      </c>
      <c r="BY706" s="479" t="e">
        <f t="shared" si="546"/>
        <v>#DIV/0!</v>
      </c>
      <c r="BZ706" s="479" t="e">
        <f t="shared" si="546"/>
        <v>#DIV/0!</v>
      </c>
      <c r="CA706" s="479" t="e">
        <f t="shared" si="546"/>
        <v>#DIV/0!</v>
      </c>
      <c r="CB706" s="479" t="e">
        <f t="shared" si="546"/>
        <v>#DIV/0!</v>
      </c>
      <c r="CC706" s="479" t="e">
        <f t="shared" si="546"/>
        <v>#DIV/0!</v>
      </c>
      <c r="CD706" s="479" t="e">
        <f t="shared" si="546"/>
        <v>#DIV/0!</v>
      </c>
      <c r="CE706" s="479" t="e">
        <f t="shared" si="546"/>
        <v>#DIV/0!</v>
      </c>
      <c r="CF706" s="479" t="e">
        <f t="shared" si="546"/>
        <v>#DIV/0!</v>
      </c>
      <c r="CG706" s="479" t="e">
        <f t="shared" si="546"/>
        <v>#DIV/0!</v>
      </c>
      <c r="CH706" s="479" t="e">
        <f t="shared" si="546"/>
        <v>#DIV/0!</v>
      </c>
      <c r="CI706" s="479" t="e">
        <f t="shared" si="546"/>
        <v>#DIV/0!</v>
      </c>
      <c r="CJ706" s="479" t="e">
        <f t="shared" si="546"/>
        <v>#DIV/0!</v>
      </c>
      <c r="CK706" s="479" t="e">
        <f t="shared" si="546"/>
        <v>#DIV/0!</v>
      </c>
      <c r="CL706" s="712">
        <f>COUNTIF($BJ707:$CK707,"Đ")</f>
        <v>0</v>
      </c>
      <c r="CM706" s="481" t="e">
        <f>CL706/(CN706+CP706+CR706+CL706)</f>
        <v>#DIV/0!</v>
      </c>
      <c r="CN706" s="480">
        <f>COUNTIF($BJ707:$DA707,"CCG")</f>
        <v>0</v>
      </c>
      <c r="CO706" s="481" t="e">
        <f>CN706/(CL706+CP706+CR706+CN706)</f>
        <v>#DIV/0!</v>
      </c>
      <c r="CP706" s="480">
        <f>COUNTIF($BJ707:$DA707,"CĐ")</f>
        <v>0</v>
      </c>
      <c r="CQ706" s="481" t="e">
        <f>CP706/(CL706+CN706+CR706+CP706)</f>
        <v>#DIV/0!</v>
      </c>
      <c r="CR706" s="480">
        <f>COUNTIF($BJ707:$DA707,"KĐG")</f>
        <v>0</v>
      </c>
      <c r="CS706" s="481" t="e">
        <f>CR706/(CL706+CN706+CP706+CR706)</f>
        <v>#DIV/0!</v>
      </c>
      <c r="CT706" s="513" t="e">
        <f>(((CL706*2)+(CN706*1)+(CP706*0)))/(CL706+CN706+CP706)</f>
        <v>#DIV/0!</v>
      </c>
      <c r="CU706" s="483" t="e">
        <f>IF(CT706&gt;=1.6,"Đạt mục tiêu",IF(CT706&gt;=1,"Cần cố gắng","Chưa đạt"))</f>
        <v>#DIV/0!</v>
      </c>
      <c r="CV706" s="2"/>
    </row>
    <row r="707" spans="1:100" ht="15.75" hidden="1" customHeight="1">
      <c r="A707" s="624"/>
      <c r="B707" s="633"/>
      <c r="C707" s="639"/>
      <c r="D707" s="459"/>
      <c r="E707" s="458"/>
      <c r="F707" s="428"/>
      <c r="G707" s="462"/>
      <c r="H707" s="462"/>
      <c r="I707" s="428"/>
      <c r="J707" s="1"/>
      <c r="K707" s="1"/>
      <c r="L707" s="1"/>
      <c r="M707" s="427"/>
      <c r="N707" s="463"/>
      <c r="O707" s="53"/>
      <c r="P707" s="463"/>
      <c r="Q707" s="53"/>
      <c r="R707" s="53"/>
      <c r="S707" s="53"/>
      <c r="T707" s="464"/>
      <c r="U707" s="372"/>
      <c r="V707" s="464"/>
      <c r="W707" s="464"/>
      <c r="X707" s="464"/>
      <c r="Y707" s="465"/>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479" t="e">
        <f t="shared" ref="BJ707:CK707" si="547">IF(BJ705&gt;=50%,"KĐG",IF(BJ706&gt;=1.6,"Đ",IF(BJ706&gt;=1,"CCG","CĐ")))</f>
        <v>#DIV/0!</v>
      </c>
      <c r="BK707" s="479" t="e">
        <f t="shared" si="547"/>
        <v>#DIV/0!</v>
      </c>
      <c r="BL707" s="479" t="e">
        <f t="shared" si="547"/>
        <v>#DIV/0!</v>
      </c>
      <c r="BM707" s="479" t="e">
        <f t="shared" si="547"/>
        <v>#DIV/0!</v>
      </c>
      <c r="BN707" s="479" t="e">
        <f t="shared" si="547"/>
        <v>#DIV/0!</v>
      </c>
      <c r="BO707" s="479" t="e">
        <f t="shared" si="547"/>
        <v>#DIV/0!</v>
      </c>
      <c r="BP707" s="479" t="e">
        <f t="shared" si="547"/>
        <v>#DIV/0!</v>
      </c>
      <c r="BQ707" s="479" t="e">
        <f t="shared" si="547"/>
        <v>#DIV/0!</v>
      </c>
      <c r="BR707" s="479" t="e">
        <f t="shared" si="547"/>
        <v>#DIV/0!</v>
      </c>
      <c r="BS707" s="479" t="e">
        <f t="shared" si="547"/>
        <v>#DIV/0!</v>
      </c>
      <c r="BT707" s="479" t="e">
        <f t="shared" si="547"/>
        <v>#DIV/0!</v>
      </c>
      <c r="BU707" s="479" t="e">
        <f t="shared" si="547"/>
        <v>#DIV/0!</v>
      </c>
      <c r="BV707" s="479" t="e">
        <f t="shared" si="547"/>
        <v>#DIV/0!</v>
      </c>
      <c r="BW707" s="479" t="e">
        <f t="shared" si="547"/>
        <v>#DIV/0!</v>
      </c>
      <c r="BX707" s="479" t="e">
        <f t="shared" si="547"/>
        <v>#DIV/0!</v>
      </c>
      <c r="BY707" s="479" t="e">
        <f t="shared" si="547"/>
        <v>#DIV/0!</v>
      </c>
      <c r="BZ707" s="479" t="e">
        <f t="shared" si="547"/>
        <v>#DIV/0!</v>
      </c>
      <c r="CA707" s="479" t="e">
        <f t="shared" si="547"/>
        <v>#DIV/0!</v>
      </c>
      <c r="CB707" s="479" t="e">
        <f t="shared" si="547"/>
        <v>#DIV/0!</v>
      </c>
      <c r="CC707" s="479" t="e">
        <f t="shared" si="547"/>
        <v>#DIV/0!</v>
      </c>
      <c r="CD707" s="479" t="e">
        <f t="shared" si="547"/>
        <v>#DIV/0!</v>
      </c>
      <c r="CE707" s="479" t="e">
        <f t="shared" si="547"/>
        <v>#DIV/0!</v>
      </c>
      <c r="CF707" s="479" t="e">
        <f t="shared" si="547"/>
        <v>#DIV/0!</v>
      </c>
      <c r="CG707" s="479" t="e">
        <f t="shared" si="547"/>
        <v>#DIV/0!</v>
      </c>
      <c r="CH707" s="479" t="e">
        <f t="shared" si="547"/>
        <v>#DIV/0!</v>
      </c>
      <c r="CI707" s="479" t="e">
        <f t="shared" si="547"/>
        <v>#DIV/0!</v>
      </c>
      <c r="CJ707" s="479" t="e">
        <f t="shared" si="547"/>
        <v>#DIV/0!</v>
      </c>
      <c r="CK707" s="479" t="e">
        <f t="shared" si="547"/>
        <v>#DIV/0!</v>
      </c>
      <c r="CL707" s="639"/>
      <c r="CM707" s="485"/>
      <c r="CN707" s="484"/>
      <c r="CO707" s="485"/>
      <c r="CP707" s="484"/>
      <c r="CQ707" s="485"/>
      <c r="CR707" s="484"/>
      <c r="CS707" s="485"/>
      <c r="CT707" s="486"/>
      <c r="CU707" s="435"/>
      <c r="CV707" s="2"/>
    </row>
    <row r="708" spans="1:100" ht="15.75" hidden="1" customHeight="1">
      <c r="A708" s="710" t="s">
        <v>1420</v>
      </c>
      <c r="B708" s="654"/>
      <c r="C708" s="461" t="s">
        <v>1402</v>
      </c>
      <c r="D708" s="459"/>
      <c r="E708" s="458"/>
      <c r="F708" s="428"/>
      <c r="G708" s="462"/>
      <c r="H708" s="462"/>
      <c r="I708" s="428"/>
      <c r="J708" s="1"/>
      <c r="K708" s="1"/>
      <c r="L708" s="1"/>
      <c r="M708" s="427"/>
      <c r="N708" s="463"/>
      <c r="O708" s="53"/>
      <c r="P708" s="463"/>
      <c r="Q708" s="53"/>
      <c r="R708" s="53"/>
      <c r="S708" s="53"/>
      <c r="T708" s="464"/>
      <c r="U708" s="372"/>
      <c r="V708" s="464"/>
      <c r="W708" s="464"/>
      <c r="X708" s="464"/>
      <c r="Y708" s="465"/>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48">
        <f t="shared" ref="BJ708:CK708" si="548">COUNTIFS($A$10:$A$614,"CĐ11",BJ$10:BJ$614,"2")</f>
        <v>0</v>
      </c>
      <c r="BK708" s="48">
        <f t="shared" si="548"/>
        <v>0</v>
      </c>
      <c r="BL708" s="48">
        <f t="shared" si="548"/>
        <v>0</v>
      </c>
      <c r="BM708" s="48">
        <f t="shared" si="548"/>
        <v>0</v>
      </c>
      <c r="BN708" s="48">
        <f t="shared" si="548"/>
        <v>0</v>
      </c>
      <c r="BO708" s="48">
        <f t="shared" si="548"/>
        <v>0</v>
      </c>
      <c r="BP708" s="48">
        <f t="shared" si="548"/>
        <v>0</v>
      </c>
      <c r="BQ708" s="48">
        <f t="shared" si="548"/>
        <v>0</v>
      </c>
      <c r="BR708" s="48">
        <f t="shared" si="548"/>
        <v>0</v>
      </c>
      <c r="BS708" s="48">
        <f t="shared" si="548"/>
        <v>0</v>
      </c>
      <c r="BT708" s="48">
        <f t="shared" si="548"/>
        <v>0</v>
      </c>
      <c r="BU708" s="48">
        <f t="shared" si="548"/>
        <v>0</v>
      </c>
      <c r="BV708" s="48">
        <f t="shared" si="548"/>
        <v>0</v>
      </c>
      <c r="BW708" s="48">
        <f t="shared" si="548"/>
        <v>0</v>
      </c>
      <c r="BX708" s="48">
        <f t="shared" si="548"/>
        <v>0</v>
      </c>
      <c r="BY708" s="48">
        <f t="shared" si="548"/>
        <v>0</v>
      </c>
      <c r="BZ708" s="48">
        <f t="shared" si="548"/>
        <v>0</v>
      </c>
      <c r="CA708" s="48">
        <f t="shared" si="548"/>
        <v>0</v>
      </c>
      <c r="CB708" s="48">
        <f t="shared" si="548"/>
        <v>0</v>
      </c>
      <c r="CC708" s="48">
        <f t="shared" si="548"/>
        <v>0</v>
      </c>
      <c r="CD708" s="48">
        <f t="shared" si="548"/>
        <v>0</v>
      </c>
      <c r="CE708" s="48">
        <f t="shared" si="548"/>
        <v>0</v>
      </c>
      <c r="CF708" s="48">
        <f t="shared" si="548"/>
        <v>0</v>
      </c>
      <c r="CG708" s="48">
        <f t="shared" si="548"/>
        <v>0</v>
      </c>
      <c r="CH708" s="48">
        <f t="shared" si="548"/>
        <v>0</v>
      </c>
      <c r="CI708" s="48">
        <f t="shared" si="548"/>
        <v>0</v>
      </c>
      <c r="CJ708" s="48">
        <f t="shared" si="548"/>
        <v>0</v>
      </c>
      <c r="CK708" s="48">
        <f t="shared" si="548"/>
        <v>0</v>
      </c>
      <c r="CL708" s="622"/>
      <c r="CM708" s="727"/>
      <c r="CN708" s="727"/>
      <c r="CO708" s="727"/>
      <c r="CP708" s="727"/>
      <c r="CQ708" s="727"/>
      <c r="CR708" s="727"/>
      <c r="CS708" s="727"/>
      <c r="CT708" s="727"/>
      <c r="CU708" s="654"/>
      <c r="CV708" s="2"/>
    </row>
    <row r="709" spans="1:100" ht="15.75" hidden="1" customHeight="1">
      <c r="A709" s="623"/>
      <c r="B709" s="632"/>
      <c r="C709" s="461" t="s">
        <v>1403</v>
      </c>
      <c r="D709" s="459"/>
      <c r="E709" s="458"/>
      <c r="F709" s="428"/>
      <c r="G709" s="462"/>
      <c r="H709" s="462"/>
      <c r="I709" s="428"/>
      <c r="J709" s="1"/>
      <c r="K709" s="1"/>
      <c r="L709" s="1"/>
      <c r="M709" s="427"/>
      <c r="N709" s="463"/>
      <c r="O709" s="53"/>
      <c r="P709" s="463"/>
      <c r="Q709" s="53"/>
      <c r="R709" s="53"/>
      <c r="S709" s="53"/>
      <c r="T709" s="464"/>
      <c r="U709" s="372"/>
      <c r="V709" s="464"/>
      <c r="W709" s="464"/>
      <c r="X709" s="464"/>
      <c r="Y709" s="465"/>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48">
        <f t="shared" ref="BJ709:CK709" si="549">COUNTIFS($A$10:$A$614,"CĐ11",BJ$10:BJ$614,"1")</f>
        <v>0</v>
      </c>
      <c r="BK709" s="48">
        <f t="shared" si="549"/>
        <v>0</v>
      </c>
      <c r="BL709" s="48">
        <f t="shared" si="549"/>
        <v>0</v>
      </c>
      <c r="BM709" s="48">
        <f t="shared" si="549"/>
        <v>0</v>
      </c>
      <c r="BN709" s="48">
        <f t="shared" si="549"/>
        <v>0</v>
      </c>
      <c r="BO709" s="48">
        <f t="shared" si="549"/>
        <v>0</v>
      </c>
      <c r="BP709" s="48">
        <f t="shared" si="549"/>
        <v>0</v>
      </c>
      <c r="BQ709" s="48">
        <f t="shared" si="549"/>
        <v>0</v>
      </c>
      <c r="BR709" s="48">
        <f t="shared" si="549"/>
        <v>0</v>
      </c>
      <c r="BS709" s="48">
        <f t="shared" si="549"/>
        <v>0</v>
      </c>
      <c r="BT709" s="48">
        <f t="shared" si="549"/>
        <v>0</v>
      </c>
      <c r="BU709" s="48">
        <f t="shared" si="549"/>
        <v>0</v>
      </c>
      <c r="BV709" s="48">
        <f t="shared" si="549"/>
        <v>0</v>
      </c>
      <c r="BW709" s="48">
        <f t="shared" si="549"/>
        <v>0</v>
      </c>
      <c r="BX709" s="48">
        <f t="shared" si="549"/>
        <v>0</v>
      </c>
      <c r="BY709" s="48">
        <f t="shared" si="549"/>
        <v>0</v>
      </c>
      <c r="BZ709" s="48">
        <f t="shared" si="549"/>
        <v>0</v>
      </c>
      <c r="CA709" s="48">
        <f t="shared" si="549"/>
        <v>0</v>
      </c>
      <c r="CB709" s="48">
        <f t="shared" si="549"/>
        <v>0</v>
      </c>
      <c r="CC709" s="48">
        <f t="shared" si="549"/>
        <v>0</v>
      </c>
      <c r="CD709" s="48">
        <f t="shared" si="549"/>
        <v>0</v>
      </c>
      <c r="CE709" s="48">
        <f t="shared" si="549"/>
        <v>0</v>
      </c>
      <c r="CF709" s="48">
        <f t="shared" si="549"/>
        <v>0</v>
      </c>
      <c r="CG709" s="48">
        <f t="shared" si="549"/>
        <v>0</v>
      </c>
      <c r="CH709" s="48">
        <f t="shared" si="549"/>
        <v>0</v>
      </c>
      <c r="CI709" s="48">
        <f t="shared" si="549"/>
        <v>0</v>
      </c>
      <c r="CJ709" s="48">
        <f t="shared" si="549"/>
        <v>0</v>
      </c>
      <c r="CK709" s="48">
        <f t="shared" si="549"/>
        <v>0</v>
      </c>
      <c r="CL709" s="623"/>
      <c r="CM709" s="728"/>
      <c r="CN709" s="728"/>
      <c r="CO709" s="728"/>
      <c r="CP709" s="728"/>
      <c r="CQ709" s="728"/>
      <c r="CR709" s="728"/>
      <c r="CS709" s="728"/>
      <c r="CT709" s="728"/>
      <c r="CU709" s="632"/>
      <c r="CV709" s="2"/>
    </row>
    <row r="710" spans="1:100" ht="15.75" hidden="1" customHeight="1">
      <c r="A710" s="623"/>
      <c r="B710" s="632"/>
      <c r="C710" s="461" t="s">
        <v>1404</v>
      </c>
      <c r="D710" s="459"/>
      <c r="E710" s="458"/>
      <c r="F710" s="428"/>
      <c r="G710" s="462"/>
      <c r="H710" s="462"/>
      <c r="I710" s="428"/>
      <c r="J710" s="1"/>
      <c r="K710" s="1"/>
      <c r="L710" s="1"/>
      <c r="M710" s="427"/>
      <c r="N710" s="463"/>
      <c r="O710" s="53"/>
      <c r="P710" s="463"/>
      <c r="Q710" s="53"/>
      <c r="R710" s="53"/>
      <c r="S710" s="53"/>
      <c r="T710" s="464"/>
      <c r="U710" s="372"/>
      <c r="V710" s="464"/>
      <c r="W710" s="464"/>
      <c r="X710" s="464"/>
      <c r="Y710" s="465"/>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48">
        <f t="shared" ref="BJ710:CK710" si="550">COUNTIFS($A$10:$A$614,"CĐ11",BJ$10:BJ$614,"0")</f>
        <v>0</v>
      </c>
      <c r="BK710" s="48">
        <f t="shared" si="550"/>
        <v>0</v>
      </c>
      <c r="BL710" s="48">
        <f t="shared" si="550"/>
        <v>0</v>
      </c>
      <c r="BM710" s="48">
        <f t="shared" si="550"/>
        <v>0</v>
      </c>
      <c r="BN710" s="48">
        <f t="shared" si="550"/>
        <v>0</v>
      </c>
      <c r="BO710" s="48">
        <f t="shared" si="550"/>
        <v>0</v>
      </c>
      <c r="BP710" s="48">
        <f t="shared" si="550"/>
        <v>0</v>
      </c>
      <c r="BQ710" s="48">
        <f t="shared" si="550"/>
        <v>0</v>
      </c>
      <c r="BR710" s="48">
        <f t="shared" si="550"/>
        <v>0</v>
      </c>
      <c r="BS710" s="48">
        <f t="shared" si="550"/>
        <v>0</v>
      </c>
      <c r="BT710" s="48">
        <f t="shared" si="550"/>
        <v>0</v>
      </c>
      <c r="BU710" s="48">
        <f t="shared" si="550"/>
        <v>0</v>
      </c>
      <c r="BV710" s="48">
        <f t="shared" si="550"/>
        <v>0</v>
      </c>
      <c r="BW710" s="48">
        <f t="shared" si="550"/>
        <v>0</v>
      </c>
      <c r="BX710" s="48">
        <f t="shared" si="550"/>
        <v>0</v>
      </c>
      <c r="BY710" s="48">
        <f t="shared" si="550"/>
        <v>0</v>
      </c>
      <c r="BZ710" s="48">
        <f t="shared" si="550"/>
        <v>0</v>
      </c>
      <c r="CA710" s="48">
        <f t="shared" si="550"/>
        <v>0</v>
      </c>
      <c r="CB710" s="48">
        <f t="shared" si="550"/>
        <v>0</v>
      </c>
      <c r="CC710" s="48">
        <f t="shared" si="550"/>
        <v>0</v>
      </c>
      <c r="CD710" s="48">
        <f t="shared" si="550"/>
        <v>0</v>
      </c>
      <c r="CE710" s="48">
        <f t="shared" si="550"/>
        <v>0</v>
      </c>
      <c r="CF710" s="48">
        <f t="shared" si="550"/>
        <v>0</v>
      </c>
      <c r="CG710" s="48">
        <f t="shared" si="550"/>
        <v>0</v>
      </c>
      <c r="CH710" s="48">
        <f t="shared" si="550"/>
        <v>0</v>
      </c>
      <c r="CI710" s="48">
        <f t="shared" si="550"/>
        <v>0</v>
      </c>
      <c r="CJ710" s="48">
        <f t="shared" si="550"/>
        <v>0</v>
      </c>
      <c r="CK710" s="48">
        <f t="shared" si="550"/>
        <v>0</v>
      </c>
      <c r="CL710" s="623"/>
      <c r="CM710" s="728"/>
      <c r="CN710" s="728"/>
      <c r="CO710" s="728"/>
      <c r="CP710" s="728"/>
      <c r="CQ710" s="728"/>
      <c r="CR710" s="728"/>
      <c r="CS710" s="728"/>
      <c r="CT710" s="728"/>
      <c r="CU710" s="632"/>
      <c r="CV710" s="2"/>
    </row>
    <row r="711" spans="1:100" ht="15.75" hidden="1" customHeight="1">
      <c r="A711" s="623"/>
      <c r="B711" s="632"/>
      <c r="C711" s="461" t="s">
        <v>1405</v>
      </c>
      <c r="D711" s="459"/>
      <c r="E711" s="458"/>
      <c r="F711" s="428"/>
      <c r="G711" s="462"/>
      <c r="H711" s="462"/>
      <c r="I711" s="428"/>
      <c r="J711" s="1"/>
      <c r="K711" s="1"/>
      <c r="L711" s="1"/>
      <c r="M711" s="427"/>
      <c r="N711" s="463"/>
      <c r="O711" s="53"/>
      <c r="P711" s="463"/>
      <c r="Q711" s="53"/>
      <c r="R711" s="53"/>
      <c r="S711" s="53"/>
      <c r="T711" s="464"/>
      <c r="U711" s="372"/>
      <c r="V711" s="464"/>
      <c r="W711" s="464"/>
      <c r="X711" s="464"/>
      <c r="Y711" s="465"/>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48">
        <f t="shared" ref="BJ711:CK711" si="551">COUNTIFS($A$10:$A$614,"CĐ11",BJ$10:BJ$614,"KĐG")</f>
        <v>0</v>
      </c>
      <c r="BK711" s="48">
        <f t="shared" si="551"/>
        <v>0</v>
      </c>
      <c r="BL711" s="48">
        <f t="shared" si="551"/>
        <v>0</v>
      </c>
      <c r="BM711" s="48">
        <f t="shared" si="551"/>
        <v>0</v>
      </c>
      <c r="BN711" s="48">
        <f t="shared" si="551"/>
        <v>0</v>
      </c>
      <c r="BO711" s="48">
        <f t="shared" si="551"/>
        <v>0</v>
      </c>
      <c r="BP711" s="48">
        <f t="shared" si="551"/>
        <v>0</v>
      </c>
      <c r="BQ711" s="48">
        <f t="shared" si="551"/>
        <v>0</v>
      </c>
      <c r="BR711" s="48">
        <f t="shared" si="551"/>
        <v>0</v>
      </c>
      <c r="BS711" s="48">
        <f t="shared" si="551"/>
        <v>0</v>
      </c>
      <c r="BT711" s="48">
        <f t="shared" si="551"/>
        <v>0</v>
      </c>
      <c r="BU711" s="48">
        <f t="shared" si="551"/>
        <v>0</v>
      </c>
      <c r="BV711" s="48">
        <f t="shared" si="551"/>
        <v>0</v>
      </c>
      <c r="BW711" s="48">
        <f t="shared" si="551"/>
        <v>0</v>
      </c>
      <c r="BX711" s="48">
        <f t="shared" si="551"/>
        <v>0</v>
      </c>
      <c r="BY711" s="48">
        <f t="shared" si="551"/>
        <v>0</v>
      </c>
      <c r="BZ711" s="48">
        <f t="shared" si="551"/>
        <v>0</v>
      </c>
      <c r="CA711" s="48">
        <f t="shared" si="551"/>
        <v>0</v>
      </c>
      <c r="CB711" s="48">
        <f t="shared" si="551"/>
        <v>0</v>
      </c>
      <c r="CC711" s="48">
        <f t="shared" si="551"/>
        <v>0</v>
      </c>
      <c r="CD711" s="48">
        <f t="shared" si="551"/>
        <v>0</v>
      </c>
      <c r="CE711" s="48">
        <f t="shared" si="551"/>
        <v>0</v>
      </c>
      <c r="CF711" s="48">
        <f t="shared" si="551"/>
        <v>0</v>
      </c>
      <c r="CG711" s="48">
        <f t="shared" si="551"/>
        <v>0</v>
      </c>
      <c r="CH711" s="48">
        <f t="shared" si="551"/>
        <v>0</v>
      </c>
      <c r="CI711" s="48">
        <f t="shared" si="551"/>
        <v>0</v>
      </c>
      <c r="CJ711" s="48">
        <f t="shared" si="551"/>
        <v>0</v>
      </c>
      <c r="CK711" s="48">
        <f t="shared" si="551"/>
        <v>0</v>
      </c>
      <c r="CL711" s="623"/>
      <c r="CM711" s="728"/>
      <c r="CN711" s="728"/>
      <c r="CO711" s="728"/>
      <c r="CP711" s="728"/>
      <c r="CQ711" s="728"/>
      <c r="CR711" s="728"/>
      <c r="CS711" s="728"/>
      <c r="CT711" s="728"/>
      <c r="CU711" s="632"/>
      <c r="CV711" s="2"/>
    </row>
    <row r="712" spans="1:100" ht="15.75" hidden="1" customHeight="1">
      <c r="A712" s="623"/>
      <c r="B712" s="632"/>
      <c r="C712" s="461" t="s">
        <v>1406</v>
      </c>
      <c r="D712" s="459"/>
      <c r="E712" s="458"/>
      <c r="F712" s="428"/>
      <c r="G712" s="462"/>
      <c r="H712" s="462"/>
      <c r="I712" s="428"/>
      <c r="J712" s="1"/>
      <c r="K712" s="1"/>
      <c r="L712" s="1"/>
      <c r="M712" s="427"/>
      <c r="N712" s="463"/>
      <c r="O712" s="53"/>
      <c r="P712" s="463"/>
      <c r="Q712" s="53"/>
      <c r="R712" s="53"/>
      <c r="S712" s="53"/>
      <c r="T712" s="464"/>
      <c r="U712" s="372"/>
      <c r="V712" s="464"/>
      <c r="W712" s="464"/>
      <c r="X712" s="464"/>
      <c r="Y712" s="465"/>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511" t="e">
        <f t="shared" ref="BJ712:CK712" si="552">BJ711/(BJ708+BJ709+BJ710+BJ711)</f>
        <v>#DIV/0!</v>
      </c>
      <c r="BK712" s="511" t="e">
        <f t="shared" si="552"/>
        <v>#DIV/0!</v>
      </c>
      <c r="BL712" s="511" t="e">
        <f t="shared" si="552"/>
        <v>#DIV/0!</v>
      </c>
      <c r="BM712" s="511" t="e">
        <f t="shared" si="552"/>
        <v>#DIV/0!</v>
      </c>
      <c r="BN712" s="511" t="e">
        <f t="shared" si="552"/>
        <v>#DIV/0!</v>
      </c>
      <c r="BO712" s="511" t="e">
        <f t="shared" si="552"/>
        <v>#DIV/0!</v>
      </c>
      <c r="BP712" s="511" t="e">
        <f t="shared" si="552"/>
        <v>#DIV/0!</v>
      </c>
      <c r="BQ712" s="511" t="e">
        <f t="shared" si="552"/>
        <v>#DIV/0!</v>
      </c>
      <c r="BR712" s="511" t="e">
        <f t="shared" si="552"/>
        <v>#DIV/0!</v>
      </c>
      <c r="BS712" s="511" t="e">
        <f t="shared" si="552"/>
        <v>#DIV/0!</v>
      </c>
      <c r="BT712" s="511" t="e">
        <f t="shared" si="552"/>
        <v>#DIV/0!</v>
      </c>
      <c r="BU712" s="511" t="e">
        <f t="shared" si="552"/>
        <v>#DIV/0!</v>
      </c>
      <c r="BV712" s="511" t="e">
        <f t="shared" si="552"/>
        <v>#DIV/0!</v>
      </c>
      <c r="BW712" s="511" t="e">
        <f t="shared" si="552"/>
        <v>#DIV/0!</v>
      </c>
      <c r="BX712" s="511" t="e">
        <f t="shared" si="552"/>
        <v>#DIV/0!</v>
      </c>
      <c r="BY712" s="511" t="e">
        <f t="shared" si="552"/>
        <v>#DIV/0!</v>
      </c>
      <c r="BZ712" s="511" t="e">
        <f t="shared" si="552"/>
        <v>#DIV/0!</v>
      </c>
      <c r="CA712" s="511" t="e">
        <f t="shared" si="552"/>
        <v>#DIV/0!</v>
      </c>
      <c r="CB712" s="511" t="e">
        <f t="shared" si="552"/>
        <v>#DIV/0!</v>
      </c>
      <c r="CC712" s="511" t="e">
        <f t="shared" si="552"/>
        <v>#DIV/0!</v>
      </c>
      <c r="CD712" s="511" t="e">
        <f t="shared" si="552"/>
        <v>#DIV/0!</v>
      </c>
      <c r="CE712" s="511" t="e">
        <f t="shared" si="552"/>
        <v>#DIV/0!</v>
      </c>
      <c r="CF712" s="511" t="e">
        <f t="shared" si="552"/>
        <v>#DIV/0!</v>
      </c>
      <c r="CG712" s="511" t="e">
        <f t="shared" si="552"/>
        <v>#DIV/0!</v>
      </c>
      <c r="CH712" s="511" t="e">
        <f t="shared" si="552"/>
        <v>#DIV/0!</v>
      </c>
      <c r="CI712" s="511" t="e">
        <f t="shared" si="552"/>
        <v>#DIV/0!</v>
      </c>
      <c r="CJ712" s="511" t="e">
        <f t="shared" si="552"/>
        <v>#DIV/0!</v>
      </c>
      <c r="CK712" s="511" t="e">
        <f t="shared" si="552"/>
        <v>#DIV/0!</v>
      </c>
      <c r="CL712" s="624"/>
      <c r="CM712" s="629"/>
      <c r="CN712" s="629"/>
      <c r="CO712" s="629"/>
      <c r="CP712" s="629"/>
      <c r="CQ712" s="629"/>
      <c r="CR712" s="629"/>
      <c r="CS712" s="629"/>
      <c r="CT712" s="629"/>
      <c r="CU712" s="633"/>
      <c r="CV712" s="2"/>
    </row>
    <row r="713" spans="1:100" ht="15.75" hidden="1" customHeight="1">
      <c r="A713" s="623"/>
      <c r="B713" s="632"/>
      <c r="C713" s="423" t="s">
        <v>1407</v>
      </c>
      <c r="D713" s="459"/>
      <c r="E713" s="458"/>
      <c r="F713" s="428"/>
      <c r="G713" s="462"/>
      <c r="H713" s="462"/>
      <c r="I713" s="428"/>
      <c r="J713" s="1"/>
      <c r="K713" s="1"/>
      <c r="L713" s="1"/>
      <c r="M713" s="427"/>
      <c r="N713" s="463"/>
      <c r="O713" s="53"/>
      <c r="P713" s="463"/>
      <c r="Q713" s="53"/>
      <c r="R713" s="53"/>
      <c r="S713" s="53"/>
      <c r="T713" s="464"/>
      <c r="U713" s="372"/>
      <c r="V713" s="464"/>
      <c r="W713" s="464"/>
      <c r="X713" s="464"/>
      <c r="Y713" s="465"/>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479" t="e">
        <f t="shared" ref="BJ713:CK713" si="553">(((BJ708*2)+(BJ709*1)+(BJ710*0)+(BJ710*0)))/(BJ708+BJ709+BJ710+BJ711)</f>
        <v>#DIV/0!</v>
      </c>
      <c r="BK713" s="479" t="e">
        <f t="shared" si="553"/>
        <v>#DIV/0!</v>
      </c>
      <c r="BL713" s="479" t="e">
        <f t="shared" si="553"/>
        <v>#DIV/0!</v>
      </c>
      <c r="BM713" s="479" t="e">
        <f t="shared" si="553"/>
        <v>#DIV/0!</v>
      </c>
      <c r="BN713" s="479" t="e">
        <f t="shared" si="553"/>
        <v>#DIV/0!</v>
      </c>
      <c r="BO713" s="479" t="e">
        <f t="shared" si="553"/>
        <v>#DIV/0!</v>
      </c>
      <c r="BP713" s="479" t="e">
        <f t="shared" si="553"/>
        <v>#DIV/0!</v>
      </c>
      <c r="BQ713" s="479" t="e">
        <f t="shared" si="553"/>
        <v>#DIV/0!</v>
      </c>
      <c r="BR713" s="479" t="e">
        <f t="shared" si="553"/>
        <v>#DIV/0!</v>
      </c>
      <c r="BS713" s="479" t="e">
        <f t="shared" si="553"/>
        <v>#DIV/0!</v>
      </c>
      <c r="BT713" s="479" t="e">
        <f t="shared" si="553"/>
        <v>#DIV/0!</v>
      </c>
      <c r="BU713" s="479" t="e">
        <f t="shared" si="553"/>
        <v>#DIV/0!</v>
      </c>
      <c r="BV713" s="479" t="e">
        <f t="shared" si="553"/>
        <v>#DIV/0!</v>
      </c>
      <c r="BW713" s="479" t="e">
        <f t="shared" si="553"/>
        <v>#DIV/0!</v>
      </c>
      <c r="BX713" s="479" t="e">
        <f t="shared" si="553"/>
        <v>#DIV/0!</v>
      </c>
      <c r="BY713" s="479" t="e">
        <f t="shared" si="553"/>
        <v>#DIV/0!</v>
      </c>
      <c r="BZ713" s="479" t="e">
        <f t="shared" si="553"/>
        <v>#DIV/0!</v>
      </c>
      <c r="CA713" s="479" t="e">
        <f t="shared" si="553"/>
        <v>#DIV/0!</v>
      </c>
      <c r="CB713" s="479" t="e">
        <f t="shared" si="553"/>
        <v>#DIV/0!</v>
      </c>
      <c r="CC713" s="479" t="e">
        <f t="shared" si="553"/>
        <v>#DIV/0!</v>
      </c>
      <c r="CD713" s="479" t="e">
        <f t="shared" si="553"/>
        <v>#DIV/0!</v>
      </c>
      <c r="CE713" s="479" t="e">
        <f t="shared" si="553"/>
        <v>#DIV/0!</v>
      </c>
      <c r="CF713" s="479" t="e">
        <f t="shared" si="553"/>
        <v>#DIV/0!</v>
      </c>
      <c r="CG713" s="479" t="e">
        <f t="shared" si="553"/>
        <v>#DIV/0!</v>
      </c>
      <c r="CH713" s="479" t="e">
        <f t="shared" si="553"/>
        <v>#DIV/0!</v>
      </c>
      <c r="CI713" s="479" t="e">
        <f t="shared" si="553"/>
        <v>#DIV/0!</v>
      </c>
      <c r="CJ713" s="479" t="e">
        <f t="shared" si="553"/>
        <v>#DIV/0!</v>
      </c>
      <c r="CK713" s="479" t="e">
        <f t="shared" si="553"/>
        <v>#DIV/0!</v>
      </c>
      <c r="CL713" s="480">
        <f>COUNTIF($BJ714:$CK714,"Đ")</f>
        <v>0</v>
      </c>
      <c r="CM713" s="481" t="e">
        <f>CL713/(CN713+CP713+CR713+CL713)</f>
        <v>#DIV/0!</v>
      </c>
      <c r="CN713" s="480">
        <f>COUNTIF($BJ714:$DA714,"CCG")</f>
        <v>0</v>
      </c>
      <c r="CO713" s="481" t="e">
        <f>CN713/(CL713+CP713+CR713+CN713)</f>
        <v>#DIV/0!</v>
      </c>
      <c r="CP713" s="480">
        <f>COUNTIF($BJ714:$DA714,"CĐ")</f>
        <v>0</v>
      </c>
      <c r="CQ713" s="481" t="e">
        <f>CP713/(CL713+CN713+CR713+CP713)</f>
        <v>#DIV/0!</v>
      </c>
      <c r="CR713" s="480">
        <f>COUNTIF($BJ714:$DA714,"KĐG")</f>
        <v>0</v>
      </c>
      <c r="CS713" s="481" t="e">
        <f>CR713/(CL713+CN713+CP713+CR713)</f>
        <v>#DIV/0!</v>
      </c>
      <c r="CT713" s="482" t="e">
        <f>(((CL713*2)+(CN713*1)+(CP713*0)))/(CL713+CN713+CP713)</f>
        <v>#DIV/0!</v>
      </c>
      <c r="CU713" s="483" t="e">
        <f>IF(CT713&gt;=1.6,"Đạt mục tiêu",IF(CT713&gt;=1,"Cần cố gắng","Chưa đạt"))</f>
        <v>#DIV/0!</v>
      </c>
      <c r="CV713" s="2"/>
    </row>
    <row r="714" spans="1:100" ht="15.75" hidden="1" customHeight="1">
      <c r="A714" s="624"/>
      <c r="B714" s="633"/>
      <c r="C714" s="415"/>
      <c r="D714" s="459"/>
      <c r="E714" s="458"/>
      <c r="F714" s="428"/>
      <c r="G714" s="462"/>
      <c r="H714" s="462"/>
      <c r="I714" s="428"/>
      <c r="J714" s="1"/>
      <c r="K714" s="1"/>
      <c r="L714" s="1"/>
      <c r="M714" s="427"/>
      <c r="N714" s="463"/>
      <c r="O714" s="53"/>
      <c r="P714" s="463"/>
      <c r="Q714" s="53"/>
      <c r="R714" s="53"/>
      <c r="S714" s="53"/>
      <c r="T714" s="464"/>
      <c r="U714" s="372"/>
      <c r="V714" s="464"/>
      <c r="W714" s="464"/>
      <c r="X714" s="464"/>
      <c r="Y714" s="465"/>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479" t="e">
        <f t="shared" ref="BJ714:CK714" si="554">IF(BJ712&gt;=50%,"KĐG",IF(BJ713&gt;=1.6,"Đ",IF(BJ713&gt;=1,"CCG","CĐ")))</f>
        <v>#DIV/0!</v>
      </c>
      <c r="BK714" s="479" t="e">
        <f t="shared" si="554"/>
        <v>#DIV/0!</v>
      </c>
      <c r="BL714" s="479" t="e">
        <f t="shared" si="554"/>
        <v>#DIV/0!</v>
      </c>
      <c r="BM714" s="479" t="e">
        <f t="shared" si="554"/>
        <v>#DIV/0!</v>
      </c>
      <c r="BN714" s="479" t="e">
        <f t="shared" si="554"/>
        <v>#DIV/0!</v>
      </c>
      <c r="BO714" s="479" t="e">
        <f t="shared" si="554"/>
        <v>#DIV/0!</v>
      </c>
      <c r="BP714" s="479" t="e">
        <f t="shared" si="554"/>
        <v>#DIV/0!</v>
      </c>
      <c r="BQ714" s="479" t="e">
        <f t="shared" si="554"/>
        <v>#DIV/0!</v>
      </c>
      <c r="BR714" s="479" t="e">
        <f t="shared" si="554"/>
        <v>#DIV/0!</v>
      </c>
      <c r="BS714" s="479" t="e">
        <f t="shared" si="554"/>
        <v>#DIV/0!</v>
      </c>
      <c r="BT714" s="479" t="e">
        <f t="shared" si="554"/>
        <v>#DIV/0!</v>
      </c>
      <c r="BU714" s="479" t="e">
        <f t="shared" si="554"/>
        <v>#DIV/0!</v>
      </c>
      <c r="BV714" s="479" t="e">
        <f t="shared" si="554"/>
        <v>#DIV/0!</v>
      </c>
      <c r="BW714" s="479" t="e">
        <f t="shared" si="554"/>
        <v>#DIV/0!</v>
      </c>
      <c r="BX714" s="479" t="e">
        <f t="shared" si="554"/>
        <v>#DIV/0!</v>
      </c>
      <c r="BY714" s="479" t="e">
        <f t="shared" si="554"/>
        <v>#DIV/0!</v>
      </c>
      <c r="BZ714" s="479" t="e">
        <f t="shared" si="554"/>
        <v>#DIV/0!</v>
      </c>
      <c r="CA714" s="479" t="e">
        <f t="shared" si="554"/>
        <v>#DIV/0!</v>
      </c>
      <c r="CB714" s="479" t="e">
        <f t="shared" si="554"/>
        <v>#DIV/0!</v>
      </c>
      <c r="CC714" s="479" t="e">
        <f t="shared" si="554"/>
        <v>#DIV/0!</v>
      </c>
      <c r="CD714" s="479" t="e">
        <f t="shared" si="554"/>
        <v>#DIV/0!</v>
      </c>
      <c r="CE714" s="479" t="e">
        <f t="shared" si="554"/>
        <v>#DIV/0!</v>
      </c>
      <c r="CF714" s="479" t="e">
        <f t="shared" si="554"/>
        <v>#DIV/0!</v>
      </c>
      <c r="CG714" s="479" t="e">
        <f t="shared" si="554"/>
        <v>#DIV/0!</v>
      </c>
      <c r="CH714" s="479" t="e">
        <f t="shared" si="554"/>
        <v>#DIV/0!</v>
      </c>
      <c r="CI714" s="479" t="e">
        <f t="shared" si="554"/>
        <v>#DIV/0!</v>
      </c>
      <c r="CJ714" s="479" t="e">
        <f t="shared" si="554"/>
        <v>#DIV/0!</v>
      </c>
      <c r="CK714" s="479" t="e">
        <f t="shared" si="554"/>
        <v>#DIV/0!</v>
      </c>
      <c r="CL714" s="484"/>
      <c r="CM714" s="485"/>
      <c r="CN714" s="484"/>
      <c r="CO714" s="485"/>
      <c r="CP714" s="484"/>
      <c r="CQ714" s="485"/>
      <c r="CR714" s="484"/>
      <c r="CS714" s="485"/>
      <c r="CT714" s="486"/>
      <c r="CU714" s="435"/>
      <c r="CV714" s="2"/>
    </row>
    <row r="715" spans="1:100" ht="15.75" hidden="1" customHeight="1">
      <c r="A715" s="729" t="s">
        <v>1421</v>
      </c>
      <c r="B715" s="729" t="s">
        <v>176</v>
      </c>
      <c r="C715" s="487" t="s">
        <v>1402</v>
      </c>
      <c r="D715" s="459"/>
      <c r="E715" s="458"/>
      <c r="F715" s="428"/>
      <c r="G715" s="462"/>
      <c r="H715" s="462"/>
      <c r="I715" s="428"/>
      <c r="J715" s="1"/>
      <c r="K715" s="1"/>
      <c r="L715" s="1"/>
      <c r="M715" s="427"/>
      <c r="N715" s="463"/>
      <c r="O715" s="53"/>
      <c r="P715" s="463"/>
      <c r="Q715" s="53"/>
      <c r="R715" s="53"/>
      <c r="S715" s="53"/>
      <c r="T715" s="464"/>
      <c r="U715" s="372"/>
      <c r="V715" s="464"/>
      <c r="W715" s="464"/>
      <c r="X715" s="464"/>
      <c r="Y715" s="465"/>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48">
        <f t="shared" ref="BJ715:CK715" si="555">COUNTIFS($J$6:$J$669,"Thể chất",BJ$6:BJ$669,"2")</f>
        <v>0</v>
      </c>
      <c r="BK715" s="48">
        <f t="shared" si="555"/>
        <v>0</v>
      </c>
      <c r="BL715" s="48">
        <f t="shared" si="555"/>
        <v>0</v>
      </c>
      <c r="BM715" s="48">
        <f t="shared" si="555"/>
        <v>0</v>
      </c>
      <c r="BN715" s="48">
        <f t="shared" si="555"/>
        <v>0</v>
      </c>
      <c r="BO715" s="48">
        <f t="shared" si="555"/>
        <v>0</v>
      </c>
      <c r="BP715" s="48">
        <f t="shared" si="555"/>
        <v>0</v>
      </c>
      <c r="BQ715" s="48">
        <f t="shared" si="555"/>
        <v>0</v>
      </c>
      <c r="BR715" s="48">
        <f t="shared" si="555"/>
        <v>0</v>
      </c>
      <c r="BS715" s="48">
        <f t="shared" si="555"/>
        <v>0</v>
      </c>
      <c r="BT715" s="48">
        <f t="shared" si="555"/>
        <v>0</v>
      </c>
      <c r="BU715" s="48">
        <f t="shared" si="555"/>
        <v>0</v>
      </c>
      <c r="BV715" s="48">
        <f t="shared" si="555"/>
        <v>0</v>
      </c>
      <c r="BW715" s="48">
        <f t="shared" si="555"/>
        <v>0</v>
      </c>
      <c r="BX715" s="48">
        <f t="shared" si="555"/>
        <v>0</v>
      </c>
      <c r="BY715" s="48">
        <f t="shared" si="555"/>
        <v>0</v>
      </c>
      <c r="BZ715" s="48">
        <f t="shared" si="555"/>
        <v>0</v>
      </c>
      <c r="CA715" s="48">
        <f t="shared" si="555"/>
        <v>0</v>
      </c>
      <c r="CB715" s="48">
        <f t="shared" si="555"/>
        <v>0</v>
      </c>
      <c r="CC715" s="48">
        <f t="shared" si="555"/>
        <v>0</v>
      </c>
      <c r="CD715" s="48">
        <f t="shared" si="555"/>
        <v>0</v>
      </c>
      <c r="CE715" s="48">
        <f t="shared" si="555"/>
        <v>0</v>
      </c>
      <c r="CF715" s="48">
        <f t="shared" si="555"/>
        <v>0</v>
      </c>
      <c r="CG715" s="48">
        <f t="shared" si="555"/>
        <v>0</v>
      </c>
      <c r="CH715" s="48">
        <f t="shared" si="555"/>
        <v>0</v>
      </c>
      <c r="CI715" s="48">
        <f t="shared" si="555"/>
        <v>0</v>
      </c>
      <c r="CJ715" s="48">
        <f t="shared" si="555"/>
        <v>0</v>
      </c>
      <c r="CK715" s="48">
        <f t="shared" si="555"/>
        <v>0</v>
      </c>
      <c r="CL715" s="622"/>
      <c r="CM715" s="727"/>
      <c r="CN715" s="727"/>
      <c r="CO715" s="727"/>
      <c r="CP715" s="727"/>
      <c r="CQ715" s="727"/>
      <c r="CR715" s="727"/>
      <c r="CS715" s="727"/>
      <c r="CT715" s="727"/>
      <c r="CU715" s="654"/>
      <c r="CV715" s="2"/>
    </row>
    <row r="716" spans="1:100" ht="15.75" hidden="1" customHeight="1">
      <c r="A716" s="638"/>
      <c r="B716" s="730"/>
      <c r="C716" s="487" t="s">
        <v>1403</v>
      </c>
      <c r="D716" s="459"/>
      <c r="E716" s="458"/>
      <c r="F716" s="428"/>
      <c r="G716" s="462"/>
      <c r="H716" s="462"/>
      <c r="I716" s="428"/>
      <c r="J716" s="1"/>
      <c r="K716" s="1"/>
      <c r="L716" s="1"/>
      <c r="M716" s="427"/>
      <c r="N716" s="463"/>
      <c r="O716" s="53"/>
      <c r="P716" s="463"/>
      <c r="Q716" s="53"/>
      <c r="R716" s="53"/>
      <c r="S716" s="53"/>
      <c r="T716" s="464"/>
      <c r="U716" s="372"/>
      <c r="V716" s="464"/>
      <c r="W716" s="464"/>
      <c r="X716" s="464"/>
      <c r="Y716" s="465"/>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48">
        <f t="shared" ref="BJ716:CK716" si="556">COUNTIFS($J$6:$J$669,"Thể chất",BJ$6:BJ$669,"1")</f>
        <v>0</v>
      </c>
      <c r="BK716" s="48">
        <f t="shared" si="556"/>
        <v>0</v>
      </c>
      <c r="BL716" s="48">
        <f t="shared" si="556"/>
        <v>0</v>
      </c>
      <c r="BM716" s="48">
        <f t="shared" si="556"/>
        <v>0</v>
      </c>
      <c r="BN716" s="48">
        <f t="shared" si="556"/>
        <v>0</v>
      </c>
      <c r="BO716" s="48">
        <f t="shared" si="556"/>
        <v>0</v>
      </c>
      <c r="BP716" s="48">
        <f t="shared" si="556"/>
        <v>0</v>
      </c>
      <c r="BQ716" s="48">
        <f t="shared" si="556"/>
        <v>0</v>
      </c>
      <c r="BR716" s="48">
        <f t="shared" si="556"/>
        <v>0</v>
      </c>
      <c r="BS716" s="48">
        <f t="shared" si="556"/>
        <v>0</v>
      </c>
      <c r="BT716" s="48">
        <f t="shared" si="556"/>
        <v>0</v>
      </c>
      <c r="BU716" s="48">
        <f t="shared" si="556"/>
        <v>0</v>
      </c>
      <c r="BV716" s="48">
        <f t="shared" si="556"/>
        <v>0</v>
      </c>
      <c r="BW716" s="48">
        <f t="shared" si="556"/>
        <v>0</v>
      </c>
      <c r="BX716" s="48">
        <f t="shared" si="556"/>
        <v>0</v>
      </c>
      <c r="BY716" s="48">
        <f t="shared" si="556"/>
        <v>0</v>
      </c>
      <c r="BZ716" s="48">
        <f t="shared" si="556"/>
        <v>0</v>
      </c>
      <c r="CA716" s="48">
        <f t="shared" si="556"/>
        <v>0</v>
      </c>
      <c r="CB716" s="48">
        <f t="shared" si="556"/>
        <v>0</v>
      </c>
      <c r="CC716" s="48">
        <f t="shared" si="556"/>
        <v>0</v>
      </c>
      <c r="CD716" s="48">
        <f t="shared" si="556"/>
        <v>0</v>
      </c>
      <c r="CE716" s="48">
        <f t="shared" si="556"/>
        <v>0</v>
      </c>
      <c r="CF716" s="48">
        <f t="shared" si="556"/>
        <v>0</v>
      </c>
      <c r="CG716" s="48">
        <f t="shared" si="556"/>
        <v>0</v>
      </c>
      <c r="CH716" s="48">
        <f t="shared" si="556"/>
        <v>0</v>
      </c>
      <c r="CI716" s="48">
        <f t="shared" si="556"/>
        <v>0</v>
      </c>
      <c r="CJ716" s="48">
        <f t="shared" si="556"/>
        <v>0</v>
      </c>
      <c r="CK716" s="48">
        <f t="shared" si="556"/>
        <v>0</v>
      </c>
      <c r="CL716" s="623"/>
      <c r="CM716" s="728"/>
      <c r="CN716" s="728"/>
      <c r="CO716" s="728"/>
      <c r="CP716" s="728"/>
      <c r="CQ716" s="728"/>
      <c r="CR716" s="728"/>
      <c r="CS716" s="728"/>
      <c r="CT716" s="728"/>
      <c r="CU716" s="632"/>
      <c r="CV716" s="2"/>
    </row>
    <row r="717" spans="1:100" ht="15.75" hidden="1" customHeight="1">
      <c r="A717" s="638"/>
      <c r="B717" s="730"/>
      <c r="C717" s="487" t="s">
        <v>1404</v>
      </c>
      <c r="D717" s="459"/>
      <c r="E717" s="458"/>
      <c r="F717" s="428"/>
      <c r="G717" s="462"/>
      <c r="H717" s="462"/>
      <c r="I717" s="428"/>
      <c r="J717" s="1"/>
      <c r="K717" s="1"/>
      <c r="L717" s="1"/>
      <c r="M717" s="427"/>
      <c r="N717" s="463"/>
      <c r="O717" s="53"/>
      <c r="P717" s="463"/>
      <c r="Q717" s="53"/>
      <c r="R717" s="53"/>
      <c r="S717" s="53"/>
      <c r="T717" s="464"/>
      <c r="U717" s="372"/>
      <c r="V717" s="464"/>
      <c r="W717" s="464"/>
      <c r="X717" s="464"/>
      <c r="Y717" s="465"/>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48">
        <f t="shared" ref="BJ717:CK717" si="557">COUNTIFS($J$6:$J$669,"Thể chất",BJ$6:BJ$669,"0")</f>
        <v>0</v>
      </c>
      <c r="BK717" s="48">
        <f t="shared" si="557"/>
        <v>0</v>
      </c>
      <c r="BL717" s="48">
        <f t="shared" si="557"/>
        <v>0</v>
      </c>
      <c r="BM717" s="48">
        <f t="shared" si="557"/>
        <v>0</v>
      </c>
      <c r="BN717" s="48">
        <f t="shared" si="557"/>
        <v>0</v>
      </c>
      <c r="BO717" s="48">
        <f t="shared" si="557"/>
        <v>0</v>
      </c>
      <c r="BP717" s="48">
        <f t="shared" si="557"/>
        <v>0</v>
      </c>
      <c r="BQ717" s="48">
        <f t="shared" si="557"/>
        <v>0</v>
      </c>
      <c r="BR717" s="48">
        <f t="shared" si="557"/>
        <v>0</v>
      </c>
      <c r="BS717" s="48">
        <f t="shared" si="557"/>
        <v>0</v>
      </c>
      <c r="BT717" s="48">
        <f t="shared" si="557"/>
        <v>0</v>
      </c>
      <c r="BU717" s="48">
        <f t="shared" si="557"/>
        <v>0</v>
      </c>
      <c r="BV717" s="48">
        <f t="shared" si="557"/>
        <v>0</v>
      </c>
      <c r="BW717" s="48">
        <f t="shared" si="557"/>
        <v>0</v>
      </c>
      <c r="BX717" s="48">
        <f t="shared" si="557"/>
        <v>0</v>
      </c>
      <c r="BY717" s="48">
        <f t="shared" si="557"/>
        <v>0</v>
      </c>
      <c r="BZ717" s="48">
        <f t="shared" si="557"/>
        <v>0</v>
      </c>
      <c r="CA717" s="48">
        <f t="shared" si="557"/>
        <v>0</v>
      </c>
      <c r="CB717" s="48">
        <f t="shared" si="557"/>
        <v>0</v>
      </c>
      <c r="CC717" s="48">
        <f t="shared" si="557"/>
        <v>0</v>
      </c>
      <c r="CD717" s="48">
        <f t="shared" si="557"/>
        <v>0</v>
      </c>
      <c r="CE717" s="48">
        <f t="shared" si="557"/>
        <v>0</v>
      </c>
      <c r="CF717" s="48">
        <f t="shared" si="557"/>
        <v>0</v>
      </c>
      <c r="CG717" s="48">
        <f t="shared" si="557"/>
        <v>0</v>
      </c>
      <c r="CH717" s="48">
        <f t="shared" si="557"/>
        <v>0</v>
      </c>
      <c r="CI717" s="48">
        <f t="shared" si="557"/>
        <v>0</v>
      </c>
      <c r="CJ717" s="48">
        <f t="shared" si="557"/>
        <v>0</v>
      </c>
      <c r="CK717" s="48">
        <f t="shared" si="557"/>
        <v>0</v>
      </c>
      <c r="CL717" s="623"/>
      <c r="CM717" s="728"/>
      <c r="CN717" s="728"/>
      <c r="CO717" s="728"/>
      <c r="CP717" s="728"/>
      <c r="CQ717" s="728"/>
      <c r="CR717" s="728"/>
      <c r="CS717" s="728"/>
      <c r="CT717" s="728"/>
      <c r="CU717" s="632"/>
      <c r="CV717" s="2"/>
    </row>
    <row r="718" spans="1:100" ht="15.75" hidden="1" customHeight="1">
      <c r="A718" s="638"/>
      <c r="B718" s="730"/>
      <c r="C718" s="487" t="s">
        <v>1405</v>
      </c>
      <c r="D718" s="459"/>
      <c r="E718" s="458"/>
      <c r="F718" s="428"/>
      <c r="G718" s="462"/>
      <c r="H718" s="462"/>
      <c r="I718" s="428"/>
      <c r="J718" s="1"/>
      <c r="K718" s="1"/>
      <c r="L718" s="1"/>
      <c r="M718" s="427"/>
      <c r="N718" s="463"/>
      <c r="O718" s="53"/>
      <c r="P718" s="463"/>
      <c r="Q718" s="53"/>
      <c r="R718" s="53"/>
      <c r="S718" s="53"/>
      <c r="T718" s="464"/>
      <c r="U718" s="372"/>
      <c r="V718" s="464"/>
      <c r="W718" s="464"/>
      <c r="X718" s="464"/>
      <c r="Y718" s="465"/>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48">
        <f t="shared" ref="BJ718:CK718" si="558">COUNTIFS($J$6:$J$669,"Thể chất",BJ$6:BJ$669,"KĐG")</f>
        <v>0</v>
      </c>
      <c r="BK718" s="48">
        <f t="shared" si="558"/>
        <v>0</v>
      </c>
      <c r="BL718" s="48">
        <f t="shared" si="558"/>
        <v>0</v>
      </c>
      <c r="BM718" s="48">
        <f t="shared" si="558"/>
        <v>0</v>
      </c>
      <c r="BN718" s="48">
        <f t="shared" si="558"/>
        <v>0</v>
      </c>
      <c r="BO718" s="48">
        <f t="shared" si="558"/>
        <v>0</v>
      </c>
      <c r="BP718" s="48">
        <f t="shared" si="558"/>
        <v>0</v>
      </c>
      <c r="BQ718" s="48">
        <f t="shared" si="558"/>
        <v>0</v>
      </c>
      <c r="BR718" s="48">
        <f t="shared" si="558"/>
        <v>0</v>
      </c>
      <c r="BS718" s="48">
        <f t="shared" si="558"/>
        <v>0</v>
      </c>
      <c r="BT718" s="48">
        <f t="shared" si="558"/>
        <v>0</v>
      </c>
      <c r="BU718" s="48">
        <f t="shared" si="558"/>
        <v>0</v>
      </c>
      <c r="BV718" s="48">
        <f t="shared" si="558"/>
        <v>0</v>
      </c>
      <c r="BW718" s="48">
        <f t="shared" si="558"/>
        <v>0</v>
      </c>
      <c r="BX718" s="48">
        <f t="shared" si="558"/>
        <v>0</v>
      </c>
      <c r="BY718" s="48">
        <f t="shared" si="558"/>
        <v>0</v>
      </c>
      <c r="BZ718" s="48">
        <f t="shared" si="558"/>
        <v>0</v>
      </c>
      <c r="CA718" s="48">
        <f t="shared" si="558"/>
        <v>0</v>
      </c>
      <c r="CB718" s="48">
        <f t="shared" si="558"/>
        <v>0</v>
      </c>
      <c r="CC718" s="48">
        <f t="shared" si="558"/>
        <v>0</v>
      </c>
      <c r="CD718" s="48">
        <f t="shared" si="558"/>
        <v>0</v>
      </c>
      <c r="CE718" s="48">
        <f t="shared" si="558"/>
        <v>0</v>
      </c>
      <c r="CF718" s="48">
        <f t="shared" si="558"/>
        <v>0</v>
      </c>
      <c r="CG718" s="48">
        <f t="shared" si="558"/>
        <v>0</v>
      </c>
      <c r="CH718" s="48">
        <f t="shared" si="558"/>
        <v>0</v>
      </c>
      <c r="CI718" s="48">
        <f t="shared" si="558"/>
        <v>0</v>
      </c>
      <c r="CJ718" s="48">
        <f t="shared" si="558"/>
        <v>0</v>
      </c>
      <c r="CK718" s="48">
        <f t="shared" si="558"/>
        <v>0</v>
      </c>
      <c r="CL718" s="623"/>
      <c r="CM718" s="728"/>
      <c r="CN718" s="728"/>
      <c r="CO718" s="728"/>
      <c r="CP718" s="728"/>
      <c r="CQ718" s="728"/>
      <c r="CR718" s="728"/>
      <c r="CS718" s="728"/>
      <c r="CT718" s="728"/>
      <c r="CU718" s="632"/>
      <c r="CV718" s="2"/>
    </row>
    <row r="719" spans="1:100" ht="28.5" hidden="1" customHeight="1">
      <c r="A719" s="638"/>
      <c r="B719" s="730"/>
      <c r="C719" s="487" t="s">
        <v>1406</v>
      </c>
      <c r="D719" s="459"/>
      <c r="E719" s="458"/>
      <c r="F719" s="428"/>
      <c r="G719" s="462"/>
      <c r="H719" s="462"/>
      <c r="I719" s="428"/>
      <c r="J719" s="1"/>
      <c r="K719" s="1"/>
      <c r="L719" s="1"/>
      <c r="M719" s="427"/>
      <c r="N719" s="463"/>
      <c r="O719" s="53"/>
      <c r="P719" s="463"/>
      <c r="Q719" s="53"/>
      <c r="R719" s="53"/>
      <c r="S719" s="53"/>
      <c r="T719" s="464"/>
      <c r="U719" s="372"/>
      <c r="V719" s="464"/>
      <c r="W719" s="464"/>
      <c r="X719" s="464"/>
      <c r="Y719" s="465"/>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511" t="e">
        <f t="shared" ref="BJ719:CK719" si="559">BJ718/(BJ715+BJ716+BJ717+BJ718)</f>
        <v>#DIV/0!</v>
      </c>
      <c r="BK719" s="511" t="e">
        <f t="shared" si="559"/>
        <v>#DIV/0!</v>
      </c>
      <c r="BL719" s="511" t="e">
        <f t="shared" si="559"/>
        <v>#DIV/0!</v>
      </c>
      <c r="BM719" s="511" t="e">
        <f t="shared" si="559"/>
        <v>#DIV/0!</v>
      </c>
      <c r="BN719" s="511" t="e">
        <f t="shared" si="559"/>
        <v>#DIV/0!</v>
      </c>
      <c r="BO719" s="511" t="e">
        <f t="shared" si="559"/>
        <v>#DIV/0!</v>
      </c>
      <c r="BP719" s="511" t="e">
        <f t="shared" si="559"/>
        <v>#DIV/0!</v>
      </c>
      <c r="BQ719" s="511" t="e">
        <f t="shared" si="559"/>
        <v>#DIV/0!</v>
      </c>
      <c r="BR719" s="511" t="e">
        <f t="shared" si="559"/>
        <v>#DIV/0!</v>
      </c>
      <c r="BS719" s="511" t="e">
        <f t="shared" si="559"/>
        <v>#DIV/0!</v>
      </c>
      <c r="BT719" s="511" t="e">
        <f t="shared" si="559"/>
        <v>#DIV/0!</v>
      </c>
      <c r="BU719" s="511" t="e">
        <f t="shared" si="559"/>
        <v>#DIV/0!</v>
      </c>
      <c r="BV719" s="511" t="e">
        <f t="shared" si="559"/>
        <v>#DIV/0!</v>
      </c>
      <c r="BW719" s="511" t="e">
        <f t="shared" si="559"/>
        <v>#DIV/0!</v>
      </c>
      <c r="BX719" s="511" t="e">
        <f t="shared" si="559"/>
        <v>#DIV/0!</v>
      </c>
      <c r="BY719" s="511" t="e">
        <f t="shared" si="559"/>
        <v>#DIV/0!</v>
      </c>
      <c r="BZ719" s="511" t="e">
        <f t="shared" si="559"/>
        <v>#DIV/0!</v>
      </c>
      <c r="CA719" s="511" t="e">
        <f t="shared" si="559"/>
        <v>#DIV/0!</v>
      </c>
      <c r="CB719" s="511" t="e">
        <f t="shared" si="559"/>
        <v>#DIV/0!</v>
      </c>
      <c r="CC719" s="511" t="e">
        <f t="shared" si="559"/>
        <v>#DIV/0!</v>
      </c>
      <c r="CD719" s="511" t="e">
        <f t="shared" si="559"/>
        <v>#DIV/0!</v>
      </c>
      <c r="CE719" s="511" t="e">
        <f t="shared" si="559"/>
        <v>#DIV/0!</v>
      </c>
      <c r="CF719" s="511" t="e">
        <f t="shared" si="559"/>
        <v>#DIV/0!</v>
      </c>
      <c r="CG719" s="511" t="e">
        <f t="shared" si="559"/>
        <v>#DIV/0!</v>
      </c>
      <c r="CH719" s="511" t="e">
        <f t="shared" si="559"/>
        <v>#DIV/0!</v>
      </c>
      <c r="CI719" s="511" t="e">
        <f t="shared" si="559"/>
        <v>#DIV/0!</v>
      </c>
      <c r="CJ719" s="511" t="e">
        <f t="shared" si="559"/>
        <v>#DIV/0!</v>
      </c>
      <c r="CK719" s="511" t="e">
        <f t="shared" si="559"/>
        <v>#DIV/0!</v>
      </c>
      <c r="CL719" s="624"/>
      <c r="CM719" s="629"/>
      <c r="CN719" s="629"/>
      <c r="CO719" s="629"/>
      <c r="CP719" s="629"/>
      <c r="CQ719" s="629"/>
      <c r="CR719" s="629"/>
      <c r="CS719" s="629"/>
      <c r="CT719" s="629"/>
      <c r="CU719" s="633"/>
      <c r="CV719" s="2"/>
    </row>
    <row r="720" spans="1:100" ht="15.75" hidden="1" customHeight="1">
      <c r="A720" s="638"/>
      <c r="B720" s="730"/>
      <c r="C720" s="709" t="s">
        <v>1409</v>
      </c>
      <c r="D720" s="459"/>
      <c r="E720" s="458"/>
      <c r="F720" s="428"/>
      <c r="G720" s="462"/>
      <c r="H720" s="462"/>
      <c r="I720" s="428"/>
      <c r="J720" s="1"/>
      <c r="K720" s="1"/>
      <c r="L720" s="1"/>
      <c r="M720" s="427"/>
      <c r="N720" s="463"/>
      <c r="O720" s="53"/>
      <c r="P720" s="463"/>
      <c r="Q720" s="53"/>
      <c r="R720" s="53"/>
      <c r="S720" s="53"/>
      <c r="T720" s="464"/>
      <c r="U720" s="372"/>
      <c r="V720" s="464"/>
      <c r="W720" s="464"/>
      <c r="X720" s="464"/>
      <c r="Y720" s="465"/>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479" t="e">
        <f t="shared" ref="BJ720:CK720" si="560">(((BJ715*2)+(BJ716*1)+(BJ717*0)+(BJ717*0)))/(BJ715+BJ716+BJ717+BJ718)</f>
        <v>#DIV/0!</v>
      </c>
      <c r="BK720" s="479" t="e">
        <f t="shared" si="560"/>
        <v>#DIV/0!</v>
      </c>
      <c r="BL720" s="479" t="e">
        <f t="shared" si="560"/>
        <v>#DIV/0!</v>
      </c>
      <c r="BM720" s="479" t="e">
        <f t="shared" si="560"/>
        <v>#DIV/0!</v>
      </c>
      <c r="BN720" s="479" t="e">
        <f t="shared" si="560"/>
        <v>#DIV/0!</v>
      </c>
      <c r="BO720" s="479" t="e">
        <f t="shared" si="560"/>
        <v>#DIV/0!</v>
      </c>
      <c r="BP720" s="479" t="e">
        <f t="shared" si="560"/>
        <v>#DIV/0!</v>
      </c>
      <c r="BQ720" s="479" t="e">
        <f t="shared" si="560"/>
        <v>#DIV/0!</v>
      </c>
      <c r="BR720" s="479" t="e">
        <f t="shared" si="560"/>
        <v>#DIV/0!</v>
      </c>
      <c r="BS720" s="479" t="e">
        <f t="shared" si="560"/>
        <v>#DIV/0!</v>
      </c>
      <c r="BT720" s="479" t="e">
        <f t="shared" si="560"/>
        <v>#DIV/0!</v>
      </c>
      <c r="BU720" s="479" t="e">
        <f t="shared" si="560"/>
        <v>#DIV/0!</v>
      </c>
      <c r="BV720" s="479" t="e">
        <f t="shared" si="560"/>
        <v>#DIV/0!</v>
      </c>
      <c r="BW720" s="479" t="e">
        <f t="shared" si="560"/>
        <v>#DIV/0!</v>
      </c>
      <c r="BX720" s="479" t="e">
        <f t="shared" si="560"/>
        <v>#DIV/0!</v>
      </c>
      <c r="BY720" s="479" t="e">
        <f t="shared" si="560"/>
        <v>#DIV/0!</v>
      </c>
      <c r="BZ720" s="479" t="e">
        <f t="shared" si="560"/>
        <v>#DIV/0!</v>
      </c>
      <c r="CA720" s="479" t="e">
        <f t="shared" si="560"/>
        <v>#DIV/0!</v>
      </c>
      <c r="CB720" s="479" t="e">
        <f t="shared" si="560"/>
        <v>#DIV/0!</v>
      </c>
      <c r="CC720" s="479" t="e">
        <f t="shared" si="560"/>
        <v>#DIV/0!</v>
      </c>
      <c r="CD720" s="479" t="e">
        <f t="shared" si="560"/>
        <v>#DIV/0!</v>
      </c>
      <c r="CE720" s="479" t="e">
        <f t="shared" si="560"/>
        <v>#DIV/0!</v>
      </c>
      <c r="CF720" s="479" t="e">
        <f t="shared" si="560"/>
        <v>#DIV/0!</v>
      </c>
      <c r="CG720" s="479" t="e">
        <f t="shared" si="560"/>
        <v>#DIV/0!</v>
      </c>
      <c r="CH720" s="479" t="e">
        <f t="shared" si="560"/>
        <v>#DIV/0!</v>
      </c>
      <c r="CI720" s="479" t="e">
        <f t="shared" si="560"/>
        <v>#DIV/0!</v>
      </c>
      <c r="CJ720" s="479" t="e">
        <f t="shared" si="560"/>
        <v>#DIV/0!</v>
      </c>
      <c r="CK720" s="479" t="e">
        <f t="shared" si="560"/>
        <v>#DIV/0!</v>
      </c>
      <c r="CL720" s="480">
        <f>COUNTIF($BJ721:$CK721,"Đ")</f>
        <v>1</v>
      </c>
      <c r="CM720" s="481">
        <f>CL720/(CN720+CP720+CR720+CL720)</f>
        <v>1</v>
      </c>
      <c r="CN720" s="480">
        <f>COUNTIF($BJ721:$DA721,"CCG")</f>
        <v>0</v>
      </c>
      <c r="CO720" s="481">
        <f>CN720/(CL720+CP720+CR720+CN720)</f>
        <v>0</v>
      </c>
      <c r="CP720" s="480">
        <f>COUNTIF($BJ721:$DA721,"CĐ")</f>
        <v>0</v>
      </c>
      <c r="CQ720" s="481">
        <f>CP720/(CL720+CN720+CR720+CP720)</f>
        <v>0</v>
      </c>
      <c r="CR720" s="480">
        <f>COUNTIF($BJ721:$DA721,"KĐG")</f>
        <v>0</v>
      </c>
      <c r="CS720" s="481">
        <f>CR720/(CL720+CN720+CP720+CR720)</f>
        <v>0</v>
      </c>
      <c r="CT720" s="514">
        <f>(((CL720*2)+(CN720*1)+(CP720*0)))/(CL720+CN720+CP720)</f>
        <v>2</v>
      </c>
      <c r="CU720" s="483" t="str">
        <f>IF(CT720&gt;=1.6,"Đạt mục tiêu",IF(CT720&gt;=1,"Cần cố gắng","Chưa đạt"))</f>
        <v>Đạt mục tiêu</v>
      </c>
      <c r="CV720" s="2"/>
    </row>
    <row r="721" spans="1:100" ht="15.75" hidden="1" customHeight="1">
      <c r="A721" s="638"/>
      <c r="B721" s="731"/>
      <c r="C721" s="639"/>
      <c r="D721" s="459"/>
      <c r="E721" s="458"/>
      <c r="F721" s="428"/>
      <c r="G721" s="462"/>
      <c r="H721" s="462"/>
      <c r="I721" s="428"/>
      <c r="J721" s="1"/>
      <c r="K721" s="1"/>
      <c r="L721" s="1"/>
      <c r="M721" s="427"/>
      <c r="N721" s="463"/>
      <c r="O721" s="53"/>
      <c r="P721" s="463"/>
      <c r="Q721" s="53"/>
      <c r="R721" s="53"/>
      <c r="S721" s="53"/>
      <c r="T721" s="464"/>
      <c r="U721" s="372"/>
      <c r="V721" s="464"/>
      <c r="W721" s="464"/>
      <c r="X721" s="464"/>
      <c r="Y721" s="465"/>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479" t="e">
        <f t="shared" ref="BJ721:BS721" si="561">IF(BJ719&gt;=50%,"KĐG",IF(BJ720&gt;=1.6,"Đ",IF(BJ720&gt;=1,"CCG","CĐ")))</f>
        <v>#DIV/0!</v>
      </c>
      <c r="BK721" s="479" t="e">
        <f t="shared" si="561"/>
        <v>#DIV/0!</v>
      </c>
      <c r="BL721" s="479" t="e">
        <f t="shared" si="561"/>
        <v>#DIV/0!</v>
      </c>
      <c r="BM721" s="479" t="e">
        <f t="shared" si="561"/>
        <v>#DIV/0!</v>
      </c>
      <c r="BN721" s="479" t="e">
        <f t="shared" si="561"/>
        <v>#DIV/0!</v>
      </c>
      <c r="BO721" s="479" t="e">
        <f t="shared" si="561"/>
        <v>#DIV/0!</v>
      </c>
      <c r="BP721" s="479" t="e">
        <f t="shared" si="561"/>
        <v>#DIV/0!</v>
      </c>
      <c r="BQ721" s="479" t="e">
        <f t="shared" si="561"/>
        <v>#DIV/0!</v>
      </c>
      <c r="BR721" s="479" t="e">
        <f t="shared" si="561"/>
        <v>#DIV/0!</v>
      </c>
      <c r="BS721" s="479" t="e">
        <f t="shared" si="561"/>
        <v>#DIV/0!</v>
      </c>
      <c r="BT721" s="479" t="s">
        <v>1413</v>
      </c>
      <c r="BU721" s="479" t="e">
        <f t="shared" ref="BU721:CK721" si="562">IF(BU719&gt;=50%,"KĐG",IF(BU720&gt;=1.6,"Đ",IF(BU720&gt;=1,"CCG","CĐ")))</f>
        <v>#DIV/0!</v>
      </c>
      <c r="BV721" s="479" t="e">
        <f t="shared" si="562"/>
        <v>#DIV/0!</v>
      </c>
      <c r="BW721" s="479" t="e">
        <f t="shared" si="562"/>
        <v>#DIV/0!</v>
      </c>
      <c r="BX721" s="479" t="e">
        <f t="shared" si="562"/>
        <v>#DIV/0!</v>
      </c>
      <c r="BY721" s="479" t="e">
        <f t="shared" si="562"/>
        <v>#DIV/0!</v>
      </c>
      <c r="BZ721" s="479" t="e">
        <f t="shared" si="562"/>
        <v>#DIV/0!</v>
      </c>
      <c r="CA721" s="479" t="e">
        <f t="shared" si="562"/>
        <v>#DIV/0!</v>
      </c>
      <c r="CB721" s="479" t="e">
        <f t="shared" si="562"/>
        <v>#DIV/0!</v>
      </c>
      <c r="CC721" s="479" t="e">
        <f t="shared" si="562"/>
        <v>#DIV/0!</v>
      </c>
      <c r="CD721" s="479" t="e">
        <f t="shared" si="562"/>
        <v>#DIV/0!</v>
      </c>
      <c r="CE721" s="479" t="e">
        <f t="shared" si="562"/>
        <v>#DIV/0!</v>
      </c>
      <c r="CF721" s="479" t="e">
        <f t="shared" si="562"/>
        <v>#DIV/0!</v>
      </c>
      <c r="CG721" s="479" t="e">
        <f t="shared" si="562"/>
        <v>#DIV/0!</v>
      </c>
      <c r="CH721" s="479" t="e">
        <f t="shared" si="562"/>
        <v>#DIV/0!</v>
      </c>
      <c r="CI721" s="479" t="e">
        <f t="shared" si="562"/>
        <v>#DIV/0!</v>
      </c>
      <c r="CJ721" s="479" t="e">
        <f t="shared" si="562"/>
        <v>#DIV/0!</v>
      </c>
      <c r="CK721" s="479" t="e">
        <f t="shared" si="562"/>
        <v>#DIV/0!</v>
      </c>
      <c r="CL721" s="484"/>
      <c r="CM721" s="485"/>
      <c r="CN721" s="484"/>
      <c r="CO721" s="485"/>
      <c r="CP721" s="484"/>
      <c r="CQ721" s="485"/>
      <c r="CR721" s="484"/>
      <c r="CS721" s="485"/>
      <c r="CT721" s="486"/>
      <c r="CU721" s="435"/>
      <c r="CV721" s="2"/>
    </row>
    <row r="722" spans="1:100" ht="15.75" hidden="1" customHeight="1">
      <c r="A722" s="638"/>
      <c r="B722" s="729" t="s">
        <v>545</v>
      </c>
      <c r="C722" s="487" t="s">
        <v>1422</v>
      </c>
      <c r="D722" s="459"/>
      <c r="E722" s="458"/>
      <c r="F722" s="428"/>
      <c r="G722" s="462"/>
      <c r="H722" s="462"/>
      <c r="I722" s="428"/>
      <c r="J722" s="1"/>
      <c r="K722" s="1"/>
      <c r="L722" s="1"/>
      <c r="M722" s="427"/>
      <c r="N722" s="463"/>
      <c r="O722" s="53"/>
      <c r="P722" s="463"/>
      <c r="Q722" s="53"/>
      <c r="R722" s="53"/>
      <c r="S722" s="53"/>
      <c r="T722" s="464"/>
      <c r="U722" s="372"/>
      <c r="V722" s="464"/>
      <c r="W722" s="464"/>
      <c r="X722" s="464"/>
      <c r="Y722" s="465"/>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48">
        <f t="shared" ref="BJ722:CK722" si="563">COUNTIFS($J$6:$J$669,"Nhận thức",BJ$6:BJ$669,"2")</f>
        <v>0</v>
      </c>
      <c r="BK722" s="48">
        <f t="shared" si="563"/>
        <v>0</v>
      </c>
      <c r="BL722" s="48">
        <f t="shared" si="563"/>
        <v>0</v>
      </c>
      <c r="BM722" s="48">
        <f t="shared" si="563"/>
        <v>0</v>
      </c>
      <c r="BN722" s="48">
        <f t="shared" si="563"/>
        <v>0</v>
      </c>
      <c r="BO722" s="48">
        <f t="shared" si="563"/>
        <v>0</v>
      </c>
      <c r="BP722" s="48">
        <f t="shared" si="563"/>
        <v>0</v>
      </c>
      <c r="BQ722" s="48">
        <f t="shared" si="563"/>
        <v>0</v>
      </c>
      <c r="BR722" s="48">
        <f t="shared" si="563"/>
        <v>0</v>
      </c>
      <c r="BS722" s="48">
        <f t="shared" si="563"/>
        <v>0</v>
      </c>
      <c r="BT722" s="48">
        <f t="shared" si="563"/>
        <v>0</v>
      </c>
      <c r="BU722" s="48">
        <f t="shared" si="563"/>
        <v>0</v>
      </c>
      <c r="BV722" s="48">
        <f t="shared" si="563"/>
        <v>0</v>
      </c>
      <c r="BW722" s="48">
        <f t="shared" si="563"/>
        <v>0</v>
      </c>
      <c r="BX722" s="48">
        <f t="shared" si="563"/>
        <v>0</v>
      </c>
      <c r="BY722" s="48">
        <f t="shared" si="563"/>
        <v>0</v>
      </c>
      <c r="BZ722" s="48">
        <f t="shared" si="563"/>
        <v>0</v>
      </c>
      <c r="CA722" s="48">
        <f t="shared" si="563"/>
        <v>0</v>
      </c>
      <c r="CB722" s="48">
        <f t="shared" si="563"/>
        <v>0</v>
      </c>
      <c r="CC722" s="48">
        <f t="shared" si="563"/>
        <v>0</v>
      </c>
      <c r="CD722" s="48">
        <f t="shared" si="563"/>
        <v>0</v>
      </c>
      <c r="CE722" s="48">
        <f t="shared" si="563"/>
        <v>0</v>
      </c>
      <c r="CF722" s="48">
        <f t="shared" si="563"/>
        <v>0</v>
      </c>
      <c r="CG722" s="48">
        <f t="shared" si="563"/>
        <v>0</v>
      </c>
      <c r="CH722" s="48">
        <f t="shared" si="563"/>
        <v>0</v>
      </c>
      <c r="CI722" s="48">
        <f t="shared" si="563"/>
        <v>0</v>
      </c>
      <c r="CJ722" s="48">
        <f t="shared" si="563"/>
        <v>0</v>
      </c>
      <c r="CK722" s="48">
        <f t="shared" si="563"/>
        <v>0</v>
      </c>
      <c r="CL722" s="622"/>
      <c r="CM722" s="727"/>
      <c r="CN722" s="727"/>
      <c r="CO722" s="727"/>
      <c r="CP722" s="727"/>
      <c r="CQ722" s="727"/>
      <c r="CR722" s="727"/>
      <c r="CS722" s="727"/>
      <c r="CT722" s="727"/>
      <c r="CU722" s="654"/>
      <c r="CV722" s="2"/>
    </row>
    <row r="723" spans="1:100" ht="15.75" hidden="1" customHeight="1">
      <c r="A723" s="638"/>
      <c r="B723" s="730"/>
      <c r="C723" s="487" t="s">
        <v>1403</v>
      </c>
      <c r="D723" s="459"/>
      <c r="E723" s="458"/>
      <c r="F723" s="428"/>
      <c r="G723" s="462"/>
      <c r="H723" s="462"/>
      <c r="I723" s="428"/>
      <c r="J723" s="1"/>
      <c r="K723" s="1"/>
      <c r="L723" s="1"/>
      <c r="M723" s="427"/>
      <c r="N723" s="463"/>
      <c r="O723" s="53"/>
      <c r="P723" s="463"/>
      <c r="Q723" s="53"/>
      <c r="R723" s="53"/>
      <c r="S723" s="53"/>
      <c r="T723" s="464"/>
      <c r="U723" s="372"/>
      <c r="V723" s="464"/>
      <c r="W723" s="464"/>
      <c r="X723" s="464"/>
      <c r="Y723" s="465"/>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48">
        <f t="shared" ref="BJ723:CK723" si="564">COUNTIFS($J$6:$J$669,"Nhận thức",BJ$6:BJ$669,"1")</f>
        <v>0</v>
      </c>
      <c r="BK723" s="48">
        <f t="shared" si="564"/>
        <v>0</v>
      </c>
      <c r="BL723" s="48">
        <f t="shared" si="564"/>
        <v>0</v>
      </c>
      <c r="BM723" s="48">
        <f t="shared" si="564"/>
        <v>0</v>
      </c>
      <c r="BN723" s="48">
        <f t="shared" si="564"/>
        <v>0</v>
      </c>
      <c r="BO723" s="48">
        <f t="shared" si="564"/>
        <v>0</v>
      </c>
      <c r="BP723" s="48">
        <f t="shared" si="564"/>
        <v>0</v>
      </c>
      <c r="BQ723" s="48">
        <f t="shared" si="564"/>
        <v>0</v>
      </c>
      <c r="BR723" s="48">
        <f t="shared" si="564"/>
        <v>0</v>
      </c>
      <c r="BS723" s="48">
        <f t="shared" si="564"/>
        <v>0</v>
      </c>
      <c r="BT723" s="48">
        <f t="shared" si="564"/>
        <v>0</v>
      </c>
      <c r="BU723" s="48">
        <f t="shared" si="564"/>
        <v>0</v>
      </c>
      <c r="BV723" s="48">
        <f t="shared" si="564"/>
        <v>0</v>
      </c>
      <c r="BW723" s="48">
        <f t="shared" si="564"/>
        <v>0</v>
      </c>
      <c r="BX723" s="48">
        <f t="shared" si="564"/>
        <v>0</v>
      </c>
      <c r="BY723" s="48">
        <f t="shared" si="564"/>
        <v>0</v>
      </c>
      <c r="BZ723" s="48">
        <f t="shared" si="564"/>
        <v>0</v>
      </c>
      <c r="CA723" s="48">
        <f t="shared" si="564"/>
        <v>0</v>
      </c>
      <c r="CB723" s="48">
        <f t="shared" si="564"/>
        <v>0</v>
      </c>
      <c r="CC723" s="48">
        <f t="shared" si="564"/>
        <v>0</v>
      </c>
      <c r="CD723" s="48">
        <f t="shared" si="564"/>
        <v>0</v>
      </c>
      <c r="CE723" s="48">
        <f t="shared" si="564"/>
        <v>0</v>
      </c>
      <c r="CF723" s="48">
        <f t="shared" si="564"/>
        <v>0</v>
      </c>
      <c r="CG723" s="48">
        <f t="shared" si="564"/>
        <v>0</v>
      </c>
      <c r="CH723" s="48">
        <f t="shared" si="564"/>
        <v>0</v>
      </c>
      <c r="CI723" s="48">
        <f t="shared" si="564"/>
        <v>0</v>
      </c>
      <c r="CJ723" s="48">
        <f t="shared" si="564"/>
        <v>0</v>
      </c>
      <c r="CK723" s="48">
        <f t="shared" si="564"/>
        <v>0</v>
      </c>
      <c r="CL723" s="623"/>
      <c r="CM723" s="728"/>
      <c r="CN723" s="728"/>
      <c r="CO723" s="728"/>
      <c r="CP723" s="728"/>
      <c r="CQ723" s="728"/>
      <c r="CR723" s="728"/>
      <c r="CS723" s="728"/>
      <c r="CT723" s="728"/>
      <c r="CU723" s="632"/>
      <c r="CV723" s="2"/>
    </row>
    <row r="724" spans="1:100" ht="15.75" hidden="1" customHeight="1">
      <c r="A724" s="638"/>
      <c r="B724" s="730"/>
      <c r="C724" s="487" t="s">
        <v>1404</v>
      </c>
      <c r="D724" s="459"/>
      <c r="E724" s="458"/>
      <c r="F724" s="428"/>
      <c r="G724" s="462"/>
      <c r="H724" s="462"/>
      <c r="I724" s="428"/>
      <c r="J724" s="1"/>
      <c r="K724" s="1"/>
      <c r="L724" s="1"/>
      <c r="M724" s="427"/>
      <c r="N724" s="463"/>
      <c r="O724" s="53"/>
      <c r="P724" s="463"/>
      <c r="Q724" s="53"/>
      <c r="R724" s="53"/>
      <c r="S724" s="53"/>
      <c r="T724" s="464"/>
      <c r="U724" s="372"/>
      <c r="V724" s="464"/>
      <c r="W724" s="464"/>
      <c r="X724" s="464"/>
      <c r="Y724" s="465"/>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48">
        <f t="shared" ref="BJ724:CK724" si="565">COUNTIFS($J$6:$J$669,"Nhận thức",BJ$6:BJ$669,"0")</f>
        <v>0</v>
      </c>
      <c r="BK724" s="48">
        <f t="shared" si="565"/>
        <v>0</v>
      </c>
      <c r="BL724" s="48">
        <f t="shared" si="565"/>
        <v>0</v>
      </c>
      <c r="BM724" s="48">
        <f t="shared" si="565"/>
        <v>0</v>
      </c>
      <c r="BN724" s="48">
        <f t="shared" si="565"/>
        <v>0</v>
      </c>
      <c r="BO724" s="48">
        <f t="shared" si="565"/>
        <v>0</v>
      </c>
      <c r="BP724" s="48">
        <f t="shared" si="565"/>
        <v>0</v>
      </c>
      <c r="BQ724" s="48">
        <f t="shared" si="565"/>
        <v>0</v>
      </c>
      <c r="BR724" s="48">
        <f t="shared" si="565"/>
        <v>0</v>
      </c>
      <c r="BS724" s="48">
        <f t="shared" si="565"/>
        <v>0</v>
      </c>
      <c r="BT724" s="48">
        <f t="shared" si="565"/>
        <v>0</v>
      </c>
      <c r="BU724" s="48">
        <f t="shared" si="565"/>
        <v>0</v>
      </c>
      <c r="BV724" s="48">
        <f t="shared" si="565"/>
        <v>0</v>
      </c>
      <c r="BW724" s="48">
        <f t="shared" si="565"/>
        <v>0</v>
      </c>
      <c r="BX724" s="48">
        <f t="shared" si="565"/>
        <v>0</v>
      </c>
      <c r="BY724" s="48">
        <f t="shared" si="565"/>
        <v>0</v>
      </c>
      <c r="BZ724" s="48">
        <f t="shared" si="565"/>
        <v>0</v>
      </c>
      <c r="CA724" s="48">
        <f t="shared" si="565"/>
        <v>0</v>
      </c>
      <c r="CB724" s="48">
        <f t="shared" si="565"/>
        <v>0</v>
      </c>
      <c r="CC724" s="48">
        <f t="shared" si="565"/>
        <v>0</v>
      </c>
      <c r="CD724" s="48">
        <f t="shared" si="565"/>
        <v>0</v>
      </c>
      <c r="CE724" s="48">
        <f t="shared" si="565"/>
        <v>0</v>
      </c>
      <c r="CF724" s="48">
        <f t="shared" si="565"/>
        <v>0</v>
      </c>
      <c r="CG724" s="48">
        <f t="shared" si="565"/>
        <v>0</v>
      </c>
      <c r="CH724" s="48">
        <f t="shared" si="565"/>
        <v>0</v>
      </c>
      <c r="CI724" s="48">
        <f t="shared" si="565"/>
        <v>0</v>
      </c>
      <c r="CJ724" s="48">
        <f t="shared" si="565"/>
        <v>0</v>
      </c>
      <c r="CK724" s="48">
        <f t="shared" si="565"/>
        <v>0</v>
      </c>
      <c r="CL724" s="623"/>
      <c r="CM724" s="728"/>
      <c r="CN724" s="728"/>
      <c r="CO724" s="728"/>
      <c r="CP724" s="728"/>
      <c r="CQ724" s="728"/>
      <c r="CR724" s="728"/>
      <c r="CS724" s="728"/>
      <c r="CT724" s="728"/>
      <c r="CU724" s="632"/>
      <c r="CV724" s="2"/>
    </row>
    <row r="725" spans="1:100" ht="15.75" hidden="1" customHeight="1">
      <c r="A725" s="638"/>
      <c r="B725" s="730"/>
      <c r="C725" s="487" t="s">
        <v>1405</v>
      </c>
      <c r="D725" s="459"/>
      <c r="E725" s="458"/>
      <c r="F725" s="428"/>
      <c r="G725" s="462"/>
      <c r="H725" s="462"/>
      <c r="I725" s="428"/>
      <c r="J725" s="1"/>
      <c r="K725" s="1"/>
      <c r="L725" s="1"/>
      <c r="M725" s="427"/>
      <c r="N725" s="463"/>
      <c r="O725" s="53"/>
      <c r="P725" s="463"/>
      <c r="Q725" s="53"/>
      <c r="R725" s="53"/>
      <c r="S725" s="53"/>
      <c r="T725" s="464"/>
      <c r="U725" s="372"/>
      <c r="V725" s="464"/>
      <c r="W725" s="464"/>
      <c r="X725" s="464"/>
      <c r="Y725" s="465"/>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48">
        <f t="shared" ref="BJ725:CK725" si="566">COUNTIFS($J$6:$J$669,"Nhận thức",BJ$6:BJ$669,"KĐG")</f>
        <v>0</v>
      </c>
      <c r="BK725" s="48">
        <f t="shared" si="566"/>
        <v>0</v>
      </c>
      <c r="BL725" s="48">
        <f t="shared" si="566"/>
        <v>0</v>
      </c>
      <c r="BM725" s="48">
        <f t="shared" si="566"/>
        <v>0</v>
      </c>
      <c r="BN725" s="48">
        <f t="shared" si="566"/>
        <v>0</v>
      </c>
      <c r="BO725" s="48">
        <f t="shared" si="566"/>
        <v>0</v>
      </c>
      <c r="BP725" s="48">
        <f t="shared" si="566"/>
        <v>0</v>
      </c>
      <c r="BQ725" s="48">
        <f t="shared" si="566"/>
        <v>0</v>
      </c>
      <c r="BR725" s="48">
        <f t="shared" si="566"/>
        <v>0</v>
      </c>
      <c r="BS725" s="48">
        <f t="shared" si="566"/>
        <v>0</v>
      </c>
      <c r="BT725" s="48">
        <f t="shared" si="566"/>
        <v>0</v>
      </c>
      <c r="BU725" s="48">
        <f t="shared" si="566"/>
        <v>0</v>
      </c>
      <c r="BV725" s="48">
        <f t="shared" si="566"/>
        <v>0</v>
      </c>
      <c r="BW725" s="48">
        <f t="shared" si="566"/>
        <v>0</v>
      </c>
      <c r="BX725" s="48">
        <f t="shared" si="566"/>
        <v>0</v>
      </c>
      <c r="BY725" s="48">
        <f t="shared" si="566"/>
        <v>0</v>
      </c>
      <c r="BZ725" s="48">
        <f t="shared" si="566"/>
        <v>0</v>
      </c>
      <c r="CA725" s="48">
        <f t="shared" si="566"/>
        <v>0</v>
      </c>
      <c r="CB725" s="48">
        <f t="shared" si="566"/>
        <v>0</v>
      </c>
      <c r="CC725" s="48">
        <f t="shared" si="566"/>
        <v>0</v>
      </c>
      <c r="CD725" s="48">
        <f t="shared" si="566"/>
        <v>0</v>
      </c>
      <c r="CE725" s="48">
        <f t="shared" si="566"/>
        <v>0</v>
      </c>
      <c r="CF725" s="48">
        <f t="shared" si="566"/>
        <v>0</v>
      </c>
      <c r="CG725" s="48">
        <f t="shared" si="566"/>
        <v>0</v>
      </c>
      <c r="CH725" s="48">
        <f t="shared" si="566"/>
        <v>0</v>
      </c>
      <c r="CI725" s="48">
        <f t="shared" si="566"/>
        <v>0</v>
      </c>
      <c r="CJ725" s="48">
        <f t="shared" si="566"/>
        <v>0</v>
      </c>
      <c r="CK725" s="48">
        <f t="shared" si="566"/>
        <v>0</v>
      </c>
      <c r="CL725" s="623"/>
      <c r="CM725" s="728"/>
      <c r="CN725" s="728"/>
      <c r="CO725" s="728"/>
      <c r="CP725" s="728"/>
      <c r="CQ725" s="728"/>
      <c r="CR725" s="728"/>
      <c r="CS725" s="728"/>
      <c r="CT725" s="728"/>
      <c r="CU725" s="632"/>
      <c r="CV725" s="2"/>
    </row>
    <row r="726" spans="1:100" ht="15.75" hidden="1" customHeight="1">
      <c r="A726" s="638"/>
      <c r="B726" s="730"/>
      <c r="C726" s="487" t="s">
        <v>1406</v>
      </c>
      <c r="D726" s="459"/>
      <c r="E726" s="458"/>
      <c r="F726" s="428"/>
      <c r="G726" s="462"/>
      <c r="H726" s="462"/>
      <c r="I726" s="428"/>
      <c r="J726" s="1"/>
      <c r="K726" s="1"/>
      <c r="L726" s="1"/>
      <c r="M726" s="427"/>
      <c r="N726" s="463"/>
      <c r="O726" s="53"/>
      <c r="P726" s="463"/>
      <c r="Q726" s="53"/>
      <c r="R726" s="53"/>
      <c r="S726" s="53"/>
      <c r="T726" s="464"/>
      <c r="U726" s="372"/>
      <c r="V726" s="464"/>
      <c r="W726" s="464"/>
      <c r="X726" s="464"/>
      <c r="Y726" s="465"/>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511" t="e">
        <f t="shared" ref="BJ726:CK726" si="567">BJ725/(BJ722+BJ723+BJ724+BJ725)</f>
        <v>#DIV/0!</v>
      </c>
      <c r="BK726" s="511" t="e">
        <f t="shared" si="567"/>
        <v>#DIV/0!</v>
      </c>
      <c r="BL726" s="511" t="e">
        <f t="shared" si="567"/>
        <v>#DIV/0!</v>
      </c>
      <c r="BM726" s="511" t="e">
        <f t="shared" si="567"/>
        <v>#DIV/0!</v>
      </c>
      <c r="BN726" s="511" t="e">
        <f t="shared" si="567"/>
        <v>#DIV/0!</v>
      </c>
      <c r="BO726" s="511" t="e">
        <f t="shared" si="567"/>
        <v>#DIV/0!</v>
      </c>
      <c r="BP726" s="511" t="e">
        <f t="shared" si="567"/>
        <v>#DIV/0!</v>
      </c>
      <c r="BQ726" s="511" t="e">
        <f t="shared" si="567"/>
        <v>#DIV/0!</v>
      </c>
      <c r="BR726" s="511" t="e">
        <f t="shared" si="567"/>
        <v>#DIV/0!</v>
      </c>
      <c r="BS726" s="511" t="e">
        <f t="shared" si="567"/>
        <v>#DIV/0!</v>
      </c>
      <c r="BT726" s="511" t="e">
        <f t="shared" si="567"/>
        <v>#DIV/0!</v>
      </c>
      <c r="BU726" s="511" t="e">
        <f t="shared" si="567"/>
        <v>#DIV/0!</v>
      </c>
      <c r="BV726" s="511" t="e">
        <f t="shared" si="567"/>
        <v>#DIV/0!</v>
      </c>
      <c r="BW726" s="511" t="e">
        <f t="shared" si="567"/>
        <v>#DIV/0!</v>
      </c>
      <c r="BX726" s="511" t="e">
        <f t="shared" si="567"/>
        <v>#DIV/0!</v>
      </c>
      <c r="BY726" s="511" t="e">
        <f t="shared" si="567"/>
        <v>#DIV/0!</v>
      </c>
      <c r="BZ726" s="511" t="e">
        <f t="shared" si="567"/>
        <v>#DIV/0!</v>
      </c>
      <c r="CA726" s="511" t="e">
        <f t="shared" si="567"/>
        <v>#DIV/0!</v>
      </c>
      <c r="CB726" s="511" t="e">
        <f t="shared" si="567"/>
        <v>#DIV/0!</v>
      </c>
      <c r="CC726" s="511" t="e">
        <f t="shared" si="567"/>
        <v>#DIV/0!</v>
      </c>
      <c r="CD726" s="511" t="e">
        <f t="shared" si="567"/>
        <v>#DIV/0!</v>
      </c>
      <c r="CE726" s="511" t="e">
        <f t="shared" si="567"/>
        <v>#DIV/0!</v>
      </c>
      <c r="CF726" s="511" t="e">
        <f t="shared" si="567"/>
        <v>#DIV/0!</v>
      </c>
      <c r="CG726" s="511" t="e">
        <f t="shared" si="567"/>
        <v>#DIV/0!</v>
      </c>
      <c r="CH726" s="511" t="e">
        <f t="shared" si="567"/>
        <v>#DIV/0!</v>
      </c>
      <c r="CI726" s="511" t="e">
        <f t="shared" si="567"/>
        <v>#DIV/0!</v>
      </c>
      <c r="CJ726" s="511" t="e">
        <f t="shared" si="567"/>
        <v>#DIV/0!</v>
      </c>
      <c r="CK726" s="511" t="e">
        <f t="shared" si="567"/>
        <v>#DIV/0!</v>
      </c>
      <c r="CL726" s="624"/>
      <c r="CM726" s="629"/>
      <c r="CN726" s="629"/>
      <c r="CO726" s="629"/>
      <c r="CP726" s="629"/>
      <c r="CQ726" s="629"/>
      <c r="CR726" s="629"/>
      <c r="CS726" s="629"/>
      <c r="CT726" s="629"/>
      <c r="CU726" s="633"/>
      <c r="CV726" s="2"/>
    </row>
    <row r="727" spans="1:100" ht="15.75" hidden="1" customHeight="1">
      <c r="A727" s="638"/>
      <c r="B727" s="730"/>
      <c r="C727" s="709" t="s">
        <v>1423</v>
      </c>
      <c r="D727" s="459"/>
      <c r="E727" s="458"/>
      <c r="F727" s="428"/>
      <c r="G727" s="462"/>
      <c r="H727" s="462"/>
      <c r="I727" s="428"/>
      <c r="J727" s="1"/>
      <c r="K727" s="1"/>
      <c r="L727" s="1"/>
      <c r="M727" s="427"/>
      <c r="N727" s="463"/>
      <c r="O727" s="53"/>
      <c r="P727" s="463"/>
      <c r="Q727" s="53"/>
      <c r="R727" s="53"/>
      <c r="S727" s="53"/>
      <c r="T727" s="464"/>
      <c r="U727" s="372"/>
      <c r="V727" s="464"/>
      <c r="W727" s="464"/>
      <c r="X727" s="464"/>
      <c r="Y727" s="465"/>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479" t="e">
        <f t="shared" ref="BJ727:CK727" si="568">(((BJ722*2)+(BJ723*1)+(BJ724*0)+(BJ724*0)))/(BJ722+BJ723+BJ724+BJ725)</f>
        <v>#DIV/0!</v>
      </c>
      <c r="BK727" s="479" t="e">
        <f t="shared" si="568"/>
        <v>#DIV/0!</v>
      </c>
      <c r="BL727" s="479" t="e">
        <f t="shared" si="568"/>
        <v>#DIV/0!</v>
      </c>
      <c r="BM727" s="479" t="e">
        <f t="shared" si="568"/>
        <v>#DIV/0!</v>
      </c>
      <c r="BN727" s="479" t="e">
        <f t="shared" si="568"/>
        <v>#DIV/0!</v>
      </c>
      <c r="BO727" s="479" t="e">
        <f t="shared" si="568"/>
        <v>#DIV/0!</v>
      </c>
      <c r="BP727" s="479" t="e">
        <f t="shared" si="568"/>
        <v>#DIV/0!</v>
      </c>
      <c r="BQ727" s="479" t="e">
        <f t="shared" si="568"/>
        <v>#DIV/0!</v>
      </c>
      <c r="BR727" s="479" t="e">
        <f t="shared" si="568"/>
        <v>#DIV/0!</v>
      </c>
      <c r="BS727" s="479" t="e">
        <f t="shared" si="568"/>
        <v>#DIV/0!</v>
      </c>
      <c r="BT727" s="479" t="e">
        <f t="shared" si="568"/>
        <v>#DIV/0!</v>
      </c>
      <c r="BU727" s="479" t="e">
        <f t="shared" si="568"/>
        <v>#DIV/0!</v>
      </c>
      <c r="BV727" s="479" t="e">
        <f t="shared" si="568"/>
        <v>#DIV/0!</v>
      </c>
      <c r="BW727" s="479" t="e">
        <f t="shared" si="568"/>
        <v>#DIV/0!</v>
      </c>
      <c r="BX727" s="479" t="e">
        <f t="shared" si="568"/>
        <v>#DIV/0!</v>
      </c>
      <c r="BY727" s="479" t="e">
        <f t="shared" si="568"/>
        <v>#DIV/0!</v>
      </c>
      <c r="BZ727" s="479" t="e">
        <f t="shared" si="568"/>
        <v>#DIV/0!</v>
      </c>
      <c r="CA727" s="479" t="e">
        <f t="shared" si="568"/>
        <v>#DIV/0!</v>
      </c>
      <c r="CB727" s="479" t="e">
        <f t="shared" si="568"/>
        <v>#DIV/0!</v>
      </c>
      <c r="CC727" s="479" t="e">
        <f t="shared" si="568"/>
        <v>#DIV/0!</v>
      </c>
      <c r="CD727" s="479" t="e">
        <f t="shared" si="568"/>
        <v>#DIV/0!</v>
      </c>
      <c r="CE727" s="479" t="e">
        <f t="shared" si="568"/>
        <v>#DIV/0!</v>
      </c>
      <c r="CF727" s="479" t="e">
        <f t="shared" si="568"/>
        <v>#DIV/0!</v>
      </c>
      <c r="CG727" s="479" t="e">
        <f t="shared" si="568"/>
        <v>#DIV/0!</v>
      </c>
      <c r="CH727" s="479" t="e">
        <f t="shared" si="568"/>
        <v>#DIV/0!</v>
      </c>
      <c r="CI727" s="479" t="e">
        <f t="shared" si="568"/>
        <v>#DIV/0!</v>
      </c>
      <c r="CJ727" s="479" t="e">
        <f t="shared" si="568"/>
        <v>#DIV/0!</v>
      </c>
      <c r="CK727" s="479" t="e">
        <f t="shared" si="568"/>
        <v>#DIV/0!</v>
      </c>
      <c r="CL727" s="480">
        <f>COUNTIF($BJ728:$CK728,"Đ")</f>
        <v>1</v>
      </c>
      <c r="CM727" s="481">
        <f>CL727/(CN727+CP727+CR727+CL727)</f>
        <v>1</v>
      </c>
      <c r="CN727" s="480">
        <f>COUNTIF($BJ728:$DA728,"CCG")</f>
        <v>0</v>
      </c>
      <c r="CO727" s="481">
        <f>CN727/(CL727+CP727+CR727+CN727)</f>
        <v>0</v>
      </c>
      <c r="CP727" s="480">
        <f>COUNTIF($BJ728:$DA728,"CĐ")</f>
        <v>0</v>
      </c>
      <c r="CQ727" s="481">
        <f>CP727/(CL727+CN727+CR727+CP727)</f>
        <v>0</v>
      </c>
      <c r="CR727" s="480">
        <f>COUNTIF($BJ728:$DA728,"KĐG")</f>
        <v>0</v>
      </c>
      <c r="CS727" s="481">
        <f>CR727/(CL727+CN727+CP727+CR727)</f>
        <v>0</v>
      </c>
      <c r="CT727" s="514">
        <f>(((CL727*2)+(CN727*1)+(CP727*0)))/(CL727+CN727+CP727)</f>
        <v>2</v>
      </c>
      <c r="CU727" s="483" t="str">
        <f>IF(CT727&gt;=1.6,"Đạt mục tiêu",IF(CT727&gt;=1,"Cần cố gắng","Chưa đạt"))</f>
        <v>Đạt mục tiêu</v>
      </c>
      <c r="CV727" s="2"/>
    </row>
    <row r="728" spans="1:100" ht="15.75" hidden="1" customHeight="1">
      <c r="A728" s="638"/>
      <c r="B728" s="731"/>
      <c r="C728" s="639"/>
      <c r="D728" s="459"/>
      <c r="E728" s="458"/>
      <c r="F728" s="428"/>
      <c r="G728" s="462"/>
      <c r="H728" s="462"/>
      <c r="I728" s="428"/>
      <c r="J728" s="1"/>
      <c r="K728" s="1"/>
      <c r="L728" s="1"/>
      <c r="M728" s="427"/>
      <c r="N728" s="463"/>
      <c r="O728" s="53"/>
      <c r="P728" s="463"/>
      <c r="Q728" s="53"/>
      <c r="R728" s="53"/>
      <c r="S728" s="53"/>
      <c r="T728" s="464"/>
      <c r="U728" s="372"/>
      <c r="V728" s="464"/>
      <c r="W728" s="464"/>
      <c r="X728" s="464"/>
      <c r="Y728" s="465"/>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479" t="e">
        <f t="shared" ref="BJ728:BT728" si="569">IF(BJ726&gt;=50%,"KĐG",IF(BJ727&gt;=1.6,"Đ",IF(BJ727&gt;=1,"CCG","CĐ")))</f>
        <v>#DIV/0!</v>
      </c>
      <c r="BK728" s="479" t="e">
        <f t="shared" si="569"/>
        <v>#DIV/0!</v>
      </c>
      <c r="BL728" s="479" t="e">
        <f t="shared" si="569"/>
        <v>#DIV/0!</v>
      </c>
      <c r="BM728" s="479" t="e">
        <f t="shared" si="569"/>
        <v>#DIV/0!</v>
      </c>
      <c r="BN728" s="479" t="e">
        <f t="shared" si="569"/>
        <v>#DIV/0!</v>
      </c>
      <c r="BO728" s="479" t="e">
        <f t="shared" si="569"/>
        <v>#DIV/0!</v>
      </c>
      <c r="BP728" s="479" t="e">
        <f t="shared" si="569"/>
        <v>#DIV/0!</v>
      </c>
      <c r="BQ728" s="479" t="e">
        <f t="shared" si="569"/>
        <v>#DIV/0!</v>
      </c>
      <c r="BR728" s="479" t="e">
        <f t="shared" si="569"/>
        <v>#DIV/0!</v>
      </c>
      <c r="BS728" s="479" t="e">
        <f t="shared" si="569"/>
        <v>#DIV/0!</v>
      </c>
      <c r="BT728" s="479" t="e">
        <f t="shared" si="569"/>
        <v>#DIV/0!</v>
      </c>
      <c r="BU728" s="479" t="s">
        <v>1413</v>
      </c>
      <c r="BV728" s="479" t="e">
        <f t="shared" ref="BV728:CK728" si="570">IF(BV726&gt;=50%,"KĐG",IF(BV727&gt;=1.6,"Đ",IF(BV727&gt;=1,"CCG","CĐ")))</f>
        <v>#DIV/0!</v>
      </c>
      <c r="BW728" s="479" t="e">
        <f t="shared" si="570"/>
        <v>#DIV/0!</v>
      </c>
      <c r="BX728" s="479" t="e">
        <f t="shared" si="570"/>
        <v>#DIV/0!</v>
      </c>
      <c r="BY728" s="479" t="e">
        <f t="shared" si="570"/>
        <v>#DIV/0!</v>
      </c>
      <c r="BZ728" s="479" t="e">
        <f t="shared" si="570"/>
        <v>#DIV/0!</v>
      </c>
      <c r="CA728" s="479" t="e">
        <f t="shared" si="570"/>
        <v>#DIV/0!</v>
      </c>
      <c r="CB728" s="479" t="e">
        <f t="shared" si="570"/>
        <v>#DIV/0!</v>
      </c>
      <c r="CC728" s="479" t="e">
        <f t="shared" si="570"/>
        <v>#DIV/0!</v>
      </c>
      <c r="CD728" s="479" t="e">
        <f t="shared" si="570"/>
        <v>#DIV/0!</v>
      </c>
      <c r="CE728" s="479" t="e">
        <f t="shared" si="570"/>
        <v>#DIV/0!</v>
      </c>
      <c r="CF728" s="479" t="e">
        <f t="shared" si="570"/>
        <v>#DIV/0!</v>
      </c>
      <c r="CG728" s="479" t="e">
        <f t="shared" si="570"/>
        <v>#DIV/0!</v>
      </c>
      <c r="CH728" s="479" t="e">
        <f t="shared" si="570"/>
        <v>#DIV/0!</v>
      </c>
      <c r="CI728" s="479" t="e">
        <f t="shared" si="570"/>
        <v>#DIV/0!</v>
      </c>
      <c r="CJ728" s="479" t="e">
        <f t="shared" si="570"/>
        <v>#DIV/0!</v>
      </c>
      <c r="CK728" s="479" t="e">
        <f t="shared" si="570"/>
        <v>#DIV/0!</v>
      </c>
      <c r="CL728" s="484"/>
      <c r="CM728" s="485"/>
      <c r="CN728" s="484"/>
      <c r="CO728" s="485"/>
      <c r="CP728" s="484"/>
      <c r="CQ728" s="485"/>
      <c r="CR728" s="484"/>
      <c r="CS728" s="485"/>
      <c r="CT728" s="486"/>
      <c r="CU728" s="435"/>
      <c r="CV728" s="2"/>
    </row>
    <row r="729" spans="1:100" ht="15.75" hidden="1" customHeight="1">
      <c r="A729" s="638"/>
      <c r="B729" s="729" t="s">
        <v>864</v>
      </c>
      <c r="C729" s="487" t="s">
        <v>1402</v>
      </c>
      <c r="D729" s="459"/>
      <c r="E729" s="458"/>
      <c r="F729" s="428"/>
      <c r="G729" s="462"/>
      <c r="H729" s="462"/>
      <c r="I729" s="428"/>
      <c r="J729" s="1"/>
      <c r="K729" s="1"/>
      <c r="L729" s="1"/>
      <c r="M729" s="427"/>
      <c r="N729" s="463"/>
      <c r="O729" s="53"/>
      <c r="P729" s="463"/>
      <c r="Q729" s="53"/>
      <c r="R729" s="53"/>
      <c r="S729" s="53"/>
      <c r="T729" s="464"/>
      <c r="U729" s="372"/>
      <c r="V729" s="464"/>
      <c r="W729" s="464"/>
      <c r="X729" s="464"/>
      <c r="Y729" s="465"/>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48">
        <f t="shared" ref="BJ729:CK729" si="571">COUNTIFS($J$6:$J$669,"Ngôn ngữ",BJ$6:BJ$669,"2")</f>
        <v>0</v>
      </c>
      <c r="BK729" s="48">
        <f t="shared" si="571"/>
        <v>0</v>
      </c>
      <c r="BL729" s="48">
        <f t="shared" si="571"/>
        <v>0</v>
      </c>
      <c r="BM729" s="48">
        <f t="shared" si="571"/>
        <v>0</v>
      </c>
      <c r="BN729" s="48">
        <f t="shared" si="571"/>
        <v>0</v>
      </c>
      <c r="BO729" s="48">
        <f t="shared" si="571"/>
        <v>0</v>
      </c>
      <c r="BP729" s="48">
        <f t="shared" si="571"/>
        <v>0</v>
      </c>
      <c r="BQ729" s="48">
        <f t="shared" si="571"/>
        <v>0</v>
      </c>
      <c r="BR729" s="48">
        <f t="shared" si="571"/>
        <v>0</v>
      </c>
      <c r="BS729" s="48">
        <f t="shared" si="571"/>
        <v>0</v>
      </c>
      <c r="BT729" s="48">
        <f t="shared" si="571"/>
        <v>0</v>
      </c>
      <c r="BU729" s="48">
        <f t="shared" si="571"/>
        <v>0</v>
      </c>
      <c r="BV729" s="48">
        <f t="shared" si="571"/>
        <v>0</v>
      </c>
      <c r="BW729" s="48">
        <f t="shared" si="571"/>
        <v>0</v>
      </c>
      <c r="BX729" s="48">
        <f t="shared" si="571"/>
        <v>0</v>
      </c>
      <c r="BY729" s="48">
        <f t="shared" si="571"/>
        <v>0</v>
      </c>
      <c r="BZ729" s="48">
        <f t="shared" si="571"/>
        <v>0</v>
      </c>
      <c r="CA729" s="48">
        <f t="shared" si="571"/>
        <v>0</v>
      </c>
      <c r="CB729" s="48">
        <f t="shared" si="571"/>
        <v>0</v>
      </c>
      <c r="CC729" s="48">
        <f t="shared" si="571"/>
        <v>0</v>
      </c>
      <c r="CD729" s="48">
        <f t="shared" si="571"/>
        <v>0</v>
      </c>
      <c r="CE729" s="48">
        <f t="shared" si="571"/>
        <v>0</v>
      </c>
      <c r="CF729" s="48">
        <f t="shared" si="571"/>
        <v>0</v>
      </c>
      <c r="CG729" s="48">
        <f t="shared" si="571"/>
        <v>0</v>
      </c>
      <c r="CH729" s="48">
        <f t="shared" si="571"/>
        <v>0</v>
      </c>
      <c r="CI729" s="48">
        <f t="shared" si="571"/>
        <v>0</v>
      </c>
      <c r="CJ729" s="48">
        <f t="shared" si="571"/>
        <v>0</v>
      </c>
      <c r="CK729" s="48">
        <f t="shared" si="571"/>
        <v>0</v>
      </c>
      <c r="CL729" s="622"/>
      <c r="CM729" s="727"/>
      <c r="CN729" s="727"/>
      <c r="CO729" s="727"/>
      <c r="CP729" s="727"/>
      <c r="CQ729" s="727"/>
      <c r="CR729" s="727"/>
      <c r="CS729" s="727"/>
      <c r="CT729" s="727"/>
      <c r="CU729" s="654"/>
      <c r="CV729" s="2"/>
    </row>
    <row r="730" spans="1:100" ht="15.75" hidden="1" customHeight="1">
      <c r="A730" s="638"/>
      <c r="B730" s="730"/>
      <c r="C730" s="487" t="s">
        <v>1403</v>
      </c>
      <c r="D730" s="459"/>
      <c r="E730" s="458"/>
      <c r="F730" s="428"/>
      <c r="G730" s="462"/>
      <c r="H730" s="462"/>
      <c r="I730" s="428"/>
      <c r="J730" s="1"/>
      <c r="K730" s="1"/>
      <c r="L730" s="1"/>
      <c r="M730" s="427"/>
      <c r="N730" s="463"/>
      <c r="O730" s="53"/>
      <c r="P730" s="463"/>
      <c r="Q730" s="53"/>
      <c r="R730" s="53"/>
      <c r="S730" s="53"/>
      <c r="T730" s="464"/>
      <c r="U730" s="372"/>
      <c r="V730" s="464"/>
      <c r="W730" s="464"/>
      <c r="X730" s="464"/>
      <c r="Y730" s="465"/>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48">
        <f t="shared" ref="BJ730:CK730" si="572">COUNTIFS($J$6:$J$669,"Ngôn ngữ",BJ$6:BJ$669,"1")</f>
        <v>0</v>
      </c>
      <c r="BK730" s="48">
        <f t="shared" si="572"/>
        <v>0</v>
      </c>
      <c r="BL730" s="48">
        <f t="shared" si="572"/>
        <v>0</v>
      </c>
      <c r="BM730" s="48">
        <f t="shared" si="572"/>
        <v>0</v>
      </c>
      <c r="BN730" s="48">
        <f t="shared" si="572"/>
        <v>0</v>
      </c>
      <c r="BO730" s="48">
        <f t="shared" si="572"/>
        <v>0</v>
      </c>
      <c r="BP730" s="48">
        <f t="shared" si="572"/>
        <v>0</v>
      </c>
      <c r="BQ730" s="48">
        <f t="shared" si="572"/>
        <v>0</v>
      </c>
      <c r="BR730" s="48">
        <f t="shared" si="572"/>
        <v>0</v>
      </c>
      <c r="BS730" s="48">
        <f t="shared" si="572"/>
        <v>0</v>
      </c>
      <c r="BT730" s="48">
        <f t="shared" si="572"/>
        <v>0</v>
      </c>
      <c r="BU730" s="48">
        <f t="shared" si="572"/>
        <v>0</v>
      </c>
      <c r="BV730" s="48">
        <f t="shared" si="572"/>
        <v>0</v>
      </c>
      <c r="BW730" s="48">
        <f t="shared" si="572"/>
        <v>0</v>
      </c>
      <c r="BX730" s="48">
        <f t="shared" si="572"/>
        <v>0</v>
      </c>
      <c r="BY730" s="48">
        <f t="shared" si="572"/>
        <v>0</v>
      </c>
      <c r="BZ730" s="48">
        <f t="shared" si="572"/>
        <v>0</v>
      </c>
      <c r="CA730" s="48">
        <f t="shared" si="572"/>
        <v>0</v>
      </c>
      <c r="CB730" s="48">
        <f t="shared" si="572"/>
        <v>0</v>
      </c>
      <c r="CC730" s="48">
        <f t="shared" si="572"/>
        <v>0</v>
      </c>
      <c r="CD730" s="48">
        <f t="shared" si="572"/>
        <v>0</v>
      </c>
      <c r="CE730" s="48">
        <f t="shared" si="572"/>
        <v>0</v>
      </c>
      <c r="CF730" s="48">
        <f t="shared" si="572"/>
        <v>0</v>
      </c>
      <c r="CG730" s="48">
        <f t="shared" si="572"/>
        <v>0</v>
      </c>
      <c r="CH730" s="48">
        <f t="shared" si="572"/>
        <v>0</v>
      </c>
      <c r="CI730" s="48">
        <f t="shared" si="572"/>
        <v>0</v>
      </c>
      <c r="CJ730" s="48">
        <f t="shared" si="572"/>
        <v>0</v>
      </c>
      <c r="CK730" s="48">
        <f t="shared" si="572"/>
        <v>0</v>
      </c>
      <c r="CL730" s="623"/>
      <c r="CM730" s="728"/>
      <c r="CN730" s="728"/>
      <c r="CO730" s="728"/>
      <c r="CP730" s="728"/>
      <c r="CQ730" s="728"/>
      <c r="CR730" s="728"/>
      <c r="CS730" s="728"/>
      <c r="CT730" s="728"/>
      <c r="CU730" s="632"/>
      <c r="CV730" s="2"/>
    </row>
    <row r="731" spans="1:100" ht="15.75" hidden="1" customHeight="1">
      <c r="A731" s="638"/>
      <c r="B731" s="730"/>
      <c r="C731" s="487" t="s">
        <v>1404</v>
      </c>
      <c r="D731" s="459"/>
      <c r="E731" s="458"/>
      <c r="F731" s="428"/>
      <c r="G731" s="462"/>
      <c r="H731" s="462"/>
      <c r="I731" s="428"/>
      <c r="J731" s="1"/>
      <c r="K731" s="1"/>
      <c r="L731" s="1"/>
      <c r="M731" s="427"/>
      <c r="N731" s="463"/>
      <c r="O731" s="53"/>
      <c r="P731" s="463"/>
      <c r="Q731" s="53"/>
      <c r="R731" s="53"/>
      <c r="S731" s="53"/>
      <c r="T731" s="464"/>
      <c r="U731" s="372"/>
      <c r="V731" s="464"/>
      <c r="W731" s="464"/>
      <c r="X731" s="464"/>
      <c r="Y731" s="465"/>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48">
        <f t="shared" ref="BJ731:CK731" si="573">COUNTIFS($J$6:$J$669,"Ngôn ngữ",BJ$6:BJ$669,"0")</f>
        <v>0</v>
      </c>
      <c r="BK731" s="48">
        <f t="shared" si="573"/>
        <v>0</v>
      </c>
      <c r="BL731" s="48">
        <f t="shared" si="573"/>
        <v>0</v>
      </c>
      <c r="BM731" s="48">
        <f t="shared" si="573"/>
        <v>0</v>
      </c>
      <c r="BN731" s="48">
        <f t="shared" si="573"/>
        <v>0</v>
      </c>
      <c r="BO731" s="48">
        <f t="shared" si="573"/>
        <v>0</v>
      </c>
      <c r="BP731" s="48">
        <f t="shared" si="573"/>
        <v>0</v>
      </c>
      <c r="BQ731" s="48">
        <f t="shared" si="573"/>
        <v>0</v>
      </c>
      <c r="BR731" s="48">
        <f t="shared" si="573"/>
        <v>0</v>
      </c>
      <c r="BS731" s="48">
        <f t="shared" si="573"/>
        <v>0</v>
      </c>
      <c r="BT731" s="48">
        <f t="shared" si="573"/>
        <v>0</v>
      </c>
      <c r="BU731" s="48">
        <f t="shared" si="573"/>
        <v>0</v>
      </c>
      <c r="BV731" s="48">
        <f t="shared" si="573"/>
        <v>0</v>
      </c>
      <c r="BW731" s="48">
        <f t="shared" si="573"/>
        <v>0</v>
      </c>
      <c r="BX731" s="48">
        <f t="shared" si="573"/>
        <v>0</v>
      </c>
      <c r="BY731" s="48">
        <f t="shared" si="573"/>
        <v>0</v>
      </c>
      <c r="BZ731" s="48">
        <f t="shared" si="573"/>
        <v>0</v>
      </c>
      <c r="CA731" s="48">
        <f t="shared" si="573"/>
        <v>0</v>
      </c>
      <c r="CB731" s="48">
        <f t="shared" si="573"/>
        <v>0</v>
      </c>
      <c r="CC731" s="48">
        <f t="shared" si="573"/>
        <v>0</v>
      </c>
      <c r="CD731" s="48">
        <f t="shared" si="573"/>
        <v>0</v>
      </c>
      <c r="CE731" s="48">
        <f t="shared" si="573"/>
        <v>0</v>
      </c>
      <c r="CF731" s="48">
        <f t="shared" si="573"/>
        <v>0</v>
      </c>
      <c r="CG731" s="48">
        <f t="shared" si="573"/>
        <v>0</v>
      </c>
      <c r="CH731" s="48">
        <f t="shared" si="573"/>
        <v>0</v>
      </c>
      <c r="CI731" s="48">
        <f t="shared" si="573"/>
        <v>0</v>
      </c>
      <c r="CJ731" s="48">
        <f t="shared" si="573"/>
        <v>0</v>
      </c>
      <c r="CK731" s="48">
        <f t="shared" si="573"/>
        <v>0</v>
      </c>
      <c r="CL731" s="623"/>
      <c r="CM731" s="728"/>
      <c r="CN731" s="728"/>
      <c r="CO731" s="728"/>
      <c r="CP731" s="728"/>
      <c r="CQ731" s="728"/>
      <c r="CR731" s="728"/>
      <c r="CS731" s="728"/>
      <c r="CT731" s="728"/>
      <c r="CU731" s="632"/>
      <c r="CV731" s="2"/>
    </row>
    <row r="732" spans="1:100" ht="15.75" hidden="1" customHeight="1">
      <c r="A732" s="638"/>
      <c r="B732" s="730"/>
      <c r="C732" s="487" t="s">
        <v>1405</v>
      </c>
      <c r="D732" s="459"/>
      <c r="E732" s="458"/>
      <c r="F732" s="428"/>
      <c r="G732" s="462"/>
      <c r="H732" s="462"/>
      <c r="I732" s="428"/>
      <c r="J732" s="1"/>
      <c r="K732" s="1"/>
      <c r="L732" s="1"/>
      <c r="M732" s="427"/>
      <c r="N732" s="463"/>
      <c r="O732" s="53"/>
      <c r="P732" s="463"/>
      <c r="Q732" s="53"/>
      <c r="R732" s="53"/>
      <c r="S732" s="53"/>
      <c r="T732" s="464"/>
      <c r="U732" s="372"/>
      <c r="V732" s="464"/>
      <c r="W732" s="464"/>
      <c r="X732" s="464"/>
      <c r="Y732" s="465"/>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48">
        <f t="shared" ref="BJ732:CK732" si="574">COUNTIFS($J$6:$J$669,"Ngôn ngữ",BJ$6:BJ$669,"KĐG")</f>
        <v>0</v>
      </c>
      <c r="BK732" s="48">
        <f t="shared" si="574"/>
        <v>0</v>
      </c>
      <c r="BL732" s="48">
        <f t="shared" si="574"/>
        <v>0</v>
      </c>
      <c r="BM732" s="48">
        <f t="shared" si="574"/>
        <v>0</v>
      </c>
      <c r="BN732" s="48">
        <f t="shared" si="574"/>
        <v>0</v>
      </c>
      <c r="BO732" s="48">
        <f t="shared" si="574"/>
        <v>0</v>
      </c>
      <c r="BP732" s="48">
        <f t="shared" si="574"/>
        <v>0</v>
      </c>
      <c r="BQ732" s="48">
        <f t="shared" si="574"/>
        <v>0</v>
      </c>
      <c r="BR732" s="48">
        <f t="shared" si="574"/>
        <v>0</v>
      </c>
      <c r="BS732" s="48">
        <f t="shared" si="574"/>
        <v>0</v>
      </c>
      <c r="BT732" s="48">
        <f t="shared" si="574"/>
        <v>0</v>
      </c>
      <c r="BU732" s="48">
        <f t="shared" si="574"/>
        <v>0</v>
      </c>
      <c r="BV732" s="48">
        <f t="shared" si="574"/>
        <v>0</v>
      </c>
      <c r="BW732" s="48">
        <f t="shared" si="574"/>
        <v>0</v>
      </c>
      <c r="BX732" s="48">
        <f t="shared" si="574"/>
        <v>0</v>
      </c>
      <c r="BY732" s="48">
        <f t="shared" si="574"/>
        <v>0</v>
      </c>
      <c r="BZ732" s="48">
        <f t="shared" si="574"/>
        <v>0</v>
      </c>
      <c r="CA732" s="48">
        <f t="shared" si="574"/>
        <v>0</v>
      </c>
      <c r="CB732" s="48">
        <f t="shared" si="574"/>
        <v>0</v>
      </c>
      <c r="CC732" s="48">
        <f t="shared" si="574"/>
        <v>0</v>
      </c>
      <c r="CD732" s="48">
        <f t="shared" si="574"/>
        <v>0</v>
      </c>
      <c r="CE732" s="48">
        <f t="shared" si="574"/>
        <v>0</v>
      </c>
      <c r="CF732" s="48">
        <f t="shared" si="574"/>
        <v>0</v>
      </c>
      <c r="CG732" s="48">
        <f t="shared" si="574"/>
        <v>0</v>
      </c>
      <c r="CH732" s="48">
        <f t="shared" si="574"/>
        <v>0</v>
      </c>
      <c r="CI732" s="48">
        <f t="shared" si="574"/>
        <v>0</v>
      </c>
      <c r="CJ732" s="48">
        <f t="shared" si="574"/>
        <v>0</v>
      </c>
      <c r="CK732" s="48">
        <f t="shared" si="574"/>
        <v>0</v>
      </c>
      <c r="CL732" s="623"/>
      <c r="CM732" s="728"/>
      <c r="CN732" s="728"/>
      <c r="CO732" s="728"/>
      <c r="CP732" s="728"/>
      <c r="CQ732" s="728"/>
      <c r="CR732" s="728"/>
      <c r="CS732" s="728"/>
      <c r="CT732" s="728"/>
      <c r="CU732" s="632"/>
      <c r="CV732" s="2"/>
    </row>
    <row r="733" spans="1:100" ht="24" hidden="1" customHeight="1">
      <c r="A733" s="638"/>
      <c r="B733" s="730"/>
      <c r="C733" s="487" t="s">
        <v>1406</v>
      </c>
      <c r="D733" s="459"/>
      <c r="E733" s="458"/>
      <c r="F733" s="428"/>
      <c r="G733" s="462"/>
      <c r="H733" s="462"/>
      <c r="I733" s="428"/>
      <c r="J733" s="1"/>
      <c r="K733" s="1"/>
      <c r="L733" s="1"/>
      <c r="M733" s="427"/>
      <c r="N733" s="463"/>
      <c r="O733" s="53"/>
      <c r="P733" s="463"/>
      <c r="Q733" s="53"/>
      <c r="R733" s="53"/>
      <c r="S733" s="53"/>
      <c r="T733" s="464"/>
      <c r="U733" s="372"/>
      <c r="V733" s="464"/>
      <c r="W733" s="464"/>
      <c r="X733" s="464"/>
      <c r="Y733" s="465"/>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511" t="e">
        <f t="shared" ref="BJ733:CK733" si="575">BJ732/(BJ729+BJ730+BJ731+BJ732)</f>
        <v>#DIV/0!</v>
      </c>
      <c r="BK733" s="511" t="e">
        <f t="shared" si="575"/>
        <v>#DIV/0!</v>
      </c>
      <c r="BL733" s="511" t="e">
        <f t="shared" si="575"/>
        <v>#DIV/0!</v>
      </c>
      <c r="BM733" s="511" t="e">
        <f t="shared" si="575"/>
        <v>#DIV/0!</v>
      </c>
      <c r="BN733" s="511" t="e">
        <f t="shared" si="575"/>
        <v>#DIV/0!</v>
      </c>
      <c r="BO733" s="511" t="e">
        <f t="shared" si="575"/>
        <v>#DIV/0!</v>
      </c>
      <c r="BP733" s="511" t="e">
        <f t="shared" si="575"/>
        <v>#DIV/0!</v>
      </c>
      <c r="BQ733" s="511" t="e">
        <f t="shared" si="575"/>
        <v>#DIV/0!</v>
      </c>
      <c r="BR733" s="511" t="e">
        <f t="shared" si="575"/>
        <v>#DIV/0!</v>
      </c>
      <c r="BS733" s="511" t="e">
        <f t="shared" si="575"/>
        <v>#DIV/0!</v>
      </c>
      <c r="BT733" s="511" t="e">
        <f t="shared" si="575"/>
        <v>#DIV/0!</v>
      </c>
      <c r="BU733" s="511" t="e">
        <f t="shared" si="575"/>
        <v>#DIV/0!</v>
      </c>
      <c r="BV733" s="511" t="e">
        <f t="shared" si="575"/>
        <v>#DIV/0!</v>
      </c>
      <c r="BW733" s="511" t="e">
        <f t="shared" si="575"/>
        <v>#DIV/0!</v>
      </c>
      <c r="BX733" s="511" t="e">
        <f t="shared" si="575"/>
        <v>#DIV/0!</v>
      </c>
      <c r="BY733" s="511" t="e">
        <f t="shared" si="575"/>
        <v>#DIV/0!</v>
      </c>
      <c r="BZ733" s="511" t="e">
        <f t="shared" si="575"/>
        <v>#DIV/0!</v>
      </c>
      <c r="CA733" s="511" t="e">
        <f t="shared" si="575"/>
        <v>#DIV/0!</v>
      </c>
      <c r="CB733" s="511" t="e">
        <f t="shared" si="575"/>
        <v>#DIV/0!</v>
      </c>
      <c r="CC733" s="511" t="e">
        <f t="shared" si="575"/>
        <v>#DIV/0!</v>
      </c>
      <c r="CD733" s="511" t="e">
        <f t="shared" si="575"/>
        <v>#DIV/0!</v>
      </c>
      <c r="CE733" s="511" t="e">
        <f t="shared" si="575"/>
        <v>#DIV/0!</v>
      </c>
      <c r="CF733" s="511" t="e">
        <f t="shared" si="575"/>
        <v>#DIV/0!</v>
      </c>
      <c r="CG733" s="511" t="e">
        <f t="shared" si="575"/>
        <v>#DIV/0!</v>
      </c>
      <c r="CH733" s="511" t="e">
        <f t="shared" si="575"/>
        <v>#DIV/0!</v>
      </c>
      <c r="CI733" s="511" t="e">
        <f t="shared" si="575"/>
        <v>#DIV/0!</v>
      </c>
      <c r="CJ733" s="511" t="e">
        <f t="shared" si="575"/>
        <v>#DIV/0!</v>
      </c>
      <c r="CK733" s="511" t="e">
        <f t="shared" si="575"/>
        <v>#DIV/0!</v>
      </c>
      <c r="CL733" s="624"/>
      <c r="CM733" s="629"/>
      <c r="CN733" s="629"/>
      <c r="CO733" s="629"/>
      <c r="CP733" s="629"/>
      <c r="CQ733" s="629"/>
      <c r="CR733" s="629"/>
      <c r="CS733" s="629"/>
      <c r="CT733" s="629"/>
      <c r="CU733" s="633"/>
      <c r="CV733" s="2"/>
    </row>
    <row r="734" spans="1:100" ht="15.75" hidden="1" customHeight="1">
      <c r="A734" s="638"/>
      <c r="B734" s="730"/>
      <c r="C734" s="709" t="s">
        <v>1424</v>
      </c>
      <c r="D734" s="459"/>
      <c r="E734" s="458"/>
      <c r="F734" s="428"/>
      <c r="G734" s="462"/>
      <c r="H734" s="462"/>
      <c r="I734" s="428"/>
      <c r="J734" s="1"/>
      <c r="K734" s="1"/>
      <c r="L734" s="1"/>
      <c r="M734" s="427"/>
      <c r="N734" s="463"/>
      <c r="O734" s="53"/>
      <c r="P734" s="463"/>
      <c r="Q734" s="53"/>
      <c r="R734" s="53"/>
      <c r="S734" s="53"/>
      <c r="T734" s="464"/>
      <c r="U734" s="372"/>
      <c r="V734" s="464"/>
      <c r="W734" s="464"/>
      <c r="X734" s="464"/>
      <c r="Y734" s="465"/>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479" t="e">
        <f t="shared" ref="BJ734:CK734" si="576">(((BJ729*2)+(BJ730*1)+(BJ731*0)+(BJ731*0)))/(BJ729+BJ730+BJ731+BJ732)</f>
        <v>#DIV/0!</v>
      </c>
      <c r="BK734" s="479" t="e">
        <f t="shared" si="576"/>
        <v>#DIV/0!</v>
      </c>
      <c r="BL734" s="479" t="e">
        <f t="shared" si="576"/>
        <v>#DIV/0!</v>
      </c>
      <c r="BM734" s="479" t="e">
        <f t="shared" si="576"/>
        <v>#DIV/0!</v>
      </c>
      <c r="BN734" s="479" t="e">
        <f t="shared" si="576"/>
        <v>#DIV/0!</v>
      </c>
      <c r="BO734" s="479" t="e">
        <f t="shared" si="576"/>
        <v>#DIV/0!</v>
      </c>
      <c r="BP734" s="479" t="e">
        <f t="shared" si="576"/>
        <v>#DIV/0!</v>
      </c>
      <c r="BQ734" s="479" t="e">
        <f t="shared" si="576"/>
        <v>#DIV/0!</v>
      </c>
      <c r="BR734" s="479" t="e">
        <f t="shared" si="576"/>
        <v>#DIV/0!</v>
      </c>
      <c r="BS734" s="479" t="e">
        <f t="shared" si="576"/>
        <v>#DIV/0!</v>
      </c>
      <c r="BT734" s="479" t="e">
        <f t="shared" si="576"/>
        <v>#DIV/0!</v>
      </c>
      <c r="BU734" s="479" t="e">
        <f t="shared" si="576"/>
        <v>#DIV/0!</v>
      </c>
      <c r="BV734" s="479" t="e">
        <f t="shared" si="576"/>
        <v>#DIV/0!</v>
      </c>
      <c r="BW734" s="479" t="e">
        <f t="shared" si="576"/>
        <v>#DIV/0!</v>
      </c>
      <c r="BX734" s="479" t="e">
        <f t="shared" si="576"/>
        <v>#DIV/0!</v>
      </c>
      <c r="BY734" s="479" t="e">
        <f t="shared" si="576"/>
        <v>#DIV/0!</v>
      </c>
      <c r="BZ734" s="479" t="e">
        <f t="shared" si="576"/>
        <v>#DIV/0!</v>
      </c>
      <c r="CA734" s="479" t="e">
        <f t="shared" si="576"/>
        <v>#DIV/0!</v>
      </c>
      <c r="CB734" s="479" t="e">
        <f t="shared" si="576"/>
        <v>#DIV/0!</v>
      </c>
      <c r="CC734" s="479" t="e">
        <f t="shared" si="576"/>
        <v>#DIV/0!</v>
      </c>
      <c r="CD734" s="479" t="e">
        <f t="shared" si="576"/>
        <v>#DIV/0!</v>
      </c>
      <c r="CE734" s="479" t="e">
        <f t="shared" si="576"/>
        <v>#DIV/0!</v>
      </c>
      <c r="CF734" s="479" t="e">
        <f t="shared" si="576"/>
        <v>#DIV/0!</v>
      </c>
      <c r="CG734" s="479" t="e">
        <f t="shared" si="576"/>
        <v>#DIV/0!</v>
      </c>
      <c r="CH734" s="479" t="e">
        <f t="shared" si="576"/>
        <v>#DIV/0!</v>
      </c>
      <c r="CI734" s="479" t="e">
        <f t="shared" si="576"/>
        <v>#DIV/0!</v>
      </c>
      <c r="CJ734" s="479" t="e">
        <f t="shared" si="576"/>
        <v>#DIV/0!</v>
      </c>
      <c r="CK734" s="479" t="e">
        <f t="shared" si="576"/>
        <v>#DIV/0!</v>
      </c>
      <c r="CL734" s="480">
        <f>COUNTIF($BJ735:$CK735,"Đ")</f>
        <v>0</v>
      </c>
      <c r="CM734" s="481" t="e">
        <f>CL734/(CN734+CP734+CR734+CL734)</f>
        <v>#DIV/0!</v>
      </c>
      <c r="CN734" s="480">
        <f>COUNTIF($BJ735:$DA735,"CCG")</f>
        <v>0</v>
      </c>
      <c r="CO734" s="481" t="e">
        <f>CN734/(CL734+CP734+CR734+CN734)</f>
        <v>#DIV/0!</v>
      </c>
      <c r="CP734" s="480">
        <f>COUNTIF($BJ735:$DA735,"CĐ")</f>
        <v>0</v>
      </c>
      <c r="CQ734" s="481" t="e">
        <f>CP734/(CL734+CN734+CR734+CP734)</f>
        <v>#DIV/0!</v>
      </c>
      <c r="CR734" s="480">
        <f>COUNTIF($BJ735:$DA735,"KĐG")</f>
        <v>0</v>
      </c>
      <c r="CS734" s="481" t="e">
        <f>CR734/(CL734+CN734+CP734+CR734)</f>
        <v>#DIV/0!</v>
      </c>
      <c r="CT734" s="514" t="e">
        <f>(((CL734*2)+(CN734*1)+(CP734*0)))/(CL734+CN734+CP734)</f>
        <v>#DIV/0!</v>
      </c>
      <c r="CU734" s="483" t="e">
        <f>IF(CT734&gt;=1.6,"Đạt mục tiêu",IF(CT734&gt;=1,"Cần cố gắng","Chưa đạt"))</f>
        <v>#DIV/0!</v>
      </c>
      <c r="CV734" s="2"/>
    </row>
    <row r="735" spans="1:100" ht="15.75" hidden="1" customHeight="1">
      <c r="A735" s="638"/>
      <c r="B735" s="731"/>
      <c r="C735" s="639"/>
      <c r="D735" s="459"/>
      <c r="E735" s="458"/>
      <c r="F735" s="428"/>
      <c r="G735" s="462"/>
      <c r="H735" s="462"/>
      <c r="I735" s="428"/>
      <c r="J735" s="1"/>
      <c r="K735" s="1"/>
      <c r="L735" s="1"/>
      <c r="M735" s="427"/>
      <c r="N735" s="463"/>
      <c r="O735" s="53"/>
      <c r="P735" s="463"/>
      <c r="Q735" s="53"/>
      <c r="R735" s="53"/>
      <c r="S735" s="53"/>
      <c r="T735" s="464"/>
      <c r="U735" s="372"/>
      <c r="V735" s="464"/>
      <c r="W735" s="464"/>
      <c r="X735" s="464"/>
      <c r="Y735" s="465"/>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479" t="e">
        <f t="shared" ref="BJ735:CK735" si="577">IF(BJ733&gt;=50%,"KĐG",IF(BJ734&gt;=1.6,"Đ",IF(BJ734&gt;=1,"CCG","CĐ")))</f>
        <v>#DIV/0!</v>
      </c>
      <c r="BK735" s="479" t="e">
        <f t="shared" si="577"/>
        <v>#DIV/0!</v>
      </c>
      <c r="BL735" s="479" t="e">
        <f t="shared" si="577"/>
        <v>#DIV/0!</v>
      </c>
      <c r="BM735" s="479" t="e">
        <f t="shared" si="577"/>
        <v>#DIV/0!</v>
      </c>
      <c r="BN735" s="479" t="e">
        <f t="shared" si="577"/>
        <v>#DIV/0!</v>
      </c>
      <c r="BO735" s="479" t="e">
        <f t="shared" si="577"/>
        <v>#DIV/0!</v>
      </c>
      <c r="BP735" s="479" t="e">
        <f t="shared" si="577"/>
        <v>#DIV/0!</v>
      </c>
      <c r="BQ735" s="479" t="e">
        <f t="shared" si="577"/>
        <v>#DIV/0!</v>
      </c>
      <c r="BR735" s="479" t="e">
        <f t="shared" si="577"/>
        <v>#DIV/0!</v>
      </c>
      <c r="BS735" s="479" t="e">
        <f t="shared" si="577"/>
        <v>#DIV/0!</v>
      </c>
      <c r="BT735" s="479" t="e">
        <f t="shared" si="577"/>
        <v>#DIV/0!</v>
      </c>
      <c r="BU735" s="479" t="e">
        <f t="shared" si="577"/>
        <v>#DIV/0!</v>
      </c>
      <c r="BV735" s="479" t="e">
        <f t="shared" si="577"/>
        <v>#DIV/0!</v>
      </c>
      <c r="BW735" s="479" t="e">
        <f t="shared" si="577"/>
        <v>#DIV/0!</v>
      </c>
      <c r="BX735" s="479" t="e">
        <f t="shared" si="577"/>
        <v>#DIV/0!</v>
      </c>
      <c r="BY735" s="479" t="e">
        <f t="shared" si="577"/>
        <v>#DIV/0!</v>
      </c>
      <c r="BZ735" s="479" t="e">
        <f t="shared" si="577"/>
        <v>#DIV/0!</v>
      </c>
      <c r="CA735" s="479" t="e">
        <f t="shared" si="577"/>
        <v>#DIV/0!</v>
      </c>
      <c r="CB735" s="479" t="e">
        <f t="shared" si="577"/>
        <v>#DIV/0!</v>
      </c>
      <c r="CC735" s="479" t="e">
        <f t="shared" si="577"/>
        <v>#DIV/0!</v>
      </c>
      <c r="CD735" s="479" t="e">
        <f t="shared" si="577"/>
        <v>#DIV/0!</v>
      </c>
      <c r="CE735" s="479" t="e">
        <f t="shared" si="577"/>
        <v>#DIV/0!</v>
      </c>
      <c r="CF735" s="479" t="e">
        <f t="shared" si="577"/>
        <v>#DIV/0!</v>
      </c>
      <c r="CG735" s="479" t="e">
        <f t="shared" si="577"/>
        <v>#DIV/0!</v>
      </c>
      <c r="CH735" s="479" t="e">
        <f t="shared" si="577"/>
        <v>#DIV/0!</v>
      </c>
      <c r="CI735" s="479" t="e">
        <f t="shared" si="577"/>
        <v>#DIV/0!</v>
      </c>
      <c r="CJ735" s="479" t="e">
        <f t="shared" si="577"/>
        <v>#DIV/0!</v>
      </c>
      <c r="CK735" s="479" t="e">
        <f t="shared" si="577"/>
        <v>#DIV/0!</v>
      </c>
      <c r="CL735" s="484"/>
      <c r="CM735" s="485"/>
      <c r="CN735" s="484"/>
      <c r="CO735" s="485"/>
      <c r="CP735" s="484"/>
      <c r="CQ735" s="485"/>
      <c r="CR735" s="484"/>
      <c r="CS735" s="485"/>
      <c r="CT735" s="486"/>
      <c r="CU735" s="435"/>
      <c r="CV735" s="2"/>
    </row>
    <row r="736" spans="1:100" ht="15.75" hidden="1" customHeight="1">
      <c r="A736" s="638"/>
      <c r="B736" s="729" t="s">
        <v>1035</v>
      </c>
      <c r="C736" s="487" t="s">
        <v>1422</v>
      </c>
      <c r="D736" s="459"/>
      <c r="E736" s="458"/>
      <c r="F736" s="428"/>
      <c r="G736" s="462"/>
      <c r="H736" s="462"/>
      <c r="I736" s="428"/>
      <c r="J736" s="1"/>
      <c r="K736" s="1"/>
      <c r="L736" s="1"/>
      <c r="M736" s="427"/>
      <c r="N736" s="463"/>
      <c r="O736" s="53"/>
      <c r="P736" s="463"/>
      <c r="Q736" s="53"/>
      <c r="R736" s="53"/>
      <c r="S736" s="53"/>
      <c r="T736" s="464"/>
      <c r="U736" s="372"/>
      <c r="V736" s="464"/>
      <c r="W736" s="464"/>
      <c r="X736" s="464"/>
      <c r="Y736" s="465"/>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48">
        <f t="shared" ref="BJ736:CK736" si="578">COUNTIFS($J$6:$J$669,"TCKNXH",BJ$6:BJ$669,"2")</f>
        <v>0</v>
      </c>
      <c r="BK736" s="48">
        <f t="shared" si="578"/>
        <v>0</v>
      </c>
      <c r="BL736" s="48">
        <f t="shared" si="578"/>
        <v>0</v>
      </c>
      <c r="BM736" s="48">
        <f t="shared" si="578"/>
        <v>0</v>
      </c>
      <c r="BN736" s="48">
        <f t="shared" si="578"/>
        <v>0</v>
      </c>
      <c r="BO736" s="48">
        <f t="shared" si="578"/>
        <v>0</v>
      </c>
      <c r="BP736" s="48">
        <f t="shared" si="578"/>
        <v>0</v>
      </c>
      <c r="BQ736" s="48">
        <f t="shared" si="578"/>
        <v>0</v>
      </c>
      <c r="BR736" s="48">
        <f t="shared" si="578"/>
        <v>0</v>
      </c>
      <c r="BS736" s="48">
        <f t="shared" si="578"/>
        <v>0</v>
      </c>
      <c r="BT736" s="48">
        <f t="shared" si="578"/>
        <v>0</v>
      </c>
      <c r="BU736" s="48">
        <f t="shared" si="578"/>
        <v>0</v>
      </c>
      <c r="BV736" s="48">
        <f t="shared" si="578"/>
        <v>0</v>
      </c>
      <c r="BW736" s="48">
        <f t="shared" si="578"/>
        <v>0</v>
      </c>
      <c r="BX736" s="48">
        <f t="shared" si="578"/>
        <v>0</v>
      </c>
      <c r="BY736" s="48">
        <f t="shared" si="578"/>
        <v>0</v>
      </c>
      <c r="BZ736" s="48">
        <f t="shared" si="578"/>
        <v>0</v>
      </c>
      <c r="CA736" s="48">
        <f t="shared" si="578"/>
        <v>0</v>
      </c>
      <c r="CB736" s="48">
        <f t="shared" si="578"/>
        <v>0</v>
      </c>
      <c r="CC736" s="48">
        <f t="shared" si="578"/>
        <v>0</v>
      </c>
      <c r="CD736" s="48">
        <f t="shared" si="578"/>
        <v>0</v>
      </c>
      <c r="CE736" s="48">
        <f t="shared" si="578"/>
        <v>0</v>
      </c>
      <c r="CF736" s="48">
        <f t="shared" si="578"/>
        <v>0</v>
      </c>
      <c r="CG736" s="48">
        <f t="shared" si="578"/>
        <v>0</v>
      </c>
      <c r="CH736" s="48">
        <f t="shared" si="578"/>
        <v>0</v>
      </c>
      <c r="CI736" s="48">
        <f t="shared" si="578"/>
        <v>0</v>
      </c>
      <c r="CJ736" s="48">
        <f t="shared" si="578"/>
        <v>0</v>
      </c>
      <c r="CK736" s="48">
        <f t="shared" si="578"/>
        <v>0</v>
      </c>
      <c r="CL736" s="622"/>
      <c r="CM736" s="727"/>
      <c r="CN736" s="727"/>
      <c r="CO736" s="727"/>
      <c r="CP736" s="727"/>
      <c r="CQ736" s="727"/>
      <c r="CR736" s="727"/>
      <c r="CS736" s="727"/>
      <c r="CT736" s="727"/>
      <c r="CU736" s="654"/>
      <c r="CV736" s="2"/>
    </row>
    <row r="737" spans="1:100" ht="15.75" hidden="1" customHeight="1">
      <c r="A737" s="638"/>
      <c r="B737" s="730"/>
      <c r="C737" s="487" t="s">
        <v>1403</v>
      </c>
      <c r="D737" s="459"/>
      <c r="E737" s="458"/>
      <c r="F737" s="428"/>
      <c r="G737" s="462"/>
      <c r="H737" s="462"/>
      <c r="I737" s="428"/>
      <c r="J737" s="1"/>
      <c r="K737" s="1"/>
      <c r="L737" s="1"/>
      <c r="M737" s="427"/>
      <c r="N737" s="463"/>
      <c r="O737" s="53"/>
      <c r="P737" s="463"/>
      <c r="Q737" s="53"/>
      <c r="R737" s="53"/>
      <c r="S737" s="53"/>
      <c r="T737" s="464"/>
      <c r="U737" s="372"/>
      <c r="V737" s="464"/>
      <c r="W737" s="464"/>
      <c r="X737" s="464"/>
      <c r="Y737" s="465"/>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48">
        <f t="shared" ref="BJ737:CK737" si="579">COUNTIFS($J$6:$J$669,"TCKNXH",BJ$6:BJ$669,"1")</f>
        <v>0</v>
      </c>
      <c r="BK737" s="48">
        <f t="shared" si="579"/>
        <v>0</v>
      </c>
      <c r="BL737" s="48">
        <f t="shared" si="579"/>
        <v>0</v>
      </c>
      <c r="BM737" s="48">
        <f t="shared" si="579"/>
        <v>0</v>
      </c>
      <c r="BN737" s="48">
        <f t="shared" si="579"/>
        <v>0</v>
      </c>
      <c r="BO737" s="48">
        <f t="shared" si="579"/>
        <v>0</v>
      </c>
      <c r="BP737" s="48">
        <f t="shared" si="579"/>
        <v>0</v>
      </c>
      <c r="BQ737" s="48">
        <f t="shared" si="579"/>
        <v>0</v>
      </c>
      <c r="BR737" s="48">
        <f t="shared" si="579"/>
        <v>0</v>
      </c>
      <c r="BS737" s="48">
        <f t="shared" si="579"/>
        <v>0</v>
      </c>
      <c r="BT737" s="48">
        <f t="shared" si="579"/>
        <v>0</v>
      </c>
      <c r="BU737" s="48">
        <f t="shared" si="579"/>
        <v>0</v>
      </c>
      <c r="BV737" s="48">
        <f t="shared" si="579"/>
        <v>0</v>
      </c>
      <c r="BW737" s="48">
        <f t="shared" si="579"/>
        <v>0</v>
      </c>
      <c r="BX737" s="48">
        <f t="shared" si="579"/>
        <v>0</v>
      </c>
      <c r="BY737" s="48">
        <f t="shared" si="579"/>
        <v>0</v>
      </c>
      <c r="BZ737" s="48">
        <f t="shared" si="579"/>
        <v>0</v>
      </c>
      <c r="CA737" s="48">
        <f t="shared" si="579"/>
        <v>0</v>
      </c>
      <c r="CB737" s="48">
        <f t="shared" si="579"/>
        <v>0</v>
      </c>
      <c r="CC737" s="48">
        <f t="shared" si="579"/>
        <v>0</v>
      </c>
      <c r="CD737" s="48">
        <f t="shared" si="579"/>
        <v>0</v>
      </c>
      <c r="CE737" s="48">
        <f t="shared" si="579"/>
        <v>0</v>
      </c>
      <c r="CF737" s="48">
        <f t="shared" si="579"/>
        <v>0</v>
      </c>
      <c r="CG737" s="48">
        <f t="shared" si="579"/>
        <v>0</v>
      </c>
      <c r="CH737" s="48">
        <f t="shared" si="579"/>
        <v>0</v>
      </c>
      <c r="CI737" s="48">
        <f t="shared" si="579"/>
        <v>0</v>
      </c>
      <c r="CJ737" s="48">
        <f t="shared" si="579"/>
        <v>0</v>
      </c>
      <c r="CK737" s="48">
        <f t="shared" si="579"/>
        <v>0</v>
      </c>
      <c r="CL737" s="623"/>
      <c r="CM737" s="728"/>
      <c r="CN737" s="728"/>
      <c r="CO737" s="728"/>
      <c r="CP737" s="728"/>
      <c r="CQ737" s="728"/>
      <c r="CR737" s="728"/>
      <c r="CS737" s="728"/>
      <c r="CT737" s="728"/>
      <c r="CU737" s="632"/>
      <c r="CV737" s="2"/>
    </row>
    <row r="738" spans="1:100" ht="15.75" hidden="1" customHeight="1">
      <c r="A738" s="638"/>
      <c r="B738" s="730"/>
      <c r="C738" s="487" t="s">
        <v>1404</v>
      </c>
      <c r="D738" s="459"/>
      <c r="E738" s="458"/>
      <c r="F738" s="428"/>
      <c r="G738" s="462"/>
      <c r="H738" s="462"/>
      <c r="I738" s="428"/>
      <c r="J738" s="1"/>
      <c r="K738" s="1"/>
      <c r="L738" s="1"/>
      <c r="M738" s="427"/>
      <c r="N738" s="463"/>
      <c r="O738" s="53"/>
      <c r="P738" s="463"/>
      <c r="Q738" s="53"/>
      <c r="R738" s="53"/>
      <c r="S738" s="53"/>
      <c r="T738" s="464"/>
      <c r="U738" s="372"/>
      <c r="V738" s="464"/>
      <c r="W738" s="464"/>
      <c r="X738" s="464"/>
      <c r="Y738" s="465"/>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48">
        <f t="shared" ref="BJ738:CK738" si="580">COUNTIFS($J$6:$J$669,"TCKNXH",BJ$6:BJ$669,"0")</f>
        <v>0</v>
      </c>
      <c r="BK738" s="48">
        <f t="shared" si="580"/>
        <v>0</v>
      </c>
      <c r="BL738" s="48">
        <f t="shared" si="580"/>
        <v>0</v>
      </c>
      <c r="BM738" s="48">
        <f t="shared" si="580"/>
        <v>0</v>
      </c>
      <c r="BN738" s="48">
        <f t="shared" si="580"/>
        <v>0</v>
      </c>
      <c r="BO738" s="48">
        <f t="shared" si="580"/>
        <v>0</v>
      </c>
      <c r="BP738" s="48">
        <f t="shared" si="580"/>
        <v>0</v>
      </c>
      <c r="BQ738" s="48">
        <f t="shared" si="580"/>
        <v>0</v>
      </c>
      <c r="BR738" s="48">
        <f t="shared" si="580"/>
        <v>0</v>
      </c>
      <c r="BS738" s="48">
        <f t="shared" si="580"/>
        <v>0</v>
      </c>
      <c r="BT738" s="48">
        <f t="shared" si="580"/>
        <v>0</v>
      </c>
      <c r="BU738" s="48">
        <f t="shared" si="580"/>
        <v>0</v>
      </c>
      <c r="BV738" s="48">
        <f t="shared" si="580"/>
        <v>0</v>
      </c>
      <c r="BW738" s="48">
        <f t="shared" si="580"/>
        <v>0</v>
      </c>
      <c r="BX738" s="48">
        <f t="shared" si="580"/>
        <v>0</v>
      </c>
      <c r="BY738" s="48">
        <f t="shared" si="580"/>
        <v>0</v>
      </c>
      <c r="BZ738" s="48">
        <f t="shared" si="580"/>
        <v>0</v>
      </c>
      <c r="CA738" s="48">
        <f t="shared" si="580"/>
        <v>0</v>
      </c>
      <c r="CB738" s="48">
        <f t="shared" si="580"/>
        <v>0</v>
      </c>
      <c r="CC738" s="48">
        <f t="shared" si="580"/>
        <v>0</v>
      </c>
      <c r="CD738" s="48">
        <f t="shared" si="580"/>
        <v>0</v>
      </c>
      <c r="CE738" s="48">
        <f t="shared" si="580"/>
        <v>0</v>
      </c>
      <c r="CF738" s="48">
        <f t="shared" si="580"/>
        <v>0</v>
      </c>
      <c r="CG738" s="48">
        <f t="shared" si="580"/>
        <v>0</v>
      </c>
      <c r="CH738" s="48">
        <f t="shared" si="580"/>
        <v>0</v>
      </c>
      <c r="CI738" s="48">
        <f t="shared" si="580"/>
        <v>0</v>
      </c>
      <c r="CJ738" s="48">
        <f t="shared" si="580"/>
        <v>0</v>
      </c>
      <c r="CK738" s="48">
        <f t="shared" si="580"/>
        <v>0</v>
      </c>
      <c r="CL738" s="623"/>
      <c r="CM738" s="728"/>
      <c r="CN738" s="728"/>
      <c r="CO738" s="728"/>
      <c r="CP738" s="728"/>
      <c r="CQ738" s="728"/>
      <c r="CR738" s="728"/>
      <c r="CS738" s="728"/>
      <c r="CT738" s="728"/>
      <c r="CU738" s="632"/>
      <c r="CV738" s="2"/>
    </row>
    <row r="739" spans="1:100" ht="15.75" hidden="1" customHeight="1">
      <c r="A739" s="638"/>
      <c r="B739" s="730"/>
      <c r="C739" s="487" t="s">
        <v>1405</v>
      </c>
      <c r="D739" s="459"/>
      <c r="E739" s="458"/>
      <c r="F739" s="428"/>
      <c r="G739" s="462"/>
      <c r="H739" s="462"/>
      <c r="I739" s="428"/>
      <c r="J739" s="1"/>
      <c r="K739" s="1"/>
      <c r="L739" s="1"/>
      <c r="M739" s="427"/>
      <c r="N739" s="463"/>
      <c r="O739" s="53"/>
      <c r="P739" s="463"/>
      <c r="Q739" s="53"/>
      <c r="R739" s="53"/>
      <c r="S739" s="53"/>
      <c r="T739" s="464"/>
      <c r="U739" s="372"/>
      <c r="V739" s="464"/>
      <c r="W739" s="464"/>
      <c r="X739" s="464"/>
      <c r="Y739" s="465"/>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48">
        <f t="shared" ref="BJ739:CK739" si="581">COUNTIFS($J$6:$J$669,"TCKNXH",BJ$6:BJ$669,"KĐG")</f>
        <v>0</v>
      </c>
      <c r="BK739" s="48">
        <f t="shared" si="581"/>
        <v>0</v>
      </c>
      <c r="BL739" s="48">
        <f t="shared" si="581"/>
        <v>0</v>
      </c>
      <c r="BM739" s="48">
        <f t="shared" si="581"/>
        <v>0</v>
      </c>
      <c r="BN739" s="48">
        <f t="shared" si="581"/>
        <v>0</v>
      </c>
      <c r="BO739" s="48">
        <f t="shared" si="581"/>
        <v>0</v>
      </c>
      <c r="BP739" s="48">
        <f t="shared" si="581"/>
        <v>0</v>
      </c>
      <c r="BQ739" s="48">
        <f t="shared" si="581"/>
        <v>0</v>
      </c>
      <c r="BR739" s="48">
        <f t="shared" si="581"/>
        <v>0</v>
      </c>
      <c r="BS739" s="48">
        <f t="shared" si="581"/>
        <v>0</v>
      </c>
      <c r="BT739" s="48">
        <f t="shared" si="581"/>
        <v>0</v>
      </c>
      <c r="BU739" s="48">
        <f t="shared" si="581"/>
        <v>0</v>
      </c>
      <c r="BV739" s="48">
        <f t="shared" si="581"/>
        <v>0</v>
      </c>
      <c r="BW739" s="48">
        <f t="shared" si="581"/>
        <v>0</v>
      </c>
      <c r="BX739" s="48">
        <f t="shared" si="581"/>
        <v>0</v>
      </c>
      <c r="BY739" s="48">
        <f t="shared" si="581"/>
        <v>0</v>
      </c>
      <c r="BZ739" s="48">
        <f t="shared" si="581"/>
        <v>0</v>
      </c>
      <c r="CA739" s="48">
        <f t="shared" si="581"/>
        <v>0</v>
      </c>
      <c r="CB739" s="48">
        <f t="shared" si="581"/>
        <v>0</v>
      </c>
      <c r="CC739" s="48">
        <f t="shared" si="581"/>
        <v>0</v>
      </c>
      <c r="CD739" s="48">
        <f t="shared" si="581"/>
        <v>0</v>
      </c>
      <c r="CE739" s="48">
        <f t="shared" si="581"/>
        <v>0</v>
      </c>
      <c r="CF739" s="48">
        <f t="shared" si="581"/>
        <v>0</v>
      </c>
      <c r="CG739" s="48">
        <f t="shared" si="581"/>
        <v>0</v>
      </c>
      <c r="CH739" s="48">
        <f t="shared" si="581"/>
        <v>0</v>
      </c>
      <c r="CI739" s="48">
        <f t="shared" si="581"/>
        <v>0</v>
      </c>
      <c r="CJ739" s="48">
        <f t="shared" si="581"/>
        <v>0</v>
      </c>
      <c r="CK739" s="48">
        <f t="shared" si="581"/>
        <v>0</v>
      </c>
      <c r="CL739" s="623"/>
      <c r="CM739" s="728"/>
      <c r="CN739" s="728"/>
      <c r="CO739" s="728"/>
      <c r="CP739" s="728"/>
      <c r="CQ739" s="728"/>
      <c r="CR739" s="728"/>
      <c r="CS739" s="728"/>
      <c r="CT739" s="728"/>
      <c r="CU739" s="632"/>
      <c r="CV739" s="2"/>
    </row>
    <row r="740" spans="1:100" ht="15.75" hidden="1" customHeight="1">
      <c r="A740" s="638"/>
      <c r="B740" s="730"/>
      <c r="C740" s="487" t="s">
        <v>1406</v>
      </c>
      <c r="D740" s="459"/>
      <c r="E740" s="458"/>
      <c r="F740" s="428"/>
      <c r="G740" s="462"/>
      <c r="H740" s="462"/>
      <c r="I740" s="428"/>
      <c r="J740" s="1"/>
      <c r="K740" s="1"/>
      <c r="L740" s="1"/>
      <c r="M740" s="427"/>
      <c r="N740" s="463"/>
      <c r="O740" s="53"/>
      <c r="P740" s="463"/>
      <c r="Q740" s="53"/>
      <c r="R740" s="53"/>
      <c r="S740" s="53"/>
      <c r="T740" s="464"/>
      <c r="U740" s="372"/>
      <c r="V740" s="464"/>
      <c r="W740" s="464"/>
      <c r="X740" s="464"/>
      <c r="Y740" s="465"/>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511" t="e">
        <f t="shared" ref="BJ740:CK740" si="582">BJ739/(BJ736+BJ737+BJ738+BJ739)</f>
        <v>#DIV/0!</v>
      </c>
      <c r="BK740" s="511" t="e">
        <f t="shared" si="582"/>
        <v>#DIV/0!</v>
      </c>
      <c r="BL740" s="511" t="e">
        <f t="shared" si="582"/>
        <v>#DIV/0!</v>
      </c>
      <c r="BM740" s="511" t="e">
        <f t="shared" si="582"/>
        <v>#DIV/0!</v>
      </c>
      <c r="BN740" s="511" t="e">
        <f t="shared" si="582"/>
        <v>#DIV/0!</v>
      </c>
      <c r="BO740" s="511" t="e">
        <f t="shared" si="582"/>
        <v>#DIV/0!</v>
      </c>
      <c r="BP740" s="511" t="e">
        <f t="shared" si="582"/>
        <v>#DIV/0!</v>
      </c>
      <c r="BQ740" s="511" t="e">
        <f t="shared" si="582"/>
        <v>#DIV/0!</v>
      </c>
      <c r="BR740" s="511" t="e">
        <f t="shared" si="582"/>
        <v>#DIV/0!</v>
      </c>
      <c r="BS740" s="511" t="e">
        <f t="shared" si="582"/>
        <v>#DIV/0!</v>
      </c>
      <c r="BT740" s="511" t="e">
        <f t="shared" si="582"/>
        <v>#DIV/0!</v>
      </c>
      <c r="BU740" s="511" t="e">
        <f t="shared" si="582"/>
        <v>#DIV/0!</v>
      </c>
      <c r="BV740" s="511" t="e">
        <f t="shared" si="582"/>
        <v>#DIV/0!</v>
      </c>
      <c r="BW740" s="511" t="e">
        <f t="shared" si="582"/>
        <v>#DIV/0!</v>
      </c>
      <c r="BX740" s="511" t="e">
        <f t="shared" si="582"/>
        <v>#DIV/0!</v>
      </c>
      <c r="BY740" s="511" t="e">
        <f t="shared" si="582"/>
        <v>#DIV/0!</v>
      </c>
      <c r="BZ740" s="511" t="e">
        <f t="shared" si="582"/>
        <v>#DIV/0!</v>
      </c>
      <c r="CA740" s="511" t="e">
        <f t="shared" si="582"/>
        <v>#DIV/0!</v>
      </c>
      <c r="CB740" s="511" t="e">
        <f t="shared" si="582"/>
        <v>#DIV/0!</v>
      </c>
      <c r="CC740" s="511" t="e">
        <f t="shared" si="582"/>
        <v>#DIV/0!</v>
      </c>
      <c r="CD740" s="511" t="e">
        <f t="shared" si="582"/>
        <v>#DIV/0!</v>
      </c>
      <c r="CE740" s="511" t="e">
        <f t="shared" si="582"/>
        <v>#DIV/0!</v>
      </c>
      <c r="CF740" s="511" t="e">
        <f t="shared" si="582"/>
        <v>#DIV/0!</v>
      </c>
      <c r="CG740" s="511" t="e">
        <f t="shared" si="582"/>
        <v>#DIV/0!</v>
      </c>
      <c r="CH740" s="511" t="e">
        <f t="shared" si="582"/>
        <v>#DIV/0!</v>
      </c>
      <c r="CI740" s="511" t="e">
        <f t="shared" si="582"/>
        <v>#DIV/0!</v>
      </c>
      <c r="CJ740" s="511" t="e">
        <f t="shared" si="582"/>
        <v>#DIV/0!</v>
      </c>
      <c r="CK740" s="511" t="e">
        <f t="shared" si="582"/>
        <v>#DIV/0!</v>
      </c>
      <c r="CL740" s="624"/>
      <c r="CM740" s="629"/>
      <c r="CN740" s="629"/>
      <c r="CO740" s="629"/>
      <c r="CP740" s="629"/>
      <c r="CQ740" s="629"/>
      <c r="CR740" s="629"/>
      <c r="CS740" s="629"/>
      <c r="CT740" s="629"/>
      <c r="CU740" s="633"/>
      <c r="CV740" s="2"/>
    </row>
    <row r="741" spans="1:100" ht="15.75" hidden="1" customHeight="1">
      <c r="A741" s="638"/>
      <c r="B741" s="730"/>
      <c r="C741" s="709" t="s">
        <v>1425</v>
      </c>
      <c r="D741" s="459"/>
      <c r="E741" s="458"/>
      <c r="F741" s="428"/>
      <c r="G741" s="462"/>
      <c r="H741" s="462"/>
      <c r="I741" s="428"/>
      <c r="J741" s="1"/>
      <c r="K741" s="1"/>
      <c r="L741" s="1"/>
      <c r="M741" s="427"/>
      <c r="N741" s="463"/>
      <c r="O741" s="53"/>
      <c r="P741" s="463"/>
      <c r="Q741" s="53"/>
      <c r="R741" s="53"/>
      <c r="S741" s="53"/>
      <c r="T741" s="464"/>
      <c r="U741" s="372"/>
      <c r="V741" s="464"/>
      <c r="W741" s="464"/>
      <c r="X741" s="464"/>
      <c r="Y741" s="465"/>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479" t="e">
        <f t="shared" ref="BJ741:CK741" si="583">(((BJ736*2)+(BJ737*1)+(BJ738*0)+(BJ738*0)))/(BJ736+BJ737+BJ738+BJ739)</f>
        <v>#DIV/0!</v>
      </c>
      <c r="BK741" s="479" t="e">
        <f t="shared" si="583"/>
        <v>#DIV/0!</v>
      </c>
      <c r="BL741" s="479" t="e">
        <f t="shared" si="583"/>
        <v>#DIV/0!</v>
      </c>
      <c r="BM741" s="479" t="e">
        <f t="shared" si="583"/>
        <v>#DIV/0!</v>
      </c>
      <c r="BN741" s="479" t="e">
        <f t="shared" si="583"/>
        <v>#DIV/0!</v>
      </c>
      <c r="BO741" s="479" t="e">
        <f t="shared" si="583"/>
        <v>#DIV/0!</v>
      </c>
      <c r="BP741" s="479" t="e">
        <f t="shared" si="583"/>
        <v>#DIV/0!</v>
      </c>
      <c r="BQ741" s="479" t="e">
        <f t="shared" si="583"/>
        <v>#DIV/0!</v>
      </c>
      <c r="BR741" s="479" t="e">
        <f t="shared" si="583"/>
        <v>#DIV/0!</v>
      </c>
      <c r="BS741" s="479" t="e">
        <f t="shared" si="583"/>
        <v>#DIV/0!</v>
      </c>
      <c r="BT741" s="479" t="e">
        <f t="shared" si="583"/>
        <v>#DIV/0!</v>
      </c>
      <c r="BU741" s="479" t="e">
        <f t="shared" si="583"/>
        <v>#DIV/0!</v>
      </c>
      <c r="BV741" s="479" t="e">
        <f t="shared" si="583"/>
        <v>#DIV/0!</v>
      </c>
      <c r="BW741" s="479" t="e">
        <f t="shared" si="583"/>
        <v>#DIV/0!</v>
      </c>
      <c r="BX741" s="479" t="e">
        <f t="shared" si="583"/>
        <v>#DIV/0!</v>
      </c>
      <c r="BY741" s="479" t="e">
        <f t="shared" si="583"/>
        <v>#DIV/0!</v>
      </c>
      <c r="BZ741" s="479" t="e">
        <f t="shared" si="583"/>
        <v>#DIV/0!</v>
      </c>
      <c r="CA741" s="479" t="e">
        <f t="shared" si="583"/>
        <v>#DIV/0!</v>
      </c>
      <c r="CB741" s="479" t="e">
        <f t="shared" si="583"/>
        <v>#DIV/0!</v>
      </c>
      <c r="CC741" s="479" t="e">
        <f t="shared" si="583"/>
        <v>#DIV/0!</v>
      </c>
      <c r="CD741" s="479" t="e">
        <f t="shared" si="583"/>
        <v>#DIV/0!</v>
      </c>
      <c r="CE741" s="479" t="e">
        <f t="shared" si="583"/>
        <v>#DIV/0!</v>
      </c>
      <c r="CF741" s="479" t="e">
        <f t="shared" si="583"/>
        <v>#DIV/0!</v>
      </c>
      <c r="CG741" s="479" t="e">
        <f t="shared" si="583"/>
        <v>#DIV/0!</v>
      </c>
      <c r="CH741" s="479" t="e">
        <f t="shared" si="583"/>
        <v>#DIV/0!</v>
      </c>
      <c r="CI741" s="479" t="e">
        <f t="shared" si="583"/>
        <v>#DIV/0!</v>
      </c>
      <c r="CJ741" s="479" t="e">
        <f t="shared" si="583"/>
        <v>#DIV/0!</v>
      </c>
      <c r="CK741" s="479" t="e">
        <f t="shared" si="583"/>
        <v>#DIV/0!</v>
      </c>
      <c r="CL741" s="480">
        <f>COUNTIF($BJ742:$CK742,"Đ")</f>
        <v>1</v>
      </c>
      <c r="CM741" s="481">
        <f>CL741/(CN741+CP741+CR741+CL741)</f>
        <v>1</v>
      </c>
      <c r="CN741" s="480">
        <f>COUNTIF($BJ742:$DA742,"CCG")</f>
        <v>0</v>
      </c>
      <c r="CO741" s="481">
        <f>CN741/(CL741+CP741+CR741+CN741)</f>
        <v>0</v>
      </c>
      <c r="CP741" s="480">
        <f>COUNTIF($BJ742:$DA742,"CĐ")</f>
        <v>0</v>
      </c>
      <c r="CQ741" s="481">
        <f>CP741/(CL741+CN741+CR741+CP741)</f>
        <v>0</v>
      </c>
      <c r="CR741" s="480">
        <f>COUNTIF($BJ742:$DA742,"KĐG")</f>
        <v>0</v>
      </c>
      <c r="CS741" s="481">
        <f>CR741/(CL741+CN741+CP741+CR741)</f>
        <v>0</v>
      </c>
      <c r="CT741" s="514">
        <f>(((CL741*2)+(CN741*1)+(CP741*0)))/(CL741+CN741+CP741)</f>
        <v>2</v>
      </c>
      <c r="CU741" s="483" t="str">
        <f>IF(CT741&gt;=1.6,"Đạt mục tiêu",IF(CT741&gt;=1,"Cần cố gắng","Chưa đạt"))</f>
        <v>Đạt mục tiêu</v>
      </c>
      <c r="CV741" s="2"/>
    </row>
    <row r="742" spans="1:100" ht="15.75" hidden="1" customHeight="1">
      <c r="A742" s="638"/>
      <c r="B742" s="731"/>
      <c r="C742" s="639"/>
      <c r="D742" s="459"/>
      <c r="E742" s="458"/>
      <c r="F742" s="428"/>
      <c r="G742" s="462"/>
      <c r="H742" s="462"/>
      <c r="I742" s="428"/>
      <c r="J742" s="1"/>
      <c r="K742" s="1"/>
      <c r="L742" s="1"/>
      <c r="M742" s="427"/>
      <c r="N742" s="463"/>
      <c r="O742" s="53"/>
      <c r="P742" s="463"/>
      <c r="Q742" s="53"/>
      <c r="R742" s="53"/>
      <c r="S742" s="53"/>
      <c r="T742" s="464"/>
      <c r="U742" s="372"/>
      <c r="V742" s="464"/>
      <c r="W742" s="464"/>
      <c r="X742" s="464"/>
      <c r="Y742" s="465"/>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479" t="e">
        <f t="shared" ref="BJ742:BS742" si="584">IF(BJ740&gt;=50%,"KĐG",IF(BJ741&gt;=1.6,"Đ",IF(BJ741&gt;=1,"CCG","CĐ")))</f>
        <v>#DIV/0!</v>
      </c>
      <c r="BK742" s="479" t="e">
        <f t="shared" si="584"/>
        <v>#DIV/0!</v>
      </c>
      <c r="BL742" s="479" t="e">
        <f t="shared" si="584"/>
        <v>#DIV/0!</v>
      </c>
      <c r="BM742" s="479" t="e">
        <f t="shared" si="584"/>
        <v>#DIV/0!</v>
      </c>
      <c r="BN742" s="479" t="e">
        <f t="shared" si="584"/>
        <v>#DIV/0!</v>
      </c>
      <c r="BO742" s="479" t="e">
        <f t="shared" si="584"/>
        <v>#DIV/0!</v>
      </c>
      <c r="BP742" s="479" t="e">
        <f t="shared" si="584"/>
        <v>#DIV/0!</v>
      </c>
      <c r="BQ742" s="479" t="e">
        <f t="shared" si="584"/>
        <v>#DIV/0!</v>
      </c>
      <c r="BR742" s="479" t="e">
        <f t="shared" si="584"/>
        <v>#DIV/0!</v>
      </c>
      <c r="BS742" s="479" t="e">
        <f t="shared" si="584"/>
        <v>#DIV/0!</v>
      </c>
      <c r="BT742" s="479" t="s">
        <v>1413</v>
      </c>
      <c r="BU742" s="479" t="e">
        <f t="shared" ref="BU742:CK742" si="585">IF(BU740&gt;=50%,"KĐG",IF(BU741&gt;=1.6,"Đ",IF(BU741&gt;=1,"CCG","CĐ")))</f>
        <v>#DIV/0!</v>
      </c>
      <c r="BV742" s="479" t="e">
        <f t="shared" si="585"/>
        <v>#DIV/0!</v>
      </c>
      <c r="BW742" s="479" t="e">
        <f t="shared" si="585"/>
        <v>#DIV/0!</v>
      </c>
      <c r="BX742" s="479" t="e">
        <f t="shared" si="585"/>
        <v>#DIV/0!</v>
      </c>
      <c r="BY742" s="479" t="e">
        <f t="shared" si="585"/>
        <v>#DIV/0!</v>
      </c>
      <c r="BZ742" s="479" t="e">
        <f t="shared" si="585"/>
        <v>#DIV/0!</v>
      </c>
      <c r="CA742" s="479" t="e">
        <f t="shared" si="585"/>
        <v>#DIV/0!</v>
      </c>
      <c r="CB742" s="479" t="e">
        <f t="shared" si="585"/>
        <v>#DIV/0!</v>
      </c>
      <c r="CC742" s="479" t="e">
        <f t="shared" si="585"/>
        <v>#DIV/0!</v>
      </c>
      <c r="CD742" s="479" t="e">
        <f t="shared" si="585"/>
        <v>#DIV/0!</v>
      </c>
      <c r="CE742" s="479" t="e">
        <f t="shared" si="585"/>
        <v>#DIV/0!</v>
      </c>
      <c r="CF742" s="479" t="e">
        <f t="shared" si="585"/>
        <v>#DIV/0!</v>
      </c>
      <c r="CG742" s="479" t="e">
        <f t="shared" si="585"/>
        <v>#DIV/0!</v>
      </c>
      <c r="CH742" s="479" t="e">
        <f t="shared" si="585"/>
        <v>#DIV/0!</v>
      </c>
      <c r="CI742" s="479" t="e">
        <f t="shared" si="585"/>
        <v>#DIV/0!</v>
      </c>
      <c r="CJ742" s="479" t="e">
        <f t="shared" si="585"/>
        <v>#DIV/0!</v>
      </c>
      <c r="CK742" s="479" t="e">
        <f t="shared" si="585"/>
        <v>#DIV/0!</v>
      </c>
      <c r="CL742" s="484"/>
      <c r="CM742" s="485"/>
      <c r="CN742" s="484"/>
      <c r="CO742" s="485"/>
      <c r="CP742" s="484"/>
      <c r="CQ742" s="485"/>
      <c r="CR742" s="484"/>
      <c r="CS742" s="485"/>
      <c r="CT742" s="486"/>
      <c r="CU742" s="435"/>
      <c r="CV742" s="2"/>
    </row>
    <row r="743" spans="1:100" ht="15.75" hidden="1" customHeight="1">
      <c r="A743" s="638"/>
      <c r="B743" s="729" t="s">
        <v>1227</v>
      </c>
      <c r="C743" s="487" t="s">
        <v>1402</v>
      </c>
      <c r="D743" s="459"/>
      <c r="E743" s="458"/>
      <c r="F743" s="428"/>
      <c r="G743" s="462"/>
      <c r="H743" s="462"/>
      <c r="I743" s="428"/>
      <c r="J743" s="1"/>
      <c r="K743" s="1"/>
      <c r="L743" s="1"/>
      <c r="M743" s="427"/>
      <c r="N743" s="463"/>
      <c r="O743" s="53"/>
      <c r="P743" s="463"/>
      <c r="Q743" s="53"/>
      <c r="R743" s="53"/>
      <c r="S743" s="53"/>
      <c r="T743" s="464"/>
      <c r="U743" s="372"/>
      <c r="V743" s="464"/>
      <c r="W743" s="464"/>
      <c r="X743" s="464"/>
      <c r="Y743" s="465"/>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48">
        <f t="shared" ref="BJ743:CK743" si="586">COUNTIFS($J$6:$J$669,"Thẩm mỹ",BJ$6:BJ$669,"2")</f>
        <v>0</v>
      </c>
      <c r="BK743" s="48">
        <f t="shared" si="586"/>
        <v>0</v>
      </c>
      <c r="BL743" s="48">
        <f t="shared" si="586"/>
        <v>0</v>
      </c>
      <c r="BM743" s="48">
        <f t="shared" si="586"/>
        <v>0</v>
      </c>
      <c r="BN743" s="48">
        <f t="shared" si="586"/>
        <v>0</v>
      </c>
      <c r="BO743" s="48">
        <f t="shared" si="586"/>
        <v>0</v>
      </c>
      <c r="BP743" s="48">
        <f t="shared" si="586"/>
        <v>0</v>
      </c>
      <c r="BQ743" s="48">
        <f t="shared" si="586"/>
        <v>0</v>
      </c>
      <c r="BR743" s="48">
        <f t="shared" si="586"/>
        <v>0</v>
      </c>
      <c r="BS743" s="48">
        <f t="shared" si="586"/>
        <v>0</v>
      </c>
      <c r="BT743" s="48">
        <f t="shared" si="586"/>
        <v>0</v>
      </c>
      <c r="BU743" s="48">
        <f t="shared" si="586"/>
        <v>0</v>
      </c>
      <c r="BV743" s="48">
        <f t="shared" si="586"/>
        <v>0</v>
      </c>
      <c r="BW743" s="48">
        <f t="shared" si="586"/>
        <v>0</v>
      </c>
      <c r="BX743" s="48">
        <f t="shared" si="586"/>
        <v>0</v>
      </c>
      <c r="BY743" s="48">
        <f t="shared" si="586"/>
        <v>0</v>
      </c>
      <c r="BZ743" s="48">
        <f t="shared" si="586"/>
        <v>0</v>
      </c>
      <c r="CA743" s="48">
        <f t="shared" si="586"/>
        <v>0</v>
      </c>
      <c r="CB743" s="48">
        <f t="shared" si="586"/>
        <v>0</v>
      </c>
      <c r="CC743" s="48">
        <f t="shared" si="586"/>
        <v>0</v>
      </c>
      <c r="CD743" s="48">
        <f t="shared" si="586"/>
        <v>0</v>
      </c>
      <c r="CE743" s="48">
        <f t="shared" si="586"/>
        <v>0</v>
      </c>
      <c r="CF743" s="48">
        <f t="shared" si="586"/>
        <v>0</v>
      </c>
      <c r="CG743" s="48">
        <f t="shared" si="586"/>
        <v>0</v>
      </c>
      <c r="CH743" s="48">
        <f t="shared" si="586"/>
        <v>0</v>
      </c>
      <c r="CI743" s="48">
        <f t="shared" si="586"/>
        <v>0</v>
      </c>
      <c r="CJ743" s="48">
        <f t="shared" si="586"/>
        <v>0</v>
      </c>
      <c r="CK743" s="48">
        <f t="shared" si="586"/>
        <v>0</v>
      </c>
      <c r="CL743" s="622"/>
      <c r="CM743" s="727"/>
      <c r="CN743" s="727"/>
      <c r="CO743" s="727"/>
      <c r="CP743" s="727"/>
      <c r="CQ743" s="727"/>
      <c r="CR743" s="727"/>
      <c r="CS743" s="727"/>
      <c r="CT743" s="727"/>
      <c r="CU743" s="654"/>
      <c r="CV743" s="2"/>
    </row>
    <row r="744" spans="1:100" ht="15.75" hidden="1" customHeight="1">
      <c r="A744" s="638"/>
      <c r="B744" s="730"/>
      <c r="C744" s="487" t="s">
        <v>1403</v>
      </c>
      <c r="D744" s="459"/>
      <c r="E744" s="458"/>
      <c r="F744" s="428"/>
      <c r="G744" s="462"/>
      <c r="H744" s="462"/>
      <c r="I744" s="428"/>
      <c r="J744" s="1"/>
      <c r="K744" s="1"/>
      <c r="L744" s="1"/>
      <c r="M744" s="427"/>
      <c r="N744" s="463"/>
      <c r="O744" s="53"/>
      <c r="P744" s="463"/>
      <c r="Q744" s="53"/>
      <c r="R744" s="53"/>
      <c r="S744" s="53"/>
      <c r="T744" s="464"/>
      <c r="U744" s="372"/>
      <c r="V744" s="464"/>
      <c r="W744" s="464"/>
      <c r="X744" s="464"/>
      <c r="Y744" s="465"/>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48">
        <f t="shared" ref="BJ744:CK744" si="587">COUNTIFS($J$6:$J$669,"Thẩm mỹ",BJ$6:BJ$669,"1")</f>
        <v>0</v>
      </c>
      <c r="BK744" s="48">
        <f t="shared" si="587"/>
        <v>0</v>
      </c>
      <c r="BL744" s="48">
        <f t="shared" si="587"/>
        <v>0</v>
      </c>
      <c r="BM744" s="48">
        <f t="shared" si="587"/>
        <v>0</v>
      </c>
      <c r="BN744" s="48">
        <f t="shared" si="587"/>
        <v>0</v>
      </c>
      <c r="BO744" s="48">
        <f t="shared" si="587"/>
        <v>0</v>
      </c>
      <c r="BP744" s="48">
        <f t="shared" si="587"/>
        <v>0</v>
      </c>
      <c r="BQ744" s="48">
        <f t="shared" si="587"/>
        <v>0</v>
      </c>
      <c r="BR744" s="48">
        <f t="shared" si="587"/>
        <v>0</v>
      </c>
      <c r="BS744" s="48">
        <f t="shared" si="587"/>
        <v>0</v>
      </c>
      <c r="BT744" s="48">
        <f t="shared" si="587"/>
        <v>0</v>
      </c>
      <c r="BU744" s="48">
        <f t="shared" si="587"/>
        <v>0</v>
      </c>
      <c r="BV744" s="48">
        <f t="shared" si="587"/>
        <v>0</v>
      </c>
      <c r="BW744" s="48">
        <f t="shared" si="587"/>
        <v>0</v>
      </c>
      <c r="BX744" s="48">
        <f t="shared" si="587"/>
        <v>0</v>
      </c>
      <c r="BY744" s="48">
        <f t="shared" si="587"/>
        <v>0</v>
      </c>
      <c r="BZ744" s="48">
        <f t="shared" si="587"/>
        <v>0</v>
      </c>
      <c r="CA744" s="48">
        <f t="shared" si="587"/>
        <v>0</v>
      </c>
      <c r="CB744" s="48">
        <f t="shared" si="587"/>
        <v>0</v>
      </c>
      <c r="CC744" s="48">
        <f t="shared" si="587"/>
        <v>0</v>
      </c>
      <c r="CD744" s="48">
        <f t="shared" si="587"/>
        <v>0</v>
      </c>
      <c r="CE744" s="48">
        <f t="shared" si="587"/>
        <v>0</v>
      </c>
      <c r="CF744" s="48">
        <f t="shared" si="587"/>
        <v>0</v>
      </c>
      <c r="CG744" s="48">
        <f t="shared" si="587"/>
        <v>0</v>
      </c>
      <c r="CH744" s="48">
        <f t="shared" si="587"/>
        <v>0</v>
      </c>
      <c r="CI744" s="48">
        <f t="shared" si="587"/>
        <v>0</v>
      </c>
      <c r="CJ744" s="48">
        <f t="shared" si="587"/>
        <v>0</v>
      </c>
      <c r="CK744" s="48">
        <f t="shared" si="587"/>
        <v>0</v>
      </c>
      <c r="CL744" s="623"/>
      <c r="CM744" s="728"/>
      <c r="CN744" s="728"/>
      <c r="CO744" s="728"/>
      <c r="CP744" s="728"/>
      <c r="CQ744" s="728"/>
      <c r="CR744" s="728"/>
      <c r="CS744" s="728"/>
      <c r="CT744" s="728"/>
      <c r="CU744" s="632"/>
      <c r="CV744" s="2"/>
    </row>
    <row r="745" spans="1:100" ht="15.75" hidden="1" customHeight="1">
      <c r="A745" s="638"/>
      <c r="B745" s="730"/>
      <c r="C745" s="487" t="s">
        <v>1404</v>
      </c>
      <c r="D745" s="459"/>
      <c r="E745" s="458"/>
      <c r="F745" s="428"/>
      <c r="G745" s="462"/>
      <c r="H745" s="462"/>
      <c r="I745" s="428"/>
      <c r="J745" s="1"/>
      <c r="K745" s="1"/>
      <c r="L745" s="1"/>
      <c r="M745" s="427"/>
      <c r="N745" s="463"/>
      <c r="O745" s="53"/>
      <c r="P745" s="463"/>
      <c r="Q745" s="53"/>
      <c r="R745" s="53"/>
      <c r="S745" s="53"/>
      <c r="T745" s="464"/>
      <c r="U745" s="372"/>
      <c r="V745" s="464"/>
      <c r="W745" s="464"/>
      <c r="X745" s="464"/>
      <c r="Y745" s="465"/>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48">
        <f t="shared" ref="BJ745:CK745" si="588">COUNTIFS($J$6:$J$669,"Thẩm mỹ",BJ$6:BJ$669,"0")</f>
        <v>0</v>
      </c>
      <c r="BK745" s="48">
        <f t="shared" si="588"/>
        <v>0</v>
      </c>
      <c r="BL745" s="48">
        <f t="shared" si="588"/>
        <v>0</v>
      </c>
      <c r="BM745" s="48">
        <f t="shared" si="588"/>
        <v>0</v>
      </c>
      <c r="BN745" s="48">
        <f t="shared" si="588"/>
        <v>0</v>
      </c>
      <c r="BO745" s="48">
        <f t="shared" si="588"/>
        <v>0</v>
      </c>
      <c r="BP745" s="48">
        <f t="shared" si="588"/>
        <v>0</v>
      </c>
      <c r="BQ745" s="48">
        <f t="shared" si="588"/>
        <v>0</v>
      </c>
      <c r="BR745" s="48">
        <f t="shared" si="588"/>
        <v>0</v>
      </c>
      <c r="BS745" s="48">
        <f t="shared" si="588"/>
        <v>0</v>
      </c>
      <c r="BT745" s="48">
        <f t="shared" si="588"/>
        <v>0</v>
      </c>
      <c r="BU745" s="48">
        <f t="shared" si="588"/>
        <v>0</v>
      </c>
      <c r="BV745" s="48">
        <f t="shared" si="588"/>
        <v>0</v>
      </c>
      <c r="BW745" s="48">
        <f t="shared" si="588"/>
        <v>0</v>
      </c>
      <c r="BX745" s="48">
        <f t="shared" si="588"/>
        <v>0</v>
      </c>
      <c r="BY745" s="48">
        <f t="shared" si="588"/>
        <v>0</v>
      </c>
      <c r="BZ745" s="48">
        <f t="shared" si="588"/>
        <v>0</v>
      </c>
      <c r="CA745" s="48">
        <f t="shared" si="588"/>
        <v>0</v>
      </c>
      <c r="CB745" s="48">
        <f t="shared" si="588"/>
        <v>0</v>
      </c>
      <c r="CC745" s="48">
        <f t="shared" si="588"/>
        <v>0</v>
      </c>
      <c r="CD745" s="48">
        <f t="shared" si="588"/>
        <v>0</v>
      </c>
      <c r="CE745" s="48">
        <f t="shared" si="588"/>
        <v>0</v>
      </c>
      <c r="CF745" s="48">
        <f t="shared" si="588"/>
        <v>0</v>
      </c>
      <c r="CG745" s="48">
        <f t="shared" si="588"/>
        <v>0</v>
      </c>
      <c r="CH745" s="48">
        <f t="shared" si="588"/>
        <v>0</v>
      </c>
      <c r="CI745" s="48">
        <f t="shared" si="588"/>
        <v>0</v>
      </c>
      <c r="CJ745" s="48">
        <f t="shared" si="588"/>
        <v>0</v>
      </c>
      <c r="CK745" s="48">
        <f t="shared" si="588"/>
        <v>0</v>
      </c>
      <c r="CL745" s="623"/>
      <c r="CM745" s="728"/>
      <c r="CN745" s="728"/>
      <c r="CO745" s="728"/>
      <c r="CP745" s="728"/>
      <c r="CQ745" s="728"/>
      <c r="CR745" s="728"/>
      <c r="CS745" s="728"/>
      <c r="CT745" s="728"/>
      <c r="CU745" s="632"/>
      <c r="CV745" s="2"/>
    </row>
    <row r="746" spans="1:100" ht="15.75" hidden="1" customHeight="1">
      <c r="A746" s="638"/>
      <c r="B746" s="730"/>
      <c r="C746" s="487" t="s">
        <v>1405</v>
      </c>
      <c r="D746" s="459"/>
      <c r="E746" s="458"/>
      <c r="F746" s="428"/>
      <c r="G746" s="462"/>
      <c r="H746" s="462"/>
      <c r="I746" s="428"/>
      <c r="J746" s="1"/>
      <c r="K746" s="1"/>
      <c r="L746" s="1"/>
      <c r="M746" s="427"/>
      <c r="N746" s="463"/>
      <c r="O746" s="53"/>
      <c r="P746" s="463"/>
      <c r="Q746" s="53"/>
      <c r="R746" s="53"/>
      <c r="S746" s="53"/>
      <c r="T746" s="464"/>
      <c r="U746" s="372"/>
      <c r="V746" s="464"/>
      <c r="W746" s="464"/>
      <c r="X746" s="464"/>
      <c r="Y746" s="465"/>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48">
        <f t="shared" ref="BJ746:CK746" si="589">COUNTIFS($J$6:$J$669,"Thẩm mỹ",BJ$6:BJ$669,"KĐG")</f>
        <v>0</v>
      </c>
      <c r="BK746" s="48">
        <f t="shared" si="589"/>
        <v>0</v>
      </c>
      <c r="BL746" s="48">
        <f t="shared" si="589"/>
        <v>0</v>
      </c>
      <c r="BM746" s="48">
        <f t="shared" si="589"/>
        <v>0</v>
      </c>
      <c r="BN746" s="48">
        <f t="shared" si="589"/>
        <v>0</v>
      </c>
      <c r="BO746" s="48">
        <f t="shared" si="589"/>
        <v>0</v>
      </c>
      <c r="BP746" s="48">
        <f t="shared" si="589"/>
        <v>0</v>
      </c>
      <c r="BQ746" s="48">
        <f t="shared" si="589"/>
        <v>0</v>
      </c>
      <c r="BR746" s="48">
        <f t="shared" si="589"/>
        <v>0</v>
      </c>
      <c r="BS746" s="48">
        <f t="shared" si="589"/>
        <v>0</v>
      </c>
      <c r="BT746" s="48">
        <f t="shared" si="589"/>
        <v>0</v>
      </c>
      <c r="BU746" s="48">
        <f t="shared" si="589"/>
        <v>0</v>
      </c>
      <c r="BV746" s="48">
        <f t="shared" si="589"/>
        <v>0</v>
      </c>
      <c r="BW746" s="48">
        <f t="shared" si="589"/>
        <v>0</v>
      </c>
      <c r="BX746" s="48">
        <f t="shared" si="589"/>
        <v>0</v>
      </c>
      <c r="BY746" s="48">
        <f t="shared" si="589"/>
        <v>0</v>
      </c>
      <c r="BZ746" s="48">
        <f t="shared" si="589"/>
        <v>0</v>
      </c>
      <c r="CA746" s="48">
        <f t="shared" si="589"/>
        <v>0</v>
      </c>
      <c r="CB746" s="48">
        <f t="shared" si="589"/>
        <v>0</v>
      </c>
      <c r="CC746" s="48">
        <f t="shared" si="589"/>
        <v>0</v>
      </c>
      <c r="CD746" s="48">
        <f t="shared" si="589"/>
        <v>0</v>
      </c>
      <c r="CE746" s="48">
        <f t="shared" si="589"/>
        <v>0</v>
      </c>
      <c r="CF746" s="48">
        <f t="shared" si="589"/>
        <v>0</v>
      </c>
      <c r="CG746" s="48">
        <f t="shared" si="589"/>
        <v>0</v>
      </c>
      <c r="CH746" s="48">
        <f t="shared" si="589"/>
        <v>0</v>
      </c>
      <c r="CI746" s="48">
        <f t="shared" si="589"/>
        <v>0</v>
      </c>
      <c r="CJ746" s="48">
        <f t="shared" si="589"/>
        <v>0</v>
      </c>
      <c r="CK746" s="48">
        <f t="shared" si="589"/>
        <v>0</v>
      </c>
      <c r="CL746" s="623"/>
      <c r="CM746" s="728"/>
      <c r="CN746" s="728"/>
      <c r="CO746" s="728"/>
      <c r="CP746" s="728"/>
      <c r="CQ746" s="728"/>
      <c r="CR746" s="728"/>
      <c r="CS746" s="728"/>
      <c r="CT746" s="728"/>
      <c r="CU746" s="632"/>
      <c r="CV746" s="2"/>
    </row>
    <row r="747" spans="1:100" ht="15.75" hidden="1" customHeight="1">
      <c r="A747" s="638"/>
      <c r="B747" s="730"/>
      <c r="C747" s="487" t="s">
        <v>1406</v>
      </c>
      <c r="D747" s="459"/>
      <c r="E747" s="458"/>
      <c r="F747" s="428"/>
      <c r="G747" s="462"/>
      <c r="H747" s="462"/>
      <c r="I747" s="428"/>
      <c r="J747" s="1"/>
      <c r="K747" s="1"/>
      <c r="L747" s="1"/>
      <c r="M747" s="427"/>
      <c r="N747" s="463"/>
      <c r="O747" s="53"/>
      <c r="P747" s="463"/>
      <c r="Q747" s="53"/>
      <c r="R747" s="53"/>
      <c r="S747" s="53"/>
      <c r="T747" s="464"/>
      <c r="U747" s="372"/>
      <c r="V747" s="464"/>
      <c r="W747" s="464"/>
      <c r="X747" s="464"/>
      <c r="Y747" s="465"/>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511" t="e">
        <f t="shared" ref="BJ747:CK747" si="590">BJ746/(BJ743+BJ744+BJ745+BJ746)</f>
        <v>#DIV/0!</v>
      </c>
      <c r="BK747" s="511" t="e">
        <f t="shared" si="590"/>
        <v>#DIV/0!</v>
      </c>
      <c r="BL747" s="511" t="e">
        <f t="shared" si="590"/>
        <v>#DIV/0!</v>
      </c>
      <c r="BM747" s="511" t="e">
        <f t="shared" si="590"/>
        <v>#DIV/0!</v>
      </c>
      <c r="BN747" s="511" t="e">
        <f t="shared" si="590"/>
        <v>#DIV/0!</v>
      </c>
      <c r="BO747" s="511" t="e">
        <f t="shared" si="590"/>
        <v>#DIV/0!</v>
      </c>
      <c r="BP747" s="511" t="e">
        <f t="shared" si="590"/>
        <v>#DIV/0!</v>
      </c>
      <c r="BQ747" s="511" t="e">
        <f t="shared" si="590"/>
        <v>#DIV/0!</v>
      </c>
      <c r="BR747" s="511" t="e">
        <f t="shared" si="590"/>
        <v>#DIV/0!</v>
      </c>
      <c r="BS747" s="511" t="e">
        <f t="shared" si="590"/>
        <v>#DIV/0!</v>
      </c>
      <c r="BT747" s="511" t="e">
        <f t="shared" si="590"/>
        <v>#DIV/0!</v>
      </c>
      <c r="BU747" s="511" t="e">
        <f t="shared" si="590"/>
        <v>#DIV/0!</v>
      </c>
      <c r="BV747" s="511" t="e">
        <f t="shared" si="590"/>
        <v>#DIV/0!</v>
      </c>
      <c r="BW747" s="511" t="e">
        <f t="shared" si="590"/>
        <v>#DIV/0!</v>
      </c>
      <c r="BX747" s="511" t="e">
        <f t="shared" si="590"/>
        <v>#DIV/0!</v>
      </c>
      <c r="BY747" s="511" t="e">
        <f t="shared" si="590"/>
        <v>#DIV/0!</v>
      </c>
      <c r="BZ747" s="511" t="e">
        <f t="shared" si="590"/>
        <v>#DIV/0!</v>
      </c>
      <c r="CA747" s="511" t="e">
        <f t="shared" si="590"/>
        <v>#DIV/0!</v>
      </c>
      <c r="CB747" s="511" t="e">
        <f t="shared" si="590"/>
        <v>#DIV/0!</v>
      </c>
      <c r="CC747" s="511" t="e">
        <f t="shared" si="590"/>
        <v>#DIV/0!</v>
      </c>
      <c r="CD747" s="511" t="e">
        <f t="shared" si="590"/>
        <v>#DIV/0!</v>
      </c>
      <c r="CE747" s="511" t="e">
        <f t="shared" si="590"/>
        <v>#DIV/0!</v>
      </c>
      <c r="CF747" s="511" t="e">
        <f t="shared" si="590"/>
        <v>#DIV/0!</v>
      </c>
      <c r="CG747" s="511" t="e">
        <f t="shared" si="590"/>
        <v>#DIV/0!</v>
      </c>
      <c r="CH747" s="511" t="e">
        <f t="shared" si="590"/>
        <v>#DIV/0!</v>
      </c>
      <c r="CI747" s="511" t="e">
        <f t="shared" si="590"/>
        <v>#DIV/0!</v>
      </c>
      <c r="CJ747" s="511" t="e">
        <f t="shared" si="590"/>
        <v>#DIV/0!</v>
      </c>
      <c r="CK747" s="511" t="e">
        <f t="shared" si="590"/>
        <v>#DIV/0!</v>
      </c>
      <c r="CL747" s="624"/>
      <c r="CM747" s="629"/>
      <c r="CN747" s="629"/>
      <c r="CO747" s="629"/>
      <c r="CP747" s="629"/>
      <c r="CQ747" s="629"/>
      <c r="CR747" s="629"/>
      <c r="CS747" s="629"/>
      <c r="CT747" s="629"/>
      <c r="CU747" s="633"/>
      <c r="CV747" s="2"/>
    </row>
    <row r="748" spans="1:100" ht="15.75" hidden="1" customHeight="1">
      <c r="A748" s="638"/>
      <c r="B748" s="730"/>
      <c r="C748" s="709" t="s">
        <v>1426</v>
      </c>
      <c r="D748" s="459"/>
      <c r="E748" s="458"/>
      <c r="F748" s="428"/>
      <c r="G748" s="462"/>
      <c r="H748" s="462"/>
      <c r="I748" s="428"/>
      <c r="J748" s="1"/>
      <c r="K748" s="1"/>
      <c r="L748" s="1"/>
      <c r="M748" s="427"/>
      <c r="N748" s="463"/>
      <c r="O748" s="53"/>
      <c r="P748" s="463"/>
      <c r="Q748" s="53"/>
      <c r="R748" s="53"/>
      <c r="S748" s="53"/>
      <c r="T748" s="464"/>
      <c r="U748" s="372"/>
      <c r="V748" s="464"/>
      <c r="W748" s="464"/>
      <c r="X748" s="464"/>
      <c r="Y748" s="465"/>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479" t="e">
        <f t="shared" ref="BJ748:CK748" si="591">(((BJ743*2)+(BJ744*1)+(BJ745*0)+(BJ745*0)))/(BJ743+BJ744+BJ745+BJ746)</f>
        <v>#DIV/0!</v>
      </c>
      <c r="BK748" s="479" t="e">
        <f t="shared" si="591"/>
        <v>#DIV/0!</v>
      </c>
      <c r="BL748" s="479" t="e">
        <f t="shared" si="591"/>
        <v>#DIV/0!</v>
      </c>
      <c r="BM748" s="479" t="e">
        <f t="shared" si="591"/>
        <v>#DIV/0!</v>
      </c>
      <c r="BN748" s="479" t="e">
        <f t="shared" si="591"/>
        <v>#DIV/0!</v>
      </c>
      <c r="BO748" s="479" t="e">
        <f t="shared" si="591"/>
        <v>#DIV/0!</v>
      </c>
      <c r="BP748" s="479" t="e">
        <f t="shared" si="591"/>
        <v>#DIV/0!</v>
      </c>
      <c r="BQ748" s="479" t="e">
        <f t="shared" si="591"/>
        <v>#DIV/0!</v>
      </c>
      <c r="BR748" s="479" t="e">
        <f t="shared" si="591"/>
        <v>#DIV/0!</v>
      </c>
      <c r="BS748" s="479" t="e">
        <f t="shared" si="591"/>
        <v>#DIV/0!</v>
      </c>
      <c r="BT748" s="479" t="e">
        <f t="shared" si="591"/>
        <v>#DIV/0!</v>
      </c>
      <c r="BU748" s="479" t="e">
        <f t="shared" si="591"/>
        <v>#DIV/0!</v>
      </c>
      <c r="BV748" s="479" t="e">
        <f t="shared" si="591"/>
        <v>#DIV/0!</v>
      </c>
      <c r="BW748" s="479" t="e">
        <f t="shared" si="591"/>
        <v>#DIV/0!</v>
      </c>
      <c r="BX748" s="479" t="e">
        <f t="shared" si="591"/>
        <v>#DIV/0!</v>
      </c>
      <c r="BY748" s="479" t="e">
        <f t="shared" si="591"/>
        <v>#DIV/0!</v>
      </c>
      <c r="BZ748" s="479" t="e">
        <f t="shared" si="591"/>
        <v>#DIV/0!</v>
      </c>
      <c r="CA748" s="479" t="e">
        <f t="shared" si="591"/>
        <v>#DIV/0!</v>
      </c>
      <c r="CB748" s="479" t="e">
        <f t="shared" si="591"/>
        <v>#DIV/0!</v>
      </c>
      <c r="CC748" s="479" t="e">
        <f t="shared" si="591"/>
        <v>#DIV/0!</v>
      </c>
      <c r="CD748" s="479" t="e">
        <f t="shared" si="591"/>
        <v>#DIV/0!</v>
      </c>
      <c r="CE748" s="479" t="e">
        <f t="shared" si="591"/>
        <v>#DIV/0!</v>
      </c>
      <c r="CF748" s="479" t="e">
        <f t="shared" si="591"/>
        <v>#DIV/0!</v>
      </c>
      <c r="CG748" s="479" t="e">
        <f t="shared" si="591"/>
        <v>#DIV/0!</v>
      </c>
      <c r="CH748" s="479" t="e">
        <f t="shared" si="591"/>
        <v>#DIV/0!</v>
      </c>
      <c r="CI748" s="479" t="e">
        <f t="shared" si="591"/>
        <v>#DIV/0!</v>
      </c>
      <c r="CJ748" s="479" t="e">
        <f t="shared" si="591"/>
        <v>#DIV/0!</v>
      </c>
      <c r="CK748" s="479" t="e">
        <f t="shared" si="591"/>
        <v>#DIV/0!</v>
      </c>
      <c r="CL748" s="480">
        <f>COUNTIF($BJ749:$CK749,"Đ")</f>
        <v>2</v>
      </c>
      <c r="CM748" s="481">
        <f>CL748/(CN748+CP748+CR748+CL748)</f>
        <v>1</v>
      </c>
      <c r="CN748" s="480">
        <f>COUNTIF($BJ749:$DA749,"CCG")</f>
        <v>0</v>
      </c>
      <c r="CO748" s="481">
        <f>CN748/(CL748+CP748+CR748+CN748)</f>
        <v>0</v>
      </c>
      <c r="CP748" s="480">
        <f>COUNTIF($BJ749:$DA749,"CĐ")</f>
        <v>0</v>
      </c>
      <c r="CQ748" s="481">
        <f>CP748/(CL748+CN748+CR748+CP748)</f>
        <v>0</v>
      </c>
      <c r="CR748" s="480">
        <f>COUNTIF($BJ749:$DA749,"KĐG")</f>
        <v>0</v>
      </c>
      <c r="CS748" s="481">
        <f>CR748/(CL748+CN748+CP748+CR748)</f>
        <v>0</v>
      </c>
      <c r="CT748" s="514">
        <f>(((CL748*2)+(CN748*1)+(CP748*0)))/(CL748+CN748+CP748)</f>
        <v>2</v>
      </c>
      <c r="CU748" s="483" t="str">
        <f>IF(CT748&gt;=1.6,"Đạt mục tiêu",IF(CT748&gt;=1,"Cần cố gắng","Chưa đạt"))</f>
        <v>Đạt mục tiêu</v>
      </c>
      <c r="CV748" s="2"/>
    </row>
    <row r="749" spans="1:100" ht="15.75" hidden="1" customHeight="1">
      <c r="A749" s="638"/>
      <c r="B749" s="731"/>
      <c r="C749" s="639"/>
      <c r="D749" s="459"/>
      <c r="E749" s="458"/>
      <c r="F749" s="428"/>
      <c r="G749" s="462"/>
      <c r="H749" s="462"/>
      <c r="I749" s="428"/>
      <c r="J749" s="1"/>
      <c r="K749" s="1"/>
      <c r="L749" s="1"/>
      <c r="M749" s="427"/>
      <c r="N749" s="463"/>
      <c r="O749" s="53"/>
      <c r="P749" s="463"/>
      <c r="Q749" s="53"/>
      <c r="R749" s="53"/>
      <c r="S749" s="53"/>
      <c r="T749" s="464"/>
      <c r="U749" s="372"/>
      <c r="V749" s="464"/>
      <c r="W749" s="464"/>
      <c r="X749" s="464"/>
      <c r="Y749" s="465"/>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479" t="e">
        <f t="shared" ref="BJ749:BO749" si="592">IF(BJ747&gt;=50%,"KĐG",IF(BJ748&gt;=1.6,"Đ",IF(BJ748&gt;=1,"CCG","CĐ")))</f>
        <v>#DIV/0!</v>
      </c>
      <c r="BK749" s="479" t="e">
        <f t="shared" si="592"/>
        <v>#DIV/0!</v>
      </c>
      <c r="BL749" s="479" t="e">
        <f t="shared" si="592"/>
        <v>#DIV/0!</v>
      </c>
      <c r="BM749" s="479" t="e">
        <f t="shared" si="592"/>
        <v>#DIV/0!</v>
      </c>
      <c r="BN749" s="479" t="e">
        <f t="shared" si="592"/>
        <v>#DIV/0!</v>
      </c>
      <c r="BO749" s="479" t="e">
        <f t="shared" si="592"/>
        <v>#DIV/0!</v>
      </c>
      <c r="BP749" s="479" t="s">
        <v>1413</v>
      </c>
      <c r="BQ749" s="479" t="e">
        <f t="shared" ref="BQ749:BS749" si="593">IF(BQ747&gt;=50%,"KĐG",IF(BQ748&gt;=1.6,"Đ",IF(BQ748&gt;=1,"CCG","CĐ")))</f>
        <v>#DIV/0!</v>
      </c>
      <c r="BR749" s="479" t="e">
        <f t="shared" si="593"/>
        <v>#DIV/0!</v>
      </c>
      <c r="BS749" s="479" t="e">
        <f t="shared" si="593"/>
        <v>#DIV/0!</v>
      </c>
      <c r="BT749" s="479" t="s">
        <v>1413</v>
      </c>
      <c r="BU749" s="479" t="e">
        <f t="shared" ref="BU749:CK749" si="594">IF(BU747&gt;=50%,"KĐG",IF(BU748&gt;=1.6,"Đ",IF(BU748&gt;=1,"CCG","CĐ")))</f>
        <v>#DIV/0!</v>
      </c>
      <c r="BV749" s="479" t="e">
        <f t="shared" si="594"/>
        <v>#DIV/0!</v>
      </c>
      <c r="BW749" s="479" t="e">
        <f t="shared" si="594"/>
        <v>#DIV/0!</v>
      </c>
      <c r="BX749" s="479" t="e">
        <f t="shared" si="594"/>
        <v>#DIV/0!</v>
      </c>
      <c r="BY749" s="479" t="e">
        <f t="shared" si="594"/>
        <v>#DIV/0!</v>
      </c>
      <c r="BZ749" s="479" t="e">
        <f t="shared" si="594"/>
        <v>#DIV/0!</v>
      </c>
      <c r="CA749" s="479" t="e">
        <f t="shared" si="594"/>
        <v>#DIV/0!</v>
      </c>
      <c r="CB749" s="479" t="e">
        <f t="shared" si="594"/>
        <v>#DIV/0!</v>
      </c>
      <c r="CC749" s="479" t="e">
        <f t="shared" si="594"/>
        <v>#DIV/0!</v>
      </c>
      <c r="CD749" s="479" t="e">
        <f t="shared" si="594"/>
        <v>#DIV/0!</v>
      </c>
      <c r="CE749" s="479" t="e">
        <f t="shared" si="594"/>
        <v>#DIV/0!</v>
      </c>
      <c r="CF749" s="479" t="e">
        <f t="shared" si="594"/>
        <v>#DIV/0!</v>
      </c>
      <c r="CG749" s="479" t="e">
        <f t="shared" si="594"/>
        <v>#DIV/0!</v>
      </c>
      <c r="CH749" s="479" t="e">
        <f t="shared" si="594"/>
        <v>#DIV/0!</v>
      </c>
      <c r="CI749" s="479" t="e">
        <f t="shared" si="594"/>
        <v>#DIV/0!</v>
      </c>
      <c r="CJ749" s="479" t="e">
        <f t="shared" si="594"/>
        <v>#DIV/0!</v>
      </c>
      <c r="CK749" s="479" t="e">
        <f t="shared" si="594"/>
        <v>#DIV/0!</v>
      </c>
      <c r="CL749" s="484"/>
      <c r="CM749" s="485"/>
      <c r="CN749" s="484"/>
      <c r="CO749" s="485"/>
      <c r="CP749" s="484"/>
      <c r="CQ749" s="485"/>
      <c r="CR749" s="484"/>
      <c r="CS749" s="485"/>
      <c r="CT749" s="486"/>
      <c r="CU749" s="435"/>
      <c r="CV749" s="2"/>
    </row>
    <row r="750" spans="1:100" ht="15.75" hidden="1" customHeight="1">
      <c r="A750" s="638"/>
      <c r="B750" s="729" t="s">
        <v>24</v>
      </c>
      <c r="C750" s="487" t="s">
        <v>1422</v>
      </c>
      <c r="D750" s="459"/>
      <c r="E750" s="458"/>
      <c r="F750" s="428"/>
      <c r="G750" s="462"/>
      <c r="H750" s="462"/>
      <c r="I750" s="428"/>
      <c r="J750" s="1"/>
      <c r="K750" s="1"/>
      <c r="L750" s="1"/>
      <c r="M750" s="427"/>
      <c r="N750" s="463"/>
      <c r="O750" s="53"/>
      <c r="P750" s="463"/>
      <c r="Q750" s="53"/>
      <c r="R750" s="53"/>
      <c r="S750" s="53"/>
      <c r="T750" s="464"/>
      <c r="U750" s="372"/>
      <c r="V750" s="464"/>
      <c r="W750" s="464"/>
      <c r="X750" s="464"/>
      <c r="Y750" s="465"/>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48">
        <f t="shared" ref="BJ750:CK753" si="595">BJ715+BJ722+BJ729+BJ736+BJ743</f>
        <v>0</v>
      </c>
      <c r="BK750" s="48">
        <f t="shared" si="595"/>
        <v>0</v>
      </c>
      <c r="BL750" s="48">
        <f t="shared" si="595"/>
        <v>0</v>
      </c>
      <c r="BM750" s="48">
        <f t="shared" si="595"/>
        <v>0</v>
      </c>
      <c r="BN750" s="48">
        <f t="shared" si="595"/>
        <v>0</v>
      </c>
      <c r="BO750" s="48">
        <f t="shared" si="595"/>
        <v>0</v>
      </c>
      <c r="BP750" s="48">
        <f t="shared" si="595"/>
        <v>0</v>
      </c>
      <c r="BQ750" s="48">
        <f t="shared" si="595"/>
        <v>0</v>
      </c>
      <c r="BR750" s="48">
        <f t="shared" si="595"/>
        <v>0</v>
      </c>
      <c r="BS750" s="48">
        <f t="shared" si="595"/>
        <v>0</v>
      </c>
      <c r="BT750" s="48">
        <f t="shared" si="595"/>
        <v>0</v>
      </c>
      <c r="BU750" s="48">
        <f t="shared" si="595"/>
        <v>0</v>
      </c>
      <c r="BV750" s="48">
        <f t="shared" si="595"/>
        <v>0</v>
      </c>
      <c r="BW750" s="48">
        <f t="shared" si="595"/>
        <v>0</v>
      </c>
      <c r="BX750" s="48">
        <f t="shared" si="595"/>
        <v>0</v>
      </c>
      <c r="BY750" s="48">
        <f t="shared" si="595"/>
        <v>0</v>
      </c>
      <c r="BZ750" s="48">
        <f t="shared" si="595"/>
        <v>0</v>
      </c>
      <c r="CA750" s="48">
        <f t="shared" si="595"/>
        <v>0</v>
      </c>
      <c r="CB750" s="48">
        <f t="shared" si="595"/>
        <v>0</v>
      </c>
      <c r="CC750" s="48">
        <f t="shared" si="595"/>
        <v>0</v>
      </c>
      <c r="CD750" s="48">
        <f t="shared" si="595"/>
        <v>0</v>
      </c>
      <c r="CE750" s="48">
        <f t="shared" si="595"/>
        <v>0</v>
      </c>
      <c r="CF750" s="48">
        <f t="shared" si="595"/>
        <v>0</v>
      </c>
      <c r="CG750" s="48">
        <f t="shared" si="595"/>
        <v>0</v>
      </c>
      <c r="CH750" s="48">
        <f t="shared" si="595"/>
        <v>0</v>
      </c>
      <c r="CI750" s="48">
        <f t="shared" si="595"/>
        <v>0</v>
      </c>
      <c r="CJ750" s="48">
        <f t="shared" si="595"/>
        <v>0</v>
      </c>
      <c r="CK750" s="48">
        <f t="shared" si="595"/>
        <v>0</v>
      </c>
      <c r="CL750" s="622"/>
      <c r="CM750" s="727"/>
      <c r="CN750" s="727"/>
      <c r="CO750" s="727"/>
      <c r="CP750" s="727"/>
      <c r="CQ750" s="727"/>
      <c r="CR750" s="727"/>
      <c r="CS750" s="727"/>
      <c r="CT750" s="727"/>
      <c r="CU750" s="654"/>
      <c r="CV750" s="2"/>
    </row>
    <row r="751" spans="1:100" ht="15.75" hidden="1" customHeight="1">
      <c r="A751" s="638"/>
      <c r="B751" s="730"/>
      <c r="C751" s="487" t="s">
        <v>1403</v>
      </c>
      <c r="D751" s="459"/>
      <c r="E751" s="458"/>
      <c r="F751" s="428"/>
      <c r="G751" s="462"/>
      <c r="H751" s="462"/>
      <c r="I751" s="428"/>
      <c r="J751" s="1"/>
      <c r="K751" s="1"/>
      <c r="L751" s="1"/>
      <c r="M751" s="427"/>
      <c r="N751" s="463"/>
      <c r="O751" s="53"/>
      <c r="P751" s="463"/>
      <c r="Q751" s="53"/>
      <c r="R751" s="53"/>
      <c r="S751" s="53"/>
      <c r="T751" s="464"/>
      <c r="U751" s="372"/>
      <c r="V751" s="464"/>
      <c r="W751" s="464"/>
      <c r="X751" s="464"/>
      <c r="Y751" s="465"/>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48">
        <f t="shared" si="595"/>
        <v>0</v>
      </c>
      <c r="BK751" s="48">
        <f t="shared" si="595"/>
        <v>0</v>
      </c>
      <c r="BL751" s="48">
        <f t="shared" si="595"/>
        <v>0</v>
      </c>
      <c r="BM751" s="48">
        <f t="shared" si="595"/>
        <v>0</v>
      </c>
      <c r="BN751" s="48">
        <f t="shared" si="595"/>
        <v>0</v>
      </c>
      <c r="BO751" s="48">
        <f t="shared" si="595"/>
        <v>0</v>
      </c>
      <c r="BP751" s="48">
        <f t="shared" si="595"/>
        <v>0</v>
      </c>
      <c r="BQ751" s="48">
        <f t="shared" si="595"/>
        <v>0</v>
      </c>
      <c r="BR751" s="48">
        <f t="shared" si="595"/>
        <v>0</v>
      </c>
      <c r="BS751" s="48">
        <f t="shared" si="595"/>
        <v>0</v>
      </c>
      <c r="BT751" s="48">
        <f t="shared" si="595"/>
        <v>0</v>
      </c>
      <c r="BU751" s="48">
        <f t="shared" si="595"/>
        <v>0</v>
      </c>
      <c r="BV751" s="48">
        <f t="shared" si="595"/>
        <v>0</v>
      </c>
      <c r="BW751" s="48">
        <f t="shared" si="595"/>
        <v>0</v>
      </c>
      <c r="BX751" s="48">
        <f t="shared" si="595"/>
        <v>0</v>
      </c>
      <c r="BY751" s="48">
        <f t="shared" si="595"/>
        <v>0</v>
      </c>
      <c r="BZ751" s="48">
        <f t="shared" si="595"/>
        <v>0</v>
      </c>
      <c r="CA751" s="48">
        <f t="shared" si="595"/>
        <v>0</v>
      </c>
      <c r="CB751" s="48">
        <f t="shared" si="595"/>
        <v>0</v>
      </c>
      <c r="CC751" s="48">
        <f t="shared" si="595"/>
        <v>0</v>
      </c>
      <c r="CD751" s="48">
        <f t="shared" si="595"/>
        <v>0</v>
      </c>
      <c r="CE751" s="48">
        <f t="shared" si="595"/>
        <v>0</v>
      </c>
      <c r="CF751" s="48">
        <f t="shared" si="595"/>
        <v>0</v>
      </c>
      <c r="CG751" s="48">
        <f t="shared" si="595"/>
        <v>0</v>
      </c>
      <c r="CH751" s="48">
        <f t="shared" si="595"/>
        <v>0</v>
      </c>
      <c r="CI751" s="48">
        <f t="shared" si="595"/>
        <v>0</v>
      </c>
      <c r="CJ751" s="48">
        <f t="shared" si="595"/>
        <v>0</v>
      </c>
      <c r="CK751" s="48">
        <f t="shared" si="595"/>
        <v>0</v>
      </c>
      <c r="CL751" s="623"/>
      <c r="CM751" s="728"/>
      <c r="CN751" s="728"/>
      <c r="CO751" s="728"/>
      <c r="CP751" s="728"/>
      <c r="CQ751" s="728"/>
      <c r="CR751" s="728"/>
      <c r="CS751" s="728"/>
      <c r="CT751" s="728"/>
      <c r="CU751" s="632"/>
      <c r="CV751" s="2"/>
    </row>
    <row r="752" spans="1:100" ht="15.75" hidden="1" customHeight="1">
      <c r="A752" s="638"/>
      <c r="B752" s="730"/>
      <c r="C752" s="487" t="s">
        <v>1404</v>
      </c>
      <c r="D752" s="459"/>
      <c r="E752" s="458"/>
      <c r="F752" s="428"/>
      <c r="G752" s="462"/>
      <c r="H752" s="462"/>
      <c r="I752" s="428"/>
      <c r="J752" s="1"/>
      <c r="K752" s="1"/>
      <c r="L752" s="1"/>
      <c r="M752" s="427"/>
      <c r="N752" s="463"/>
      <c r="O752" s="53"/>
      <c r="P752" s="463"/>
      <c r="Q752" s="53"/>
      <c r="R752" s="53"/>
      <c r="S752" s="53"/>
      <c r="T752" s="464"/>
      <c r="U752" s="372"/>
      <c r="V752" s="464"/>
      <c r="W752" s="464"/>
      <c r="X752" s="464"/>
      <c r="Y752" s="465"/>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48">
        <f t="shared" si="595"/>
        <v>0</v>
      </c>
      <c r="BK752" s="48">
        <f t="shared" si="595"/>
        <v>0</v>
      </c>
      <c r="BL752" s="48">
        <f t="shared" si="595"/>
        <v>0</v>
      </c>
      <c r="BM752" s="48">
        <f t="shared" si="595"/>
        <v>0</v>
      </c>
      <c r="BN752" s="48">
        <f t="shared" si="595"/>
        <v>0</v>
      </c>
      <c r="BO752" s="48">
        <f t="shared" si="595"/>
        <v>0</v>
      </c>
      <c r="BP752" s="48">
        <f t="shared" si="595"/>
        <v>0</v>
      </c>
      <c r="BQ752" s="48">
        <f t="shared" si="595"/>
        <v>0</v>
      </c>
      <c r="BR752" s="48">
        <f t="shared" si="595"/>
        <v>0</v>
      </c>
      <c r="BS752" s="48">
        <f t="shared" si="595"/>
        <v>0</v>
      </c>
      <c r="BT752" s="48">
        <f t="shared" si="595"/>
        <v>0</v>
      </c>
      <c r="BU752" s="48">
        <f t="shared" si="595"/>
        <v>0</v>
      </c>
      <c r="BV752" s="48">
        <f t="shared" si="595"/>
        <v>0</v>
      </c>
      <c r="BW752" s="48">
        <f t="shared" si="595"/>
        <v>0</v>
      </c>
      <c r="BX752" s="48">
        <f t="shared" si="595"/>
        <v>0</v>
      </c>
      <c r="BY752" s="48">
        <f t="shared" si="595"/>
        <v>0</v>
      </c>
      <c r="BZ752" s="48">
        <f t="shared" si="595"/>
        <v>0</v>
      </c>
      <c r="CA752" s="48">
        <f t="shared" si="595"/>
        <v>0</v>
      </c>
      <c r="CB752" s="48">
        <f t="shared" si="595"/>
        <v>0</v>
      </c>
      <c r="CC752" s="48">
        <f t="shared" si="595"/>
        <v>0</v>
      </c>
      <c r="CD752" s="48">
        <f t="shared" si="595"/>
        <v>0</v>
      </c>
      <c r="CE752" s="48">
        <f t="shared" si="595"/>
        <v>0</v>
      </c>
      <c r="CF752" s="48">
        <f t="shared" si="595"/>
        <v>0</v>
      </c>
      <c r="CG752" s="48">
        <f t="shared" si="595"/>
        <v>0</v>
      </c>
      <c r="CH752" s="48">
        <f t="shared" si="595"/>
        <v>0</v>
      </c>
      <c r="CI752" s="48">
        <f t="shared" si="595"/>
        <v>0</v>
      </c>
      <c r="CJ752" s="48">
        <f t="shared" si="595"/>
        <v>0</v>
      </c>
      <c r="CK752" s="48">
        <f t="shared" si="595"/>
        <v>0</v>
      </c>
      <c r="CL752" s="623"/>
      <c r="CM752" s="728"/>
      <c r="CN752" s="728"/>
      <c r="CO752" s="728"/>
      <c r="CP752" s="728"/>
      <c r="CQ752" s="728"/>
      <c r="CR752" s="728"/>
      <c r="CS752" s="728"/>
      <c r="CT752" s="728"/>
      <c r="CU752" s="632"/>
      <c r="CV752" s="2"/>
    </row>
    <row r="753" spans="1:100" ht="15.75" hidden="1" customHeight="1">
      <c r="A753" s="638"/>
      <c r="B753" s="730"/>
      <c r="C753" s="487" t="s">
        <v>1405</v>
      </c>
      <c r="D753" s="459"/>
      <c r="E753" s="458"/>
      <c r="F753" s="428"/>
      <c r="G753" s="462"/>
      <c r="H753" s="462"/>
      <c r="I753" s="428"/>
      <c r="J753" s="1"/>
      <c r="K753" s="1"/>
      <c r="L753" s="1"/>
      <c r="M753" s="427"/>
      <c r="N753" s="463"/>
      <c r="O753" s="53"/>
      <c r="P753" s="463"/>
      <c r="Q753" s="53"/>
      <c r="R753" s="53"/>
      <c r="S753" s="53"/>
      <c r="T753" s="464"/>
      <c r="U753" s="372"/>
      <c r="V753" s="464"/>
      <c r="W753" s="464"/>
      <c r="X753" s="464"/>
      <c r="Y753" s="465"/>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48">
        <f t="shared" si="595"/>
        <v>0</v>
      </c>
      <c r="BK753" s="48">
        <f t="shared" si="595"/>
        <v>0</v>
      </c>
      <c r="BL753" s="48">
        <f t="shared" si="595"/>
        <v>0</v>
      </c>
      <c r="BM753" s="48">
        <f t="shared" si="595"/>
        <v>0</v>
      </c>
      <c r="BN753" s="48">
        <f t="shared" si="595"/>
        <v>0</v>
      </c>
      <c r="BO753" s="48">
        <f t="shared" si="595"/>
        <v>0</v>
      </c>
      <c r="BP753" s="48">
        <f t="shared" si="595"/>
        <v>0</v>
      </c>
      <c r="BQ753" s="48">
        <f t="shared" si="595"/>
        <v>0</v>
      </c>
      <c r="BR753" s="48">
        <f t="shared" si="595"/>
        <v>0</v>
      </c>
      <c r="BS753" s="48">
        <f t="shared" si="595"/>
        <v>0</v>
      </c>
      <c r="BT753" s="48">
        <f t="shared" si="595"/>
        <v>0</v>
      </c>
      <c r="BU753" s="48">
        <f t="shared" si="595"/>
        <v>0</v>
      </c>
      <c r="BV753" s="48">
        <f t="shared" si="595"/>
        <v>0</v>
      </c>
      <c r="BW753" s="48">
        <f t="shared" si="595"/>
        <v>0</v>
      </c>
      <c r="BX753" s="48">
        <f t="shared" si="595"/>
        <v>0</v>
      </c>
      <c r="BY753" s="48">
        <f t="shared" si="595"/>
        <v>0</v>
      </c>
      <c r="BZ753" s="48">
        <f t="shared" si="595"/>
        <v>0</v>
      </c>
      <c r="CA753" s="48">
        <f t="shared" si="595"/>
        <v>0</v>
      </c>
      <c r="CB753" s="48">
        <f t="shared" si="595"/>
        <v>0</v>
      </c>
      <c r="CC753" s="48">
        <f t="shared" si="595"/>
        <v>0</v>
      </c>
      <c r="CD753" s="48">
        <f t="shared" si="595"/>
        <v>0</v>
      </c>
      <c r="CE753" s="48">
        <f t="shared" si="595"/>
        <v>0</v>
      </c>
      <c r="CF753" s="48">
        <f t="shared" si="595"/>
        <v>0</v>
      </c>
      <c r="CG753" s="48">
        <f t="shared" si="595"/>
        <v>0</v>
      </c>
      <c r="CH753" s="48">
        <f t="shared" si="595"/>
        <v>0</v>
      </c>
      <c r="CI753" s="48">
        <f t="shared" si="595"/>
        <v>0</v>
      </c>
      <c r="CJ753" s="48">
        <f t="shared" si="595"/>
        <v>0</v>
      </c>
      <c r="CK753" s="48">
        <f t="shared" si="595"/>
        <v>0</v>
      </c>
      <c r="CL753" s="623"/>
      <c r="CM753" s="728"/>
      <c r="CN753" s="728"/>
      <c r="CO753" s="728"/>
      <c r="CP753" s="728"/>
      <c r="CQ753" s="728"/>
      <c r="CR753" s="728"/>
      <c r="CS753" s="728"/>
      <c r="CT753" s="728"/>
      <c r="CU753" s="632"/>
      <c r="CV753" s="2"/>
    </row>
    <row r="754" spans="1:100" ht="15.75" hidden="1" customHeight="1">
      <c r="A754" s="638"/>
      <c r="B754" s="730"/>
      <c r="C754" s="487" t="s">
        <v>1406</v>
      </c>
      <c r="D754" s="459"/>
      <c r="E754" s="458"/>
      <c r="F754" s="428"/>
      <c r="G754" s="462"/>
      <c r="H754" s="462"/>
      <c r="I754" s="428"/>
      <c r="J754" s="1"/>
      <c r="K754" s="1"/>
      <c r="L754" s="1"/>
      <c r="M754" s="427"/>
      <c r="N754" s="463"/>
      <c r="O754" s="53"/>
      <c r="P754" s="463"/>
      <c r="Q754" s="53"/>
      <c r="R754" s="53"/>
      <c r="S754" s="53"/>
      <c r="T754" s="464"/>
      <c r="U754" s="372"/>
      <c r="V754" s="464"/>
      <c r="W754" s="464"/>
      <c r="X754" s="464"/>
      <c r="Y754" s="465"/>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511" t="e">
        <f t="shared" ref="BJ754:CK754" si="596">BJ753/(BJ750+BJ751+BJ752+BJ753)</f>
        <v>#DIV/0!</v>
      </c>
      <c r="BK754" s="511" t="e">
        <f t="shared" si="596"/>
        <v>#DIV/0!</v>
      </c>
      <c r="BL754" s="511" t="e">
        <f t="shared" si="596"/>
        <v>#DIV/0!</v>
      </c>
      <c r="BM754" s="511" t="e">
        <f t="shared" si="596"/>
        <v>#DIV/0!</v>
      </c>
      <c r="BN754" s="511" t="e">
        <f t="shared" si="596"/>
        <v>#DIV/0!</v>
      </c>
      <c r="BO754" s="511" t="e">
        <f t="shared" si="596"/>
        <v>#DIV/0!</v>
      </c>
      <c r="BP754" s="511" t="e">
        <f t="shared" si="596"/>
        <v>#DIV/0!</v>
      </c>
      <c r="BQ754" s="511" t="e">
        <f t="shared" si="596"/>
        <v>#DIV/0!</v>
      </c>
      <c r="BR754" s="511" t="e">
        <f t="shared" si="596"/>
        <v>#DIV/0!</v>
      </c>
      <c r="BS754" s="511" t="e">
        <f t="shared" si="596"/>
        <v>#DIV/0!</v>
      </c>
      <c r="BT754" s="511" t="e">
        <f t="shared" si="596"/>
        <v>#DIV/0!</v>
      </c>
      <c r="BU754" s="511" t="e">
        <f t="shared" si="596"/>
        <v>#DIV/0!</v>
      </c>
      <c r="BV754" s="511" t="e">
        <f t="shared" si="596"/>
        <v>#DIV/0!</v>
      </c>
      <c r="BW754" s="511" t="e">
        <f t="shared" si="596"/>
        <v>#DIV/0!</v>
      </c>
      <c r="BX754" s="511" t="e">
        <f t="shared" si="596"/>
        <v>#DIV/0!</v>
      </c>
      <c r="BY754" s="511" t="e">
        <f t="shared" si="596"/>
        <v>#DIV/0!</v>
      </c>
      <c r="BZ754" s="511" t="e">
        <f t="shared" si="596"/>
        <v>#DIV/0!</v>
      </c>
      <c r="CA754" s="511" t="e">
        <f t="shared" si="596"/>
        <v>#DIV/0!</v>
      </c>
      <c r="CB754" s="511" t="e">
        <f t="shared" si="596"/>
        <v>#DIV/0!</v>
      </c>
      <c r="CC754" s="511" t="e">
        <f t="shared" si="596"/>
        <v>#DIV/0!</v>
      </c>
      <c r="CD754" s="511" t="e">
        <f t="shared" si="596"/>
        <v>#DIV/0!</v>
      </c>
      <c r="CE754" s="511" t="e">
        <f t="shared" si="596"/>
        <v>#DIV/0!</v>
      </c>
      <c r="CF754" s="511" t="e">
        <f t="shared" si="596"/>
        <v>#DIV/0!</v>
      </c>
      <c r="CG754" s="511" t="e">
        <f t="shared" si="596"/>
        <v>#DIV/0!</v>
      </c>
      <c r="CH754" s="511" t="e">
        <f t="shared" si="596"/>
        <v>#DIV/0!</v>
      </c>
      <c r="CI754" s="511" t="e">
        <f t="shared" si="596"/>
        <v>#DIV/0!</v>
      </c>
      <c r="CJ754" s="511" t="e">
        <f t="shared" si="596"/>
        <v>#DIV/0!</v>
      </c>
      <c r="CK754" s="511" t="e">
        <f t="shared" si="596"/>
        <v>#DIV/0!</v>
      </c>
      <c r="CL754" s="624"/>
      <c r="CM754" s="629"/>
      <c r="CN754" s="629"/>
      <c r="CO754" s="629"/>
      <c r="CP754" s="629"/>
      <c r="CQ754" s="629"/>
      <c r="CR754" s="629"/>
      <c r="CS754" s="629"/>
      <c r="CT754" s="629"/>
      <c r="CU754" s="633"/>
      <c r="CV754" s="2"/>
    </row>
    <row r="755" spans="1:100" ht="15.75" hidden="1" customHeight="1">
      <c r="A755" s="638"/>
      <c r="B755" s="730"/>
      <c r="C755" s="709" t="s">
        <v>1412</v>
      </c>
      <c r="D755" s="459"/>
      <c r="E755" s="458"/>
      <c r="F755" s="428"/>
      <c r="G755" s="462"/>
      <c r="H755" s="462"/>
      <c r="I755" s="428"/>
      <c r="J755" s="1"/>
      <c r="K755" s="1"/>
      <c r="L755" s="1"/>
      <c r="M755" s="427"/>
      <c r="N755" s="463"/>
      <c r="O755" s="53"/>
      <c r="P755" s="463"/>
      <c r="Q755" s="53"/>
      <c r="R755" s="53"/>
      <c r="S755" s="53"/>
      <c r="T755" s="464"/>
      <c r="U755" s="372"/>
      <c r="V755" s="464"/>
      <c r="W755" s="464"/>
      <c r="X755" s="464"/>
      <c r="Y755" s="465"/>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479" t="e">
        <f t="shared" ref="BJ755:CK755" si="597">(((BJ750*2)+(BJ751*1)+(BJ752*0)+(BJ752*0)))/(BJ750+BJ751+BJ752+BJ753)</f>
        <v>#DIV/0!</v>
      </c>
      <c r="BK755" s="479" t="e">
        <f t="shared" si="597"/>
        <v>#DIV/0!</v>
      </c>
      <c r="BL755" s="479" t="e">
        <f t="shared" si="597"/>
        <v>#DIV/0!</v>
      </c>
      <c r="BM755" s="479" t="e">
        <f t="shared" si="597"/>
        <v>#DIV/0!</v>
      </c>
      <c r="BN755" s="479" t="e">
        <f t="shared" si="597"/>
        <v>#DIV/0!</v>
      </c>
      <c r="BO755" s="479" t="e">
        <f t="shared" si="597"/>
        <v>#DIV/0!</v>
      </c>
      <c r="BP755" s="479" t="e">
        <f t="shared" si="597"/>
        <v>#DIV/0!</v>
      </c>
      <c r="BQ755" s="515" t="e">
        <f t="shared" si="597"/>
        <v>#DIV/0!</v>
      </c>
      <c r="BR755" s="479" t="e">
        <f t="shared" si="597"/>
        <v>#DIV/0!</v>
      </c>
      <c r="BS755" s="479" t="e">
        <f t="shared" si="597"/>
        <v>#DIV/0!</v>
      </c>
      <c r="BT755" s="479" t="e">
        <f t="shared" si="597"/>
        <v>#DIV/0!</v>
      </c>
      <c r="BU755" s="479" t="e">
        <f t="shared" si="597"/>
        <v>#DIV/0!</v>
      </c>
      <c r="BV755" s="479" t="e">
        <f t="shared" si="597"/>
        <v>#DIV/0!</v>
      </c>
      <c r="BW755" s="479" t="e">
        <f t="shared" si="597"/>
        <v>#DIV/0!</v>
      </c>
      <c r="BX755" s="479" t="e">
        <f t="shared" si="597"/>
        <v>#DIV/0!</v>
      </c>
      <c r="BY755" s="479" t="e">
        <f t="shared" si="597"/>
        <v>#DIV/0!</v>
      </c>
      <c r="BZ755" s="479" t="e">
        <f t="shared" si="597"/>
        <v>#DIV/0!</v>
      </c>
      <c r="CA755" s="479" t="e">
        <f t="shared" si="597"/>
        <v>#DIV/0!</v>
      </c>
      <c r="CB755" s="479" t="e">
        <f t="shared" si="597"/>
        <v>#DIV/0!</v>
      </c>
      <c r="CC755" s="479" t="e">
        <f t="shared" si="597"/>
        <v>#DIV/0!</v>
      </c>
      <c r="CD755" s="479" t="e">
        <f t="shared" si="597"/>
        <v>#DIV/0!</v>
      </c>
      <c r="CE755" s="479" t="e">
        <f t="shared" si="597"/>
        <v>#DIV/0!</v>
      </c>
      <c r="CF755" s="479" t="e">
        <f t="shared" si="597"/>
        <v>#DIV/0!</v>
      </c>
      <c r="CG755" s="479" t="e">
        <f t="shared" si="597"/>
        <v>#DIV/0!</v>
      </c>
      <c r="CH755" s="479" t="e">
        <f t="shared" si="597"/>
        <v>#DIV/0!</v>
      </c>
      <c r="CI755" s="479" t="e">
        <f t="shared" si="597"/>
        <v>#DIV/0!</v>
      </c>
      <c r="CJ755" s="479" t="e">
        <f t="shared" si="597"/>
        <v>#DIV/0!</v>
      </c>
      <c r="CK755" s="479" t="e">
        <f t="shared" si="597"/>
        <v>#DIV/0!</v>
      </c>
      <c r="CL755" s="480">
        <f>COUNTIF($BJ756:$CK756,"Đ")</f>
        <v>0</v>
      </c>
      <c r="CM755" s="481" t="e">
        <f>CL755/(CN755+CP755+CR755+CL755)</f>
        <v>#DIV/0!</v>
      </c>
      <c r="CN755" s="480">
        <f>COUNTIF($BJ756:$DA756,"CCG")</f>
        <v>0</v>
      </c>
      <c r="CO755" s="481" t="e">
        <f>CN755/(CL755+CP755+CR755+CN755)</f>
        <v>#DIV/0!</v>
      </c>
      <c r="CP755" s="480">
        <f>COUNTIF($BJ756:$DA756,"CĐ")</f>
        <v>0</v>
      </c>
      <c r="CQ755" s="481" t="e">
        <f>CP755/(CL755+CN755+CR755+CP755)</f>
        <v>#DIV/0!</v>
      </c>
      <c r="CR755" s="480">
        <f>COUNTIF($BJ756:$DA756,"KĐG")</f>
        <v>0</v>
      </c>
      <c r="CS755" s="481" t="e">
        <f>CR755/(CL755+CN755+CP755+CR755)</f>
        <v>#DIV/0!</v>
      </c>
      <c r="CT755" s="514" t="e">
        <f>(((CL755*2)+(CN755*1)+(CP755*0)))/(CL755+CN755+CP755)</f>
        <v>#DIV/0!</v>
      </c>
      <c r="CU755" s="483" t="e">
        <f>IF(CT755&gt;=1.6,"Đạt mục tiêu",IF(CT755&gt;=1,"Cần cố gắng","Chưa đạt"))</f>
        <v>#DIV/0!</v>
      </c>
      <c r="CV755" s="2"/>
    </row>
    <row r="756" spans="1:100" ht="15.75" hidden="1" customHeight="1">
      <c r="A756" s="639"/>
      <c r="B756" s="731"/>
      <c r="C756" s="639"/>
      <c r="D756" s="459"/>
      <c r="E756" s="458"/>
      <c r="F756" s="428"/>
      <c r="G756" s="462"/>
      <c r="H756" s="462"/>
      <c r="I756" s="428"/>
      <c r="J756" s="1"/>
      <c r="K756" s="1"/>
      <c r="L756" s="1"/>
      <c r="M756" s="427"/>
      <c r="N756" s="463"/>
      <c r="O756" s="53"/>
      <c r="P756" s="463"/>
      <c r="Q756" s="53"/>
      <c r="R756" s="53"/>
      <c r="S756" s="53"/>
      <c r="T756" s="464"/>
      <c r="U756" s="372"/>
      <c r="V756" s="464"/>
      <c r="W756" s="464"/>
      <c r="X756" s="464"/>
      <c r="Y756" s="465"/>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479" t="e">
        <f t="shared" ref="BJ756:CK756" si="598">IF(BJ754&gt;=50%,"KĐG",IF(BJ755&gt;=1.6,"Đ",IF(BJ755&gt;=1,"CCG","CĐ")))</f>
        <v>#DIV/0!</v>
      </c>
      <c r="BK756" s="479" t="e">
        <f t="shared" si="598"/>
        <v>#DIV/0!</v>
      </c>
      <c r="BL756" s="479" t="e">
        <f t="shared" si="598"/>
        <v>#DIV/0!</v>
      </c>
      <c r="BM756" s="479" t="e">
        <f t="shared" si="598"/>
        <v>#DIV/0!</v>
      </c>
      <c r="BN756" s="479" t="e">
        <f t="shared" si="598"/>
        <v>#DIV/0!</v>
      </c>
      <c r="BO756" s="479" t="e">
        <f t="shared" si="598"/>
        <v>#DIV/0!</v>
      </c>
      <c r="BP756" s="479" t="e">
        <f t="shared" si="598"/>
        <v>#DIV/0!</v>
      </c>
      <c r="BQ756" s="479" t="e">
        <f t="shared" si="598"/>
        <v>#DIV/0!</v>
      </c>
      <c r="BR756" s="479" t="e">
        <f t="shared" si="598"/>
        <v>#DIV/0!</v>
      </c>
      <c r="BS756" s="479" t="e">
        <f t="shared" si="598"/>
        <v>#DIV/0!</v>
      </c>
      <c r="BT756" s="479" t="e">
        <f t="shared" si="598"/>
        <v>#DIV/0!</v>
      </c>
      <c r="BU756" s="479" t="e">
        <f t="shared" si="598"/>
        <v>#DIV/0!</v>
      </c>
      <c r="BV756" s="479" t="e">
        <f t="shared" si="598"/>
        <v>#DIV/0!</v>
      </c>
      <c r="BW756" s="479" t="e">
        <f t="shared" si="598"/>
        <v>#DIV/0!</v>
      </c>
      <c r="BX756" s="479" t="e">
        <f t="shared" si="598"/>
        <v>#DIV/0!</v>
      </c>
      <c r="BY756" s="479" t="e">
        <f t="shared" si="598"/>
        <v>#DIV/0!</v>
      </c>
      <c r="BZ756" s="479" t="e">
        <f t="shared" si="598"/>
        <v>#DIV/0!</v>
      </c>
      <c r="CA756" s="479" t="e">
        <f t="shared" si="598"/>
        <v>#DIV/0!</v>
      </c>
      <c r="CB756" s="479" t="e">
        <f t="shared" si="598"/>
        <v>#DIV/0!</v>
      </c>
      <c r="CC756" s="479" t="e">
        <f t="shared" si="598"/>
        <v>#DIV/0!</v>
      </c>
      <c r="CD756" s="479" t="e">
        <f t="shared" si="598"/>
        <v>#DIV/0!</v>
      </c>
      <c r="CE756" s="479" t="e">
        <f t="shared" si="598"/>
        <v>#DIV/0!</v>
      </c>
      <c r="CF756" s="479" t="e">
        <f t="shared" si="598"/>
        <v>#DIV/0!</v>
      </c>
      <c r="CG756" s="479" t="e">
        <f t="shared" si="598"/>
        <v>#DIV/0!</v>
      </c>
      <c r="CH756" s="479" t="e">
        <f t="shared" si="598"/>
        <v>#DIV/0!</v>
      </c>
      <c r="CI756" s="479" t="e">
        <f t="shared" si="598"/>
        <v>#DIV/0!</v>
      </c>
      <c r="CJ756" s="479" t="e">
        <f t="shared" si="598"/>
        <v>#DIV/0!</v>
      </c>
      <c r="CK756" s="479" t="e">
        <f t="shared" si="598"/>
        <v>#DIV/0!</v>
      </c>
      <c r="CL756" s="484"/>
      <c r="CM756" s="485"/>
      <c r="CN756" s="484"/>
      <c r="CO756" s="485"/>
      <c r="CP756" s="484"/>
      <c r="CQ756" s="485"/>
      <c r="CR756" s="484"/>
      <c r="CS756" s="485"/>
      <c r="CT756" s="486"/>
      <c r="CU756" s="435"/>
      <c r="CV756" s="2"/>
    </row>
    <row r="757" spans="1:100" ht="124.5" customHeight="1">
      <c r="A757" s="516"/>
      <c r="B757" s="55"/>
      <c r="C757" s="733" t="s">
        <v>1437</v>
      </c>
      <c r="D757" s="733"/>
      <c r="E757" s="733"/>
      <c r="F757" s="428"/>
      <c r="G757" s="733" t="s">
        <v>1439</v>
      </c>
      <c r="H757" s="734"/>
      <c r="I757" s="733"/>
      <c r="J757" s="734"/>
      <c r="K757" s="734"/>
      <c r="L757" s="734"/>
      <c r="M757" s="734"/>
      <c r="N757" s="733"/>
      <c r="O757" s="734"/>
      <c r="P757" s="734"/>
      <c r="Q757" s="734"/>
      <c r="R757" s="734"/>
      <c r="S757" s="734"/>
      <c r="T757" s="734"/>
      <c r="U757" s="734"/>
      <c r="V757" s="734"/>
      <c r="W757" s="734"/>
      <c r="X757" s="734"/>
      <c r="Y757" s="734"/>
      <c r="Z757" s="734"/>
      <c r="AA757" s="733"/>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56"/>
      <c r="BK757" s="458"/>
      <c r="BL757" s="55"/>
      <c r="BM757" s="55"/>
      <c r="BN757" s="55"/>
      <c r="BO757" s="55"/>
      <c r="BP757" s="55"/>
      <c r="BQ757" s="56"/>
      <c r="BR757" s="55"/>
      <c r="BS757" s="55"/>
      <c r="BT757" s="56"/>
      <c r="BU757" s="55"/>
      <c r="BV757" s="55"/>
      <c r="BW757" s="55"/>
      <c r="BX757" s="55"/>
      <c r="BY757" s="55"/>
      <c r="BZ757" s="55"/>
      <c r="CA757" s="56"/>
      <c r="CB757" s="55"/>
      <c r="CC757" s="55"/>
      <c r="CD757" s="56"/>
      <c r="CE757" s="55"/>
      <c r="CF757" s="56"/>
      <c r="CG757" s="55"/>
      <c r="CH757" s="55"/>
      <c r="CI757" s="55"/>
      <c r="CJ757" s="55"/>
      <c r="CK757" s="56"/>
      <c r="CL757" s="736"/>
      <c r="CM757" s="727"/>
      <c r="CN757" s="727"/>
      <c r="CO757" s="727"/>
      <c r="CP757" s="727"/>
      <c r="CQ757" s="727"/>
      <c r="CR757" s="727"/>
      <c r="CS757" s="736"/>
      <c r="CT757" s="727"/>
      <c r="CU757" s="727"/>
      <c r="CV757" s="727"/>
    </row>
    <row r="758" spans="1:100" ht="15.75" customHeight="1">
      <c r="A758" s="471"/>
      <c r="B758" s="55"/>
      <c r="C758" s="458"/>
      <c r="D758" s="459"/>
      <c r="E758" s="458"/>
      <c r="F758" s="428"/>
      <c r="G758" s="462"/>
      <c r="H758" s="462"/>
      <c r="I758" s="428"/>
      <c r="J758" s="1"/>
      <c r="K758" s="1"/>
      <c r="L758" s="1"/>
      <c r="M758" s="427"/>
      <c r="N758" s="463"/>
      <c r="O758" s="53"/>
      <c r="P758" s="463"/>
      <c r="Q758" s="53"/>
      <c r="R758" s="53"/>
      <c r="S758" s="53"/>
      <c r="T758" s="464"/>
      <c r="U758" s="372"/>
      <c r="V758" s="464"/>
      <c r="W758" s="464"/>
      <c r="X758" s="464"/>
      <c r="Y758" s="465"/>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454"/>
      <c r="BK758" s="69"/>
      <c r="BL758" s="1"/>
      <c r="BM758" s="1"/>
      <c r="BN758" s="1"/>
      <c r="BO758" s="1"/>
      <c r="BP758" s="1"/>
      <c r="BQ758" s="454"/>
      <c r="BR758" s="1"/>
      <c r="BS758" s="1"/>
      <c r="BT758" s="454"/>
      <c r="BU758" s="1"/>
      <c r="BV758" s="1"/>
      <c r="BW758" s="1"/>
      <c r="BX758" s="1"/>
      <c r="BY758" s="1"/>
      <c r="BZ758" s="1"/>
      <c r="CA758" s="454"/>
      <c r="CB758" s="1"/>
      <c r="CC758" s="1"/>
      <c r="CD758" s="454"/>
      <c r="CE758" s="1"/>
      <c r="CF758" s="454"/>
      <c r="CG758" s="1"/>
      <c r="CH758" s="1"/>
      <c r="CI758" s="1"/>
      <c r="CJ758" s="1"/>
      <c r="CK758" s="454"/>
      <c r="CL758" s="1"/>
      <c r="CM758" s="409"/>
      <c r="CN758" s="1"/>
      <c r="CO758" s="409"/>
      <c r="CP758" s="1"/>
      <c r="CQ758" s="409"/>
      <c r="CR758" s="1"/>
      <c r="CS758" s="409"/>
      <c r="CT758" s="70"/>
      <c r="CU758" s="1"/>
      <c r="CV758" s="2"/>
    </row>
  </sheetData>
  <autoFilter ref="A6:CV636" xr:uid="{00000000-0009-0000-0000-000002000000}">
    <filterColumn colId="0">
      <filters>
        <filter val="#"/>
        <filter val="*"/>
        <filter val="CĐ1"/>
      </filters>
    </filterColumn>
  </autoFilter>
  <mergeCells count="361">
    <mergeCell ref="G757:AA757"/>
    <mergeCell ref="C757:E757"/>
    <mergeCell ref="C420:CV420"/>
    <mergeCell ref="C462:AB462"/>
    <mergeCell ref="C492:AB492"/>
    <mergeCell ref="C493:AB493"/>
    <mergeCell ref="C497:AB497"/>
    <mergeCell ref="C571:AB571"/>
    <mergeCell ref="CL757:CR757"/>
    <mergeCell ref="CS757:CV757"/>
    <mergeCell ref="CO699:CO700"/>
    <mergeCell ref="CP699:CP700"/>
    <mergeCell ref="CU671:CU672"/>
    <mergeCell ref="CL673:CU677"/>
    <mergeCell ref="C678:C679"/>
    <mergeCell ref="CL680:CU684"/>
    <mergeCell ref="C685:C686"/>
    <mergeCell ref="CO671:CO672"/>
    <mergeCell ref="CP671:CP672"/>
    <mergeCell ref="A687:B693"/>
    <mergeCell ref="CL687:CU691"/>
    <mergeCell ref="C692:C693"/>
    <mergeCell ref="A694:B700"/>
    <mergeCell ref="C699:C700"/>
    <mergeCell ref="CL699:CL700"/>
    <mergeCell ref="CM699:CM700"/>
    <mergeCell ref="CN699:CN700"/>
    <mergeCell ref="B619:I619"/>
    <mergeCell ref="B620:I620"/>
    <mergeCell ref="B621:I621"/>
    <mergeCell ref="A673:B679"/>
    <mergeCell ref="A680:B686"/>
    <mergeCell ref="B750:B756"/>
    <mergeCell ref="CL750:CU754"/>
    <mergeCell ref="C755:C756"/>
    <mergeCell ref="B743:B749"/>
    <mergeCell ref="CL743:CU747"/>
    <mergeCell ref="C748:C749"/>
    <mergeCell ref="CU699:CU700"/>
    <mergeCell ref="A701:B707"/>
    <mergeCell ref="C706:C707"/>
    <mergeCell ref="CL706:CL707"/>
    <mergeCell ref="B1:CU1"/>
    <mergeCell ref="C7:AB7"/>
    <mergeCell ref="C8:AB8"/>
    <mergeCell ref="C141:AB141"/>
    <mergeCell ref="C191:AB191"/>
    <mergeCell ref="CL729:CU733"/>
    <mergeCell ref="C734:C735"/>
    <mergeCell ref="B736:B742"/>
    <mergeCell ref="CL736:CU740"/>
    <mergeCell ref="C741:C742"/>
    <mergeCell ref="A708:B714"/>
    <mergeCell ref="CL708:CU712"/>
    <mergeCell ref="A715:A756"/>
    <mergeCell ref="B715:B721"/>
    <mergeCell ref="CL715:CU719"/>
    <mergeCell ref="C720:C721"/>
    <mergeCell ref="B722:B728"/>
    <mergeCell ref="CL722:CU726"/>
    <mergeCell ref="C727:C728"/>
    <mergeCell ref="B729:B735"/>
    <mergeCell ref="CQ699:CQ700"/>
    <mergeCell ref="CR699:CR700"/>
    <mergeCell ref="CS699:CS700"/>
    <mergeCell ref="CT699:CT700"/>
    <mergeCell ref="CQ671:CQ672"/>
    <mergeCell ref="CR671:CR672"/>
    <mergeCell ref="CS671:CS672"/>
    <mergeCell ref="CT671:CT672"/>
    <mergeCell ref="CT657:CT658"/>
    <mergeCell ref="CU657:CU658"/>
    <mergeCell ref="A659:B665"/>
    <mergeCell ref="C664:C665"/>
    <mergeCell ref="CL664:CL665"/>
    <mergeCell ref="A666:B672"/>
    <mergeCell ref="C671:C672"/>
    <mergeCell ref="CL671:CL672"/>
    <mergeCell ref="CM671:CM672"/>
    <mergeCell ref="CN671:CN672"/>
    <mergeCell ref="CN657:CN658"/>
    <mergeCell ref="CO657:CO658"/>
    <mergeCell ref="CP657:CP658"/>
    <mergeCell ref="CQ657:CQ658"/>
    <mergeCell ref="CR657:CR658"/>
    <mergeCell ref="CS657:CS658"/>
    <mergeCell ref="A645:B651"/>
    <mergeCell ref="C650:C651"/>
    <mergeCell ref="A652:B658"/>
    <mergeCell ref="C657:C658"/>
    <mergeCell ref="CL657:CL658"/>
    <mergeCell ref="CM657:CM658"/>
    <mergeCell ref="F632:L632"/>
    <mergeCell ref="F633:L633"/>
    <mergeCell ref="F634:L634"/>
    <mergeCell ref="F635:L635"/>
    <mergeCell ref="F636:L636"/>
    <mergeCell ref="A638:B644"/>
    <mergeCell ref="C643:C644"/>
    <mergeCell ref="F626:L626"/>
    <mergeCell ref="F627:L627"/>
    <mergeCell ref="F628:L628"/>
    <mergeCell ref="F629:L629"/>
    <mergeCell ref="F630:L630"/>
    <mergeCell ref="F631:L631"/>
    <mergeCell ref="F622:R622"/>
    <mergeCell ref="F623:L623"/>
    <mergeCell ref="F624:L624"/>
    <mergeCell ref="F625:L625"/>
    <mergeCell ref="Z600:Z601"/>
    <mergeCell ref="B615:I615"/>
    <mergeCell ref="B616:I616"/>
    <mergeCell ref="B617:I617"/>
    <mergeCell ref="B618:I618"/>
    <mergeCell ref="J598:J599"/>
    <mergeCell ref="K598:K599"/>
    <mergeCell ref="L598:L599"/>
    <mergeCell ref="J600:J601"/>
    <mergeCell ref="K600:K601"/>
    <mergeCell ref="L600:L601"/>
    <mergeCell ref="Z576:Z586"/>
    <mergeCell ref="J587:J595"/>
    <mergeCell ref="K587:K595"/>
    <mergeCell ref="L587:L595"/>
    <mergeCell ref="J596:J597"/>
    <mergeCell ref="K596:K597"/>
    <mergeCell ref="L596:L597"/>
    <mergeCell ref="J568:J570"/>
    <mergeCell ref="K568:K570"/>
    <mergeCell ref="L568:L570"/>
    <mergeCell ref="J576:J586"/>
    <mergeCell ref="K576:K586"/>
    <mergeCell ref="L576:L586"/>
    <mergeCell ref="J556:J564"/>
    <mergeCell ref="K556:K564"/>
    <mergeCell ref="L556:L564"/>
    <mergeCell ref="J565:J566"/>
    <mergeCell ref="K565:K566"/>
    <mergeCell ref="L565:L566"/>
    <mergeCell ref="Z526:Z534"/>
    <mergeCell ref="J535:J545"/>
    <mergeCell ref="K535:K545"/>
    <mergeCell ref="L535:L545"/>
    <mergeCell ref="J546:J555"/>
    <mergeCell ref="K546:K555"/>
    <mergeCell ref="L546:L555"/>
    <mergeCell ref="J514:J524"/>
    <mergeCell ref="K514:K524"/>
    <mergeCell ref="L514:L524"/>
    <mergeCell ref="J526:J534"/>
    <mergeCell ref="K526:K534"/>
    <mergeCell ref="L526:L534"/>
    <mergeCell ref="J501:J502"/>
    <mergeCell ref="K501:K502"/>
    <mergeCell ref="L501:L502"/>
    <mergeCell ref="J503:J513"/>
    <mergeCell ref="K503:K513"/>
    <mergeCell ref="L503:L513"/>
    <mergeCell ref="J459:J461"/>
    <mergeCell ref="K459:K461"/>
    <mergeCell ref="L459:L461"/>
    <mergeCell ref="J498:J500"/>
    <mergeCell ref="K498:K500"/>
    <mergeCell ref="L498:L500"/>
    <mergeCell ref="Z434:Z435"/>
    <mergeCell ref="J449:J450"/>
    <mergeCell ref="K449:K450"/>
    <mergeCell ref="L449:L450"/>
    <mergeCell ref="J456:J458"/>
    <mergeCell ref="K456:K458"/>
    <mergeCell ref="L456:L458"/>
    <mergeCell ref="J422:J423"/>
    <mergeCell ref="K422:K423"/>
    <mergeCell ref="L422:L423"/>
    <mergeCell ref="J434:J435"/>
    <mergeCell ref="K434:K435"/>
    <mergeCell ref="L434:L435"/>
    <mergeCell ref="J411:J412"/>
    <mergeCell ref="K411:K412"/>
    <mergeCell ref="L411:L412"/>
    <mergeCell ref="C419:AB419"/>
    <mergeCell ref="I413:I417"/>
    <mergeCell ref="J413:J417"/>
    <mergeCell ref="K413:K417"/>
    <mergeCell ref="L413:L417"/>
    <mergeCell ref="J406:J407"/>
    <mergeCell ref="K406:K407"/>
    <mergeCell ref="L406:L407"/>
    <mergeCell ref="Z406:Z407"/>
    <mergeCell ref="J409:J410"/>
    <mergeCell ref="K409:K410"/>
    <mergeCell ref="L409:L410"/>
    <mergeCell ref="J387:J388"/>
    <mergeCell ref="K387:K388"/>
    <mergeCell ref="L387:L388"/>
    <mergeCell ref="J403:J404"/>
    <mergeCell ref="K403:K404"/>
    <mergeCell ref="L403:L404"/>
    <mergeCell ref="J375:J376"/>
    <mergeCell ref="K375:K376"/>
    <mergeCell ref="L375:L376"/>
    <mergeCell ref="J381:J382"/>
    <mergeCell ref="K381:K382"/>
    <mergeCell ref="L381:L382"/>
    <mergeCell ref="C384:AB384"/>
    <mergeCell ref="J345:J355"/>
    <mergeCell ref="K345:K355"/>
    <mergeCell ref="L345:L355"/>
    <mergeCell ref="J363:J373"/>
    <mergeCell ref="K363:K373"/>
    <mergeCell ref="L363:L373"/>
    <mergeCell ref="J319:J325"/>
    <mergeCell ref="K319:K325"/>
    <mergeCell ref="L319:L325"/>
    <mergeCell ref="C329:AB329"/>
    <mergeCell ref="C330:AB330"/>
    <mergeCell ref="C358:AB358"/>
    <mergeCell ref="Z319:Z325"/>
    <mergeCell ref="J334:J344"/>
    <mergeCell ref="K334:K344"/>
    <mergeCell ref="L334:L344"/>
    <mergeCell ref="Z334:Z344"/>
    <mergeCell ref="Z258:Z261"/>
    <mergeCell ref="J286:J289"/>
    <mergeCell ref="K286:K289"/>
    <mergeCell ref="L286:L289"/>
    <mergeCell ref="J302:J303"/>
    <mergeCell ref="K302:K303"/>
    <mergeCell ref="L302:L303"/>
    <mergeCell ref="C263:AB263"/>
    <mergeCell ref="C309:AB309"/>
    <mergeCell ref="J221:J222"/>
    <mergeCell ref="K221:K222"/>
    <mergeCell ref="L221:L222"/>
    <mergeCell ref="D223:D224"/>
    <mergeCell ref="J258:J261"/>
    <mergeCell ref="K258:K261"/>
    <mergeCell ref="L258:L261"/>
    <mergeCell ref="J205:J208"/>
    <mergeCell ref="K205:K208"/>
    <mergeCell ref="L205:L208"/>
    <mergeCell ref="Z205:Z208"/>
    <mergeCell ref="J209:J210"/>
    <mergeCell ref="K209:K210"/>
    <mergeCell ref="L209:L210"/>
    <mergeCell ref="Z175:Z176"/>
    <mergeCell ref="J185:J186"/>
    <mergeCell ref="K185:K186"/>
    <mergeCell ref="L185:L186"/>
    <mergeCell ref="J200:J203"/>
    <mergeCell ref="K200:K203"/>
    <mergeCell ref="L200:L203"/>
    <mergeCell ref="Z200:Z203"/>
    <mergeCell ref="C192:AB192"/>
    <mergeCell ref="J153:J154"/>
    <mergeCell ref="K153:K154"/>
    <mergeCell ref="L153:L154"/>
    <mergeCell ref="J175:J176"/>
    <mergeCell ref="K175:K176"/>
    <mergeCell ref="L175:L176"/>
    <mergeCell ref="Z139:Z140"/>
    <mergeCell ref="J148:J149"/>
    <mergeCell ref="K148:K149"/>
    <mergeCell ref="L148:L149"/>
    <mergeCell ref="J151:J152"/>
    <mergeCell ref="K151:K152"/>
    <mergeCell ref="L151:L152"/>
    <mergeCell ref="J133:J134"/>
    <mergeCell ref="K133:K134"/>
    <mergeCell ref="L133:L134"/>
    <mergeCell ref="J139:J140"/>
    <mergeCell ref="K139:K140"/>
    <mergeCell ref="L139:L140"/>
    <mergeCell ref="J126:J127"/>
    <mergeCell ref="K126:K127"/>
    <mergeCell ref="L126:L127"/>
    <mergeCell ref="J128:J132"/>
    <mergeCell ref="K128:K132"/>
    <mergeCell ref="L128:L132"/>
    <mergeCell ref="J115:J122"/>
    <mergeCell ref="K115:K122"/>
    <mergeCell ref="L115:L122"/>
    <mergeCell ref="J123:J125"/>
    <mergeCell ref="K123:K125"/>
    <mergeCell ref="L123:L125"/>
    <mergeCell ref="J92:J102"/>
    <mergeCell ref="K92:K102"/>
    <mergeCell ref="L92:L102"/>
    <mergeCell ref="Z92:Z102"/>
    <mergeCell ref="J103:J113"/>
    <mergeCell ref="K103:K113"/>
    <mergeCell ref="L103:L113"/>
    <mergeCell ref="Z103:Z113"/>
    <mergeCell ref="J79:J80"/>
    <mergeCell ref="K79:K80"/>
    <mergeCell ref="L79:L80"/>
    <mergeCell ref="J84:J85"/>
    <mergeCell ref="K84:K85"/>
    <mergeCell ref="L84:L85"/>
    <mergeCell ref="J71:J73"/>
    <mergeCell ref="K71:K73"/>
    <mergeCell ref="L71:L73"/>
    <mergeCell ref="J77:J78"/>
    <mergeCell ref="K77:K78"/>
    <mergeCell ref="L77:L78"/>
    <mergeCell ref="J32:J42"/>
    <mergeCell ref="K32:K42"/>
    <mergeCell ref="L32:L42"/>
    <mergeCell ref="Z32:Z42"/>
    <mergeCell ref="C43:E43"/>
    <mergeCell ref="C44:E44"/>
    <mergeCell ref="Z21:Z26"/>
    <mergeCell ref="J27:J29"/>
    <mergeCell ref="K27:K29"/>
    <mergeCell ref="L27:L29"/>
    <mergeCell ref="Z27:Z29"/>
    <mergeCell ref="J30:J31"/>
    <mergeCell ref="K30:K31"/>
    <mergeCell ref="L30:L31"/>
    <mergeCell ref="Z30:Z31"/>
    <mergeCell ref="J10:J20"/>
    <mergeCell ref="K10:K20"/>
    <mergeCell ref="L10:L20"/>
    <mergeCell ref="J21:J26"/>
    <mergeCell ref="K21:K26"/>
    <mergeCell ref="L21:L26"/>
    <mergeCell ref="CL2:CS2"/>
    <mergeCell ref="CT2:CU2"/>
    <mergeCell ref="CL3:CM4"/>
    <mergeCell ref="CN3:CO4"/>
    <mergeCell ref="CP3:CQ4"/>
    <mergeCell ref="CR3:CS4"/>
    <mergeCell ref="CT3:CT4"/>
    <mergeCell ref="CU3:CU4"/>
    <mergeCell ref="AT2:AW2"/>
    <mergeCell ref="AX2:AZ2"/>
    <mergeCell ref="BA2:BC2"/>
    <mergeCell ref="BD2:BF2"/>
    <mergeCell ref="BG2:BI2"/>
    <mergeCell ref="BJ2:CK2"/>
    <mergeCell ref="AA2:AB2"/>
    <mergeCell ref="AC2:AF2"/>
    <mergeCell ref="AG2:AI2"/>
    <mergeCell ref="AM2:AP2"/>
    <mergeCell ref="AQ2:AS2"/>
    <mergeCell ref="K2:K5"/>
    <mergeCell ref="L2:L5"/>
    <mergeCell ref="M2:M5"/>
    <mergeCell ref="N2:X2"/>
    <mergeCell ref="Y2:Y5"/>
    <mergeCell ref="Z2:Z5"/>
    <mergeCell ref="C9:E9"/>
    <mergeCell ref="A2:A4"/>
    <mergeCell ref="B2:B5"/>
    <mergeCell ref="C2:D5"/>
    <mergeCell ref="E2:F5"/>
    <mergeCell ref="G2:G5"/>
    <mergeCell ref="H2:H5"/>
    <mergeCell ref="I2:I5"/>
    <mergeCell ref="J2:J5"/>
    <mergeCell ref="AJ2:AL2"/>
  </mergeCells>
  <dataValidations count="6">
    <dataValidation type="list" allowBlank="1" showInputMessage="1" showErrorMessage="1" sqref="AA603:AI603 AA576:AI576 AC596:AI596 AA84:AI84 AA74:AF74 AA103:AI103 AA21:AB21 AA115:AI115 AC88:AI88 AC123:AI123 AA148:AI148 AA151:AI151 AC147:AI147 AA161:AI161 AC152:AI152 AC194:AI194 AC197:AI197 AC267:AI267 AA319:AI319 BG418:BI418 AA345:AI345 AC162:AI162 AC335:AI335 AA377:AI377 AA385:AI385 AC364:AI364 AA387:AI387 AC393:AI393 AC430:AI430 AA436:AI436 AJ438:BI438 AA464:AI464 AC441:AI441 AA491:AF491 AA498:AI498 AC499:AI499 AA514:AI514 AA535:AI535 AA526:AI526 AA546:AI546 AA556:AI556 AC504:AI504 AA32:AB32 AC587:AI587 AA10:AI10 AG45:AI54 AC66:AF66 AC104:AI104 AC93:AI93 AG70:AI82 AC116:AI116 AC127:AF128 AG143:AI146 AG94:AI102 AC156:AI156 AC159:AI159 AC154:AI154 AG149:AI149 AA185:AF185 AG157:AI158 AG195:AI196 AA266:AF266 AG127:AI140 AC271:AF272 AC286:AI286 AC311:AF311 AG317:AI317 AC346:AI346 AC356:AI356 AC331:AI331 AC406:AI406 AC411:AI411 AC413:AI413 AC422:AI422 AC424:AF425 AG378:AI383 AG414:AI418 AC446:AI446 AC448:AI448 AG431:AI432 AA495:AF495 AC515:AI515 AC527:AI527 AG265:AI266 AC536:AI536 AC547:AI547 AC557:AI557 AG494:AI496 AG572:AI575 AC11:AI11 AC22:AF22 AC33:AF33 AG597:AI601 AC49:AF49 AG56:AI62 AG64:AI68 AA92:AI92 AG85:AI87 AG89:AI91 AG12:AI42 AA126:AI126 AG117:AI122 AG124:AI125 AG105:AI113 AA144:AF144 AA153:AI153 AG155:AI155 AA169:AI169 AG163:AI168 AG170:AI173 AA200:AI200 AC204:AF205 AG201:AI211 AG213:AI215 AG217:AI225 AG228:AI232 AG234:AI234 AG236:AI241 AG243:AI244 AG246:AI247 AG249:AI256 AG258:AI262 AC276:AI276 AG268:AI275 AG175:AI190 AJ281:BI281 AG287:AI290 AG292:AI295 AG297:AI300 AG302:AI308 AA313:AF314 AG311:AI315 AA334:AI334 AG332:AI333 AG336:AI344 AG277:AI282 AG357:AI357 AA363:AF363 AG365:AI376 AG386:AI386 AA392:AI392 AG388:AI391 AG394:AI405 AG407:AI410 AJ388:BI388 AG423:AI429 AA434:AI434 AA444:AI444 AG435:AI435 AG437:AI440 AG442:AI443 AG449:AI461 AA474:AI474 AG465:AI473 AG475:AI485 AG487:AI491 AA503:AI503 AG347:AI355 AG505:AI513 AG516:AI525 AG528:AI534 AG537:AI545 AG548:AI555 AG500:AI502 AC577:AI577 AG578:AI586 AG588:AI595 AG558:AI570 AJ600:BI600 AJ13:BI13 AJ23:BI23 AJ53:BI53 AJ58:BI58 AJ65:BI65 AJ35:BI35 AJ91:BI91 AJ95:BI95 AJ106:BI106 AJ138:BI138 AJ158:BI158 AJ202:BI202 AJ209:BI209 AJ237:BI237 BD238:BI238 AJ178:BI178 AT231:BI231 AJ268:BI268 AJ249:BI249 AG284:BI284 AJ292:BI292 AJ312:BI312 AJ322:BI322 AJ287:BI287 AJ348:BI348 AJ337:BI337 AJ379:BI379 AJ366:BI366 AJ395:BI395 AJ408:BI408 AJ414:BI414 AJ423:BI423 AG412:BI412 AJ426:BI427 AJ449:BI449 AJ451:BI451 AG447:BI447 AJ476:BI476 AJ482:BI483 AJ501:BI501 AJ506:BI506 AJ517:BI517 AJ465:BI465 AJ538:BI538 AJ528:BI528 AJ559:BI559 AJ568:BI568 AJ548:BI548 AJ588:BI588 AJ579:BI579 AG359:AI363 AM580:BI580 AM14:BI14 AM27:BI27 AM36:BI36 AM64:BI64 AM70:BI71 AM76:BI77 AM54:BI54 AM96:BI96 AM118:BI118 AM107:BI107 AM130:BI130 AM135:BI135 AM133:BI133 AM139:BI139 AM145:BI145 AM163:BI163 AM183:BI183 AM201:BI201 AM211:BI211 AM170:BI170 AM278:BI278 AM273:BI273 AM303:BI303 AM317:BI317 AM323:BI323 AM288:BI288 AM333:BI333 AM338:BI338 AM359:BI359 AM361:BI361 AM349:BI349 AM367:BI367 AM378:BI378 AM389:BI389 AM409:BI409 AM396:BI396 AM428:BI428 AM450:BI450 AM452:BI452 AM440:BI440 AM473:BI473 AM484:BI484 AM507:BI507 AM518:BI518 AM529:BI529 AM467:BI467 AM539:BI539 AM549:BI549 AM560:BI560 AM589:BI589 AM597:BI598 AQ590:BI590 AQ15:BI15 AQ24:BI24 AQ67:BI67 AQ72:BI72 AQ78:BI78 AQ37:BI37 AQ97:BI97 AQ108:BI108 AQ469:BI469 AQ175:BI175 AQ206:BI206 AQ219:BI221 AQ225:BI225 AQ258:BI258 AQ255:BI255 AQ269:BI269 AQ265:BI265 AQ339:BI339 AQ289:BI289 AQ368:BI368 AQ376:BI376 AQ350:BI350 AQ382:BI382 AQ397:BI397 AQ405:BI405 AQ380:BI380 AQ415:BI415 AQ442:BI442 AQ459:BI459 AQ581:BI581 AQ487:BI487 AQ429:BI429 AQ519:BI519 AQ508:BI508 AQ540:BI540 AQ550:BI550 AQ530:BI530 AQ561:BI561 AQ565:BI565 AQ575:BI575 AQ125:BI125 AT591:BI591 AT16:BI16 AT28:BI28 AT50:BI50 AT52:BI52 AT59:BI59 AT68:BI68 AT82:BI82 AT38:BI38 AT98:BI98 AT119:BI119 AT124:BI124 AT166:BI166 AT109:BI109 AT217:BI218 AJ251:BI251 AT259:BI259 AT274:BI274 AT279:BI279 AT222:BI223 AT282:BI282 AT326:BI327 AT340:BI340 AT290:BI290 AT351:BI351 AT357:BI357 AT362:BI362 AT399:BI399 AT416:BI416 AT439:BI439 AT369:BI369 AT456:BI456 AT460:BI460 AT454:BI454 AT494:BI494 AT488:BI488 AT502:BI502 AT520:BI520 AT525:BI525 AT531:BI531 AT541:BI541 AT509:BI509 AT551:BI551 AT567:BI567 AT562:BI562 AT582:BI582 AT572:BI572 AX592:BI592 AX17:BI17 AX31:BI31 AX56:BI56 AX89:BI89 AX99:BI99 AX39:BI39 AX120:BI120 AX110:BI110 AX155:BI155 AX176:BI176 AX182:BI182 AX187:BI188 AX134:BI134 AX253:BI254 AX260:BI260 AX213:BI215 AX305:BI305 AX324:BI324 AX299:BI299 AX341:BI341 AX360:BI360 AX370:BI370 AX374:BI375 AX381:BI381 AX400:BI400 AX352:BI352 AX417:BI417 AX432:BI432 AX468:BI468 AX477:BI480 AX410:BI410 AX496:BI496 AX521:BI521 AX510:BI510 AX532:BI532 AX552:BI552 AX542:BI542 AX569:BI569 AX563:BI563 AX574:BI574 AX583:BI583 AX566:BI566 BA599:BI599 BA18:BI18 BA25:BI25 BA47:BI47 BA51:BI51 BA60:BI60 BA62:BI62 BA85:BI86 BA40:BI40 BA100:BI100 BA111:BI111 BA121:BI121 BA136:BI136 BA140:BI140 BA167:BI167 BA171:BI171 BA177:BI177 BA179:BI179 BA207:BI207 BA239:BI240 BA247:BI247 BA261:BI262 BA270:BI270 BA275:BI275 BA131:BI131 BA342:BI342 BA332:BI332 BA353:BI353 BA398:BI398 BA402:BI402 BA371:BI371 BA472:BI472 BA489:BI490 BA511:BI511 BA522:BI522 BA435:BI435 BA543:BI543 BA533:BI533 BA553:BI553 BA570:BI570 BA593:BI593 BA584:BI584 BA601:BI601 BD594:BI595 BD19:BI19 BD26:BI26 BD61:BI61 BD73:BI73 BD90:BI90 BD41:BI41 BD101:BI101 BD137:BI137 BD172:BI172 BD203:BI203 BD208:BI208 BD228:BI230 BD232:BI232 BD234:BI234 BD236:BI236 AJ243:BI243 BD244:BI244 BD246:BI246 BD112:BI112 BD280:BI280 BD256:BI256 BD297:BI297 BD304:BI304 BD307:BI308 BD343:BI343 BD294:BI295 BD354:BI354 BD372:BI372 BD401:BI401 BD403:BI403 BD443:BI443 BD457:BI457 BD461:BI461 BD470:BI470 BD481:BI481 BD512:BI512 BD523:BI523 BD386:BI386 BD544:BI544 BD534:BI534 BD554:BI554 BD585:BI585 BG573:BI573 BG586:BI586 BG20:BI20 BG29:BI29 BG45:BI46 BG57:BI57 BG80:BI80 BG87:BI87 BG42:BI42 BG102:BI102 BG122:BI122 BG113:BI113 BG164:BI164 BG186:BI186 BG210:BI210 BG132:BI132 BG224:BI224 BG293:BI293 BG298:BI298 BG300:BI300 BG306:BI306 BG315:BI315 BG325:BI325 BG328:BI328 BG344:BI344 BG241:BI241 BG355:BI355 BG373:BI373 BG391:BI391 BG404:BI404 BG383:BI383 BG407:BI407 BG455:BI455 BG458:BI458 BG466:BI466 BG471:BI471 BG513:BI513 BG524:BI524 BG545:BI545 BG555:BI555 BG564:BI564 AC320:AI321 AD71 AG322:AI328" xr:uid="{33F3D2E2-4E5E-45C1-964C-10DE49B42EB1}">
      <formula1>"ĐTT,TDS,HĐH,HĐNT,HĐG,VS-AN,HĐC,TQDN,LH"</formula1>
    </dataValidation>
    <dataValidation type="list" allowBlank="1" showErrorMessage="1" sqref="J256" xr:uid="{1A98B7CF-D23E-4DEB-B0E0-73F19A5971FC}">
      <formula1>"Thể chất,Nhận thức,Ngôn ngữ,TCKNXH,Thẩm mỹ"</formula1>
    </dataValidation>
    <dataValidation type="list" allowBlank="1" showErrorMessage="1" sqref="L256" xr:uid="{100A5755-D244-48B5-AB78-5E9B4BFEFF59}">
      <formula1>"x,#"</formula1>
    </dataValidation>
    <dataValidation type="list" allowBlank="1" showErrorMessage="1" sqref="K256" xr:uid="{16D3ECC5-2F50-44B5-BE1D-F6FD77A9DE28}">
      <formula1>"#,3T,4T,5T,3+4T,4+5T,3+4+5T"</formula1>
    </dataValidation>
    <dataValidation type="list" allowBlank="1" showInputMessage="1" showErrorMessage="1" prompt=" - " sqref="F256 D256" xr:uid="{6ACBCD9C-EB01-46B5-979E-ADA0B06CDFB0}">
      <formula1>"KQMĐ,NDCT,TLHD,BC,ĐP,ATGT,KQMĐ+ĐP,NDCT+ĐP,TLHD+ĐP,BC+STEAM,BC+ĐP,ATGT+STEAM,ATGT+ĐP,BC+STEAM,NDCT+STEAM,ĐP+STEAM,KQMĐ+STEAM,TLHD+STEAM,NDCT+ĐP+STEAM"</formula1>
    </dataValidation>
    <dataValidation type="list" allowBlank="1" showErrorMessage="1" sqref="D54 F54 F58 D58 F60 D60 F91 D91 D146 F146 D172 F172 F332 D332 F356 D356 F374 D374 F383 D383 F424 D424 D446 F446 D451:D454 F451:F454 F466 D466 F482 D482 D485 F485 D573 F573 F361 D361" xr:uid="{E95FC33F-64CD-4258-9468-1DA394D16C56}">
      <formula1>"KQMĐ,NDCT,TLHD,BC,ĐP"</formula1>
    </dataValidation>
  </dataValidations>
  <hyperlinks>
    <hyperlink ref="H21" r:id="rId1" xr:uid="{0BA0908E-A311-4C67-91CC-D58F8606433C}"/>
    <hyperlink ref="H22" r:id="rId2" xr:uid="{27EBE6C4-029D-448B-9ED8-FE5600F3C0F3}"/>
    <hyperlink ref="H23" r:id="rId3" xr:uid="{F1D00D1F-9A0C-4E41-9E7E-633B6FE433F0}"/>
    <hyperlink ref="H24" r:id="rId4" xr:uid="{449D1C34-6085-4824-B232-9E634B8A14D8}"/>
    <hyperlink ref="H25" r:id="rId5" xr:uid="{05D1C35E-634A-4511-ACAD-2C64741119A4}"/>
    <hyperlink ref="H26" r:id="rId6" xr:uid="{C3590E57-5E35-4E6C-AEDB-E9D7D35E1EEF}"/>
    <hyperlink ref="H30" r:id="rId7" xr:uid="{1E29761F-9026-4ACB-A01B-30742C4BBFF2}"/>
    <hyperlink ref="H31" r:id="rId8" xr:uid="{085BDDC5-A737-4A22-9F7E-A3DD8D3A7F5F}"/>
    <hyperlink ref="H464" r:id="rId9" xr:uid="{E8908431-0FB7-453D-93AE-ADB2567FEA40}"/>
    <hyperlink ref="H476" r:id="rId10" xr:uid="{7FB4B714-18F2-4F39-8688-B61ABBAAFCC3}"/>
    <hyperlink ref="H477" r:id="rId11" xr:uid="{FC9FB373-1A2B-44C5-A7A3-D1A72CE85428}"/>
    <hyperlink ref="H478" r:id="rId12" xr:uid="{81F0E728-BE4D-482F-9342-AD1AC59FC5E9}"/>
    <hyperlink ref="H482" r:id="rId13" xr:uid="{9DBE2905-BB47-4AFE-8A1F-3E816D9794AB}"/>
    <hyperlink ref="H489" r:id="rId14" xr:uid="{036393C4-6E6F-4B22-8FB0-1E0BF41F5B77}"/>
    <hyperlink ref="H490" r:id="rId15" xr:uid="{50CB44A9-0B37-4D1F-B590-9E8CC5543BDC}"/>
  </hyperlinks>
  <pageMargins left="0.36" right="0.2" top="0.32" bottom="0.26" header="0" footer="0"/>
  <pageSetup paperSize="9" orientation="landscape" r:id="rId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TRƯỜNG MN</vt:lpstr>
      <vt:lpstr>'TRƯỜNG MN'!Print_Titles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Minh Ly</dc:creator>
  <cp:lastModifiedBy>Minh Ly</cp:lastModifiedBy>
  <cp:lastPrinted>2025-09-09T14:22:08Z</cp:lastPrinted>
  <dcterms:created xsi:type="dcterms:W3CDTF">2025-09-02T08:25:14Z</dcterms:created>
  <dcterms:modified xsi:type="dcterms:W3CDTF">2025-09-09T14:22:59Z</dcterms:modified>
</cp:coreProperties>
</file>