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F1632B5B-C482-4B80-A42B-3CC4531B384E}" xr6:coauthVersionLast="46" xr6:coauthVersionMax="46" xr10:uidLastSave="{00000000-0000-0000-0000-000000000000}"/>
  <bookViews>
    <workbookView xWindow="945" yWindow="0" windowWidth="19545" windowHeight="10920" tabRatio="770" firstSheet="1" activeTab="2" xr2:uid="{00000000-000D-0000-FFFF-FFFF00000000}"/>
  </bookViews>
  <sheets>
    <sheet name="SGV" sheetId="41" state="veryHidden" r:id="rId1"/>
    <sheet name="ĐGBT" sheetId="53" r:id="rId2"/>
    <sheet name="phiếu bt" sheetId="54" r:id="rId3"/>
  </sheets>
  <definedNames>
    <definedName name="_xlnm.Print_Area" localSheetId="1">ĐGBT!$A$1:$AH$87</definedName>
    <definedName name="_xlnm.Print_Titles" localSheetId="1">ĐGBT!$5:$7</definedName>
    <definedName name="_xlnm.Print_Titles" localSheetId="2">'phiếu bt'!$5:$6</definedName>
  </definedNames>
  <calcPr calcId="191029" iterateCount="1"/>
</workbook>
</file>

<file path=xl/calcChain.xml><?xml version="1.0" encoding="utf-8"?>
<calcChain xmlns="http://schemas.openxmlformats.org/spreadsheetml/2006/main">
  <c r="X79" i="53" l="1"/>
  <c r="X80" i="53" s="1"/>
  <c r="W79" i="53"/>
  <c r="W80" i="53" s="1"/>
  <c r="V79" i="53"/>
  <c r="V80" i="53" s="1"/>
  <c r="U79" i="53"/>
  <c r="U80" i="53" s="1"/>
  <c r="T79" i="53"/>
  <c r="T80" i="53" s="1"/>
  <c r="S79" i="53"/>
  <c r="S80" i="53" s="1"/>
  <c r="R79" i="53"/>
  <c r="R80" i="53" s="1"/>
  <c r="Q79" i="53"/>
  <c r="Q80" i="53" s="1"/>
  <c r="P79" i="53"/>
  <c r="P80" i="53" s="1"/>
  <c r="O79" i="53"/>
  <c r="O80" i="53" s="1"/>
  <c r="N79" i="53"/>
  <c r="N80" i="53" s="1"/>
  <c r="M79" i="53"/>
  <c r="M80" i="53" s="1"/>
  <c r="L79" i="53"/>
  <c r="L80" i="53" s="1"/>
  <c r="K79" i="53"/>
  <c r="K80" i="53" s="1"/>
  <c r="J79" i="53"/>
  <c r="J80" i="53" s="1"/>
  <c r="I79" i="53"/>
  <c r="I80" i="53" s="1"/>
  <c r="H79" i="53"/>
  <c r="H80" i="53" s="1"/>
  <c r="G79" i="53"/>
  <c r="G80" i="53" s="1"/>
  <c r="F79" i="53"/>
  <c r="F80" i="53" s="1"/>
  <c r="E79" i="53"/>
  <c r="E80" i="53" s="1"/>
  <c r="D79" i="53"/>
  <c r="D80" i="53" s="1"/>
  <c r="X78" i="53"/>
  <c r="W78" i="53"/>
  <c r="V78" i="53"/>
  <c r="U78" i="53"/>
  <c r="T78" i="53"/>
  <c r="S78" i="53"/>
  <c r="R78" i="53"/>
  <c r="Q78" i="53"/>
  <c r="P78" i="53"/>
  <c r="O78" i="53"/>
  <c r="N78" i="53"/>
  <c r="M78" i="53"/>
  <c r="L78" i="53"/>
  <c r="K78" i="53"/>
  <c r="J78" i="53"/>
  <c r="I78" i="53"/>
  <c r="H78" i="53"/>
  <c r="G78" i="53"/>
  <c r="F78" i="53"/>
  <c r="E78" i="53"/>
  <c r="D78" i="53"/>
  <c r="X77" i="53"/>
  <c r="W77" i="53"/>
  <c r="V77" i="53"/>
  <c r="U77" i="53"/>
  <c r="T77" i="53"/>
  <c r="S77" i="53"/>
  <c r="R77" i="53"/>
  <c r="Q77" i="53"/>
  <c r="P77" i="53"/>
  <c r="O77" i="53"/>
  <c r="N77" i="53"/>
  <c r="M77" i="53"/>
  <c r="L77" i="53"/>
  <c r="K77" i="53"/>
  <c r="J77" i="53"/>
  <c r="I77" i="53"/>
  <c r="H77" i="53"/>
  <c r="G77" i="53"/>
  <c r="F77" i="53"/>
  <c r="E77" i="53"/>
  <c r="D77" i="53"/>
  <c r="X76" i="53"/>
  <c r="W76" i="53"/>
  <c r="V76" i="53"/>
  <c r="U76" i="53"/>
  <c r="T76" i="53"/>
  <c r="S76" i="53"/>
  <c r="R76" i="53"/>
  <c r="Q76" i="53"/>
  <c r="P76" i="53"/>
  <c r="O76" i="53"/>
  <c r="N76" i="53"/>
  <c r="M76" i="53"/>
  <c r="L76" i="53"/>
  <c r="K76" i="53"/>
  <c r="J76" i="53"/>
  <c r="I76" i="53"/>
  <c r="H76" i="53"/>
  <c r="G76" i="53"/>
  <c r="F76" i="53"/>
  <c r="E76" i="53"/>
  <c r="D76" i="53"/>
  <c r="AE75" i="53"/>
  <c r="AC75" i="53"/>
  <c r="AA75" i="53"/>
  <c r="Y75" i="53"/>
  <c r="AE74" i="53"/>
  <c r="AC74" i="53"/>
  <c r="AA74" i="53"/>
  <c r="Y74" i="53"/>
  <c r="AE73" i="53"/>
  <c r="AC73" i="53"/>
  <c r="AA73" i="53"/>
  <c r="Y73" i="53"/>
  <c r="AE72" i="53"/>
  <c r="AC72" i="53"/>
  <c r="AA72" i="53"/>
  <c r="Y72" i="53"/>
  <c r="AE70" i="53"/>
  <c r="AC70" i="53"/>
  <c r="AA70" i="53"/>
  <c r="Y70" i="53"/>
  <c r="AE67" i="53"/>
  <c r="AC67" i="53"/>
  <c r="AA67" i="53"/>
  <c r="Y67" i="53"/>
  <c r="AE66" i="53"/>
  <c r="AC66" i="53"/>
  <c r="AA66" i="53"/>
  <c r="Y66" i="53"/>
  <c r="AE63" i="53"/>
  <c r="AC63" i="53"/>
  <c r="AA63" i="53"/>
  <c r="Y63" i="53"/>
  <c r="AE61" i="53"/>
  <c r="AC61" i="53"/>
  <c r="AA61" i="53"/>
  <c r="Y61" i="53"/>
  <c r="AE57" i="53"/>
  <c r="AC57" i="53"/>
  <c r="AA57" i="53"/>
  <c r="Y57" i="53"/>
  <c r="AE55" i="53"/>
  <c r="AC55" i="53"/>
  <c r="AA55" i="53"/>
  <c r="Y55" i="53"/>
  <c r="AE53" i="53"/>
  <c r="AC53" i="53"/>
  <c r="AA53" i="53"/>
  <c r="Y53" i="53"/>
  <c r="AE51" i="53"/>
  <c r="AC51" i="53"/>
  <c r="AA51" i="53"/>
  <c r="Y51" i="53"/>
  <c r="AE50" i="53"/>
  <c r="AC50" i="53"/>
  <c r="AA50" i="53"/>
  <c r="Y50" i="53"/>
  <c r="AE47" i="53"/>
  <c r="AC47" i="53"/>
  <c r="AA47" i="53"/>
  <c r="Y47" i="53"/>
  <c r="AE45" i="53"/>
  <c r="AC45" i="53"/>
  <c r="AA45" i="53"/>
  <c r="Y45" i="53"/>
  <c r="AE44" i="53"/>
  <c r="AC44" i="53"/>
  <c r="AA44" i="53"/>
  <c r="Y44" i="53"/>
  <c r="AE42" i="53"/>
  <c r="AC42" i="53"/>
  <c r="AA42" i="53"/>
  <c r="Y42" i="53"/>
  <c r="AE40" i="53"/>
  <c r="AC40" i="53"/>
  <c r="AA40" i="53"/>
  <c r="Y40" i="53"/>
  <c r="AE36" i="53"/>
  <c r="AC36" i="53"/>
  <c r="AA36" i="53"/>
  <c r="Y36" i="53"/>
  <c r="AE34" i="53"/>
  <c r="AC34" i="53"/>
  <c r="AA34" i="53"/>
  <c r="Y34" i="53"/>
  <c r="AE33" i="53"/>
  <c r="AC33" i="53"/>
  <c r="AA33" i="53"/>
  <c r="Y33" i="53"/>
  <c r="AE32" i="53"/>
  <c r="AC32" i="53"/>
  <c r="AA32" i="53"/>
  <c r="Y32" i="53"/>
  <c r="AE30" i="53"/>
  <c r="AC30" i="53"/>
  <c r="AA30" i="53"/>
  <c r="Y30" i="53"/>
  <c r="AE29" i="53"/>
  <c r="AC29" i="53"/>
  <c r="AA29" i="53"/>
  <c r="Y29" i="53"/>
  <c r="AE26" i="53"/>
  <c r="AC26" i="53"/>
  <c r="AA26" i="53"/>
  <c r="Y26" i="53"/>
  <c r="AE25" i="53"/>
  <c r="AC25" i="53"/>
  <c r="AA25" i="53"/>
  <c r="Y25" i="53"/>
  <c r="AE24" i="53"/>
  <c r="AC24" i="53"/>
  <c r="AA24" i="53"/>
  <c r="Y24" i="53"/>
  <c r="AE23" i="53"/>
  <c r="AC23" i="53"/>
  <c r="AA23" i="53"/>
  <c r="Y23" i="53"/>
  <c r="AE22" i="53"/>
  <c r="AC22" i="53"/>
  <c r="AA22" i="53"/>
  <c r="Y22" i="53"/>
  <c r="AE21" i="53"/>
  <c r="AC21" i="53"/>
  <c r="AA21" i="53"/>
  <c r="Y21" i="53"/>
  <c r="AE20" i="53"/>
  <c r="AC20" i="53"/>
  <c r="AA20" i="53"/>
  <c r="Y20" i="53"/>
  <c r="AE19" i="53"/>
  <c r="AC19" i="53"/>
  <c r="AA19" i="53"/>
  <c r="Y19" i="53"/>
  <c r="AE17" i="53"/>
  <c r="AC17" i="53"/>
  <c r="AA17" i="53"/>
  <c r="Y17" i="53"/>
  <c r="AE15" i="53"/>
  <c r="AC15" i="53"/>
  <c r="AA15" i="53"/>
  <c r="Y15" i="53"/>
  <c r="AE14" i="53"/>
  <c r="AC14" i="53"/>
  <c r="AA14" i="53"/>
  <c r="Y14" i="53"/>
  <c r="AE11" i="53"/>
  <c r="AC11" i="53"/>
  <c r="AA11" i="53"/>
  <c r="Y11" i="53"/>
  <c r="X81" i="53" l="1"/>
  <c r="X82" i="53" s="1"/>
  <c r="AB44" i="53"/>
  <c r="AG67" i="53"/>
  <c r="AB15" i="53"/>
  <c r="Z21" i="53"/>
  <c r="AF32" i="53"/>
  <c r="AG50" i="53"/>
  <c r="AF14" i="53"/>
  <c r="AG30" i="53"/>
  <c r="AF40" i="53"/>
  <c r="AF47" i="53"/>
  <c r="AF63" i="53"/>
  <c r="AD73" i="53"/>
  <c r="AB74" i="53"/>
  <c r="AD15" i="53"/>
  <c r="AD44" i="53"/>
  <c r="AG57" i="53"/>
  <c r="AD70" i="53"/>
  <c r="AF11" i="53"/>
  <c r="AD32" i="53"/>
  <c r="AB33" i="53"/>
  <c r="AB53" i="53"/>
  <c r="AB63" i="53"/>
  <c r="AG66" i="53"/>
  <c r="AB17" i="53"/>
  <c r="AD34" i="53"/>
  <c r="AF73" i="53"/>
  <c r="AD14" i="53"/>
  <c r="AD17" i="53"/>
  <c r="AD19" i="53"/>
  <c r="AD47" i="53"/>
  <c r="AD50" i="53"/>
  <c r="AB51" i="53"/>
  <c r="Z66" i="53"/>
  <c r="AD74" i="53"/>
  <c r="F81" i="53"/>
  <c r="F82" i="53" s="1"/>
  <c r="J81" i="53"/>
  <c r="J82" i="53" s="1"/>
  <c r="N81" i="53"/>
  <c r="N82" i="53" s="1"/>
  <c r="R81" i="53"/>
  <c r="R82" i="53" s="1"/>
  <c r="V81" i="53"/>
  <c r="V82" i="53" s="1"/>
  <c r="AF20" i="53"/>
  <c r="AG32" i="53"/>
  <c r="AD36" i="53"/>
  <c r="AF17" i="53"/>
  <c r="AF22" i="53"/>
  <c r="AD24" i="53"/>
  <c r="AG26" i="53"/>
  <c r="AB32" i="53"/>
  <c r="AG45" i="53"/>
  <c r="AD63" i="53"/>
  <c r="AB73" i="53"/>
  <c r="K81" i="53"/>
  <c r="K82" i="53" s="1"/>
  <c r="AD20" i="53"/>
  <c r="Z14" i="53"/>
  <c r="Z17" i="53"/>
  <c r="AB19" i="53"/>
  <c r="Z20" i="53"/>
  <c r="Z23" i="53"/>
  <c r="AG34" i="53"/>
  <c r="AB47" i="53"/>
  <c r="AG11" i="53"/>
  <c r="AD22" i="53"/>
  <c r="Z34" i="53"/>
  <c r="AG44" i="53"/>
  <c r="AD57" i="53"/>
  <c r="AD75" i="53"/>
  <c r="AF19" i="53"/>
  <c r="AF29" i="53"/>
  <c r="Z45" i="53"/>
  <c r="AF34" i="53"/>
  <c r="AB14" i="53"/>
  <c r="AF15" i="53"/>
  <c r="AG15" i="53"/>
  <c r="Z26" i="53"/>
  <c r="AB29" i="53"/>
  <c r="Z32" i="53"/>
  <c r="AB34" i="53"/>
  <c r="Z47" i="53"/>
  <c r="Z57" i="53"/>
  <c r="AF57" i="53"/>
  <c r="AG63" i="53"/>
  <c r="Z63" i="53"/>
  <c r="AD67" i="53"/>
  <c r="P81" i="53"/>
  <c r="P82" i="53" s="1"/>
  <c r="AD66" i="53"/>
  <c r="AG73" i="53"/>
  <c r="AG19" i="53"/>
  <c r="AF21" i="53"/>
  <c r="AG25" i="53"/>
  <c r="AD42" i="53"/>
  <c r="AF44" i="53"/>
  <c r="AB50" i="53"/>
  <c r="Z61" i="53"/>
  <c r="Z73" i="53"/>
  <c r="E81" i="53"/>
  <c r="E82" i="53" s="1"/>
  <c r="Q81" i="53"/>
  <c r="Q82" i="53" s="1"/>
  <c r="H81" i="53"/>
  <c r="H82" i="53" s="1"/>
  <c r="S81" i="53"/>
  <c r="S82" i="53" s="1"/>
  <c r="W81" i="53"/>
  <c r="W82" i="53" s="1"/>
  <c r="AG24" i="53"/>
  <c r="Z29" i="53"/>
  <c r="AF55" i="53"/>
  <c r="AB55" i="53"/>
  <c r="AD55" i="53"/>
  <c r="Z72" i="53"/>
  <c r="AG72" i="53"/>
  <c r="AF72" i="53"/>
  <c r="AB21" i="53"/>
  <c r="AG21" i="53"/>
  <c r="AB22" i="53"/>
  <c r="AG23" i="53"/>
  <c r="Z24" i="53"/>
  <c r="AF30" i="53"/>
  <c r="Z36" i="53"/>
  <c r="Z40" i="53"/>
  <c r="AG40" i="53"/>
  <c r="AF42" i="53"/>
  <c r="AB42" i="53"/>
  <c r="AD51" i="53"/>
  <c r="Z55" i="53"/>
  <c r="Z70" i="53"/>
  <c r="AG70" i="53"/>
  <c r="AG14" i="53"/>
  <c r="Z15" i="53"/>
  <c r="AG17" i="53"/>
  <c r="Z19" i="53"/>
  <c r="AB20" i="53"/>
  <c r="AG22" i="53"/>
  <c r="AB23" i="53"/>
  <c r="Z25" i="53"/>
  <c r="AF25" i="53"/>
  <c r="AG29" i="53"/>
  <c r="AH29" i="53" s="1"/>
  <c r="AB30" i="53"/>
  <c r="AG33" i="53"/>
  <c r="AG36" i="53"/>
  <c r="AB40" i="53"/>
  <c r="Z42" i="53"/>
  <c r="AF45" i="53"/>
  <c r="AB45" i="53"/>
  <c r="AD45" i="53"/>
  <c r="Z50" i="53"/>
  <c r="AF50" i="53"/>
  <c r="AG55" i="53"/>
  <c r="AF61" i="53"/>
  <c r="AB61" i="53"/>
  <c r="AG61" i="53"/>
  <c r="AD61" i="53"/>
  <c r="AB67" i="53"/>
  <c r="AD72" i="53"/>
  <c r="Z74" i="53"/>
  <c r="AG74" i="53"/>
  <c r="AF74" i="53"/>
  <c r="I81" i="53"/>
  <c r="I82" i="53" s="1"/>
  <c r="M81" i="53"/>
  <c r="M82" i="53" s="1"/>
  <c r="U81" i="53"/>
  <c r="U82" i="53" s="1"/>
  <c r="D81" i="53"/>
  <c r="D82" i="53" s="1"/>
  <c r="L81" i="53"/>
  <c r="L82" i="53" s="1"/>
  <c r="T81" i="53"/>
  <c r="T82" i="53" s="1"/>
  <c r="Z11" i="53"/>
  <c r="AF23" i="53"/>
  <c r="AB11" i="53"/>
  <c r="AD25" i="53"/>
  <c r="AF36" i="53"/>
  <c r="AD11" i="53"/>
  <c r="AG20" i="53"/>
  <c r="AD21" i="53"/>
  <c r="Z22" i="53"/>
  <c r="AD23" i="53"/>
  <c r="AB24" i="53"/>
  <c r="AF24" i="53"/>
  <c r="AB25" i="53"/>
  <c r="AF26" i="53"/>
  <c r="AB26" i="53"/>
  <c r="AD26" i="53"/>
  <c r="AD30" i="53"/>
  <c r="AD33" i="53"/>
  <c r="Z33" i="53"/>
  <c r="AF33" i="53"/>
  <c r="AB36" i="53"/>
  <c r="AD40" i="53"/>
  <c r="AG42" i="53"/>
  <c r="Z51" i="53"/>
  <c r="AG51" i="53"/>
  <c r="AF51" i="53"/>
  <c r="Z53" i="53"/>
  <c r="AG53" i="53"/>
  <c r="AF53" i="53"/>
  <c r="Z75" i="53"/>
  <c r="AG75" i="53"/>
  <c r="AB75" i="53"/>
  <c r="AF75" i="53"/>
  <c r="AD29" i="53"/>
  <c r="Z30" i="53"/>
  <c r="Z44" i="53"/>
  <c r="AG47" i="53"/>
  <c r="AB57" i="53"/>
  <c r="AF66" i="53"/>
  <c r="Z67" i="53"/>
  <c r="AF67" i="53"/>
  <c r="AB70" i="53"/>
  <c r="G81" i="53"/>
  <c r="G82" i="53" s="1"/>
  <c r="AD53" i="53"/>
  <c r="AB66" i="53"/>
  <c r="AB72" i="53"/>
  <c r="O81" i="53"/>
  <c r="O82" i="53" s="1"/>
  <c r="AF70" i="53"/>
  <c r="AH57" i="53" l="1"/>
  <c r="AH50" i="53"/>
  <c r="AH34" i="53"/>
  <c r="AH67" i="53"/>
  <c r="AH66" i="53"/>
  <c r="AH17" i="53"/>
  <c r="AH30" i="53"/>
  <c r="AH32" i="53"/>
  <c r="AH47" i="53"/>
  <c r="AH11" i="53"/>
  <c r="AH22" i="53"/>
  <c r="AH40" i="53"/>
  <c r="AH73" i="53"/>
  <c r="AH63" i="53"/>
  <c r="AH45" i="53"/>
  <c r="AH70" i="53"/>
  <c r="AH55" i="53"/>
  <c r="AH21" i="53"/>
  <c r="AH26" i="53"/>
  <c r="AH61" i="53"/>
  <c r="AH24" i="53"/>
  <c r="AH25" i="53"/>
  <c r="AH44" i="53"/>
  <c r="AH15" i="53"/>
  <c r="AH53" i="53"/>
  <c r="AH14" i="53"/>
  <c r="AH19" i="53"/>
  <c r="AH75" i="53"/>
  <c r="AH51" i="53"/>
  <c r="AH42" i="53"/>
  <c r="AH72" i="53"/>
  <c r="AH20" i="53"/>
  <c r="AE81" i="53"/>
  <c r="AF81" i="53" s="1"/>
  <c r="Y81" i="53"/>
  <c r="Z81" i="53" s="1"/>
  <c r="AC81" i="53"/>
  <c r="AD81" i="53" s="1"/>
  <c r="AA81" i="53"/>
  <c r="AB81" i="53" s="1"/>
  <c r="AH36" i="53"/>
  <c r="AG81" i="53"/>
  <c r="AH33" i="53"/>
  <c r="AH23" i="53"/>
  <c r="AH74" i="53"/>
</calcChain>
</file>

<file path=xl/sharedStrings.xml><?xml version="1.0" encoding="utf-8"?>
<sst xmlns="http://schemas.openxmlformats.org/spreadsheetml/2006/main" count="244" uniqueCount="173">
  <si>
    <t>KQMĐ</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</si>
  <si>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</si>
  <si>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</si>
  <si>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</si>
  <si>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</si>
  <si>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</si>
  <si>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</si>
  <si>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</si>
  <si>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</si>
  <si>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Nguồn</t>
  </si>
  <si>
    <t>1. Thực hiện các động tác phát triển các nhóm cơ và hô hấp (TDS)</t>
  </si>
  <si>
    <t>Mục tiêu năm</t>
  </si>
  <si>
    <t>2. Thể hiện vận động cơ bản và phát triển tố chất trong vận động ban đầu</t>
  </si>
  <si>
    <t>Giữ được thăng bằng trong vận động đi/chạy có thay đổi tốc độ nhanh/chậm theo hiệu lệnh của cô</t>
  </si>
  <si>
    <t>Trẻ giữ được thăng bằng khi tham gia vận động đi theo đường ngoằn ngoèo</t>
  </si>
  <si>
    <t>*Trò chơi vận động</t>
  </si>
  <si>
    <t>Thích chơi các trò chơi vận động. Biết luật chơi, cách chơi, phối hợp chơi với bạn vui vẻ</t>
  </si>
  <si>
    <t>3. Thực hiện vận động cử động của bàn tay, ngón tay</t>
  </si>
  <si>
    <t>Thực hiện được các vận động xoa tay, chạm các đầu ngón tay với nhau, rót, nhào, khuấy, đảo, vò xé giấy</t>
  </si>
  <si>
    <t>Biết đóng cọc bàn gỗ</t>
  </si>
  <si>
    <t>Có khả năng vận động cổ tay, bàn tay, ngón tay - thực hiện "múa khéo"</t>
  </si>
  <si>
    <t>Vận động bàn tay,cánh tay</t>
  </si>
  <si>
    <t>Xoay vặn mở một số đồ dùng có gien</t>
  </si>
  <si>
    <t>Phối hợp được cử động bàn tay, ngón tay và phối hợp tay - mắt trong các hoạt động: nhào đất nặn; vẽ tổ chim.</t>
  </si>
  <si>
    <t>Chồng, xếp được 6 - 8 khối không đổ</t>
  </si>
  <si>
    <t>Bước đầu được làm quen với bút, tập cầm bút tô, vẽ nguệch ngoạc theo ý thích</t>
  </si>
  <si>
    <t>1. Có một số nề nếp, thói quen tốt trong sinh hoạt</t>
  </si>
  <si>
    <t>Thích nghi với chế độ ăn cơm, có thể ăn được các loại thức ăn khác nhau</t>
  </si>
  <si>
    <t>Biết đi vệ sinh đúng nơi quy định</t>
  </si>
  <si>
    <t>2. Thực hiện một số việc tự phục vụ, giữ gìn sức khỏe</t>
  </si>
  <si>
    <t>Làm được một số việc với sự giúp đỡ của người lớn (lấy nước uống, đi vệ sinh,..)</t>
  </si>
  <si>
    <t>Nhận đúng kí hiệu riêng của mình trên đồ dùng cá nhân: Khăn, ca, cốc, tủ đồ.</t>
  </si>
  <si>
    <t>Biết nói với người lớn khi có nhu cầu ăn, ngủ, vệ sinh</t>
  </si>
  <si>
    <t>3. Nhận biết và tránh một số nguy cơ không an toàn</t>
  </si>
  <si>
    <t>Biết không tự ý chạy ra khỏi nhà, cổng trường.</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</si>
  <si>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</si>
  <si>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</si>
  <si>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</si>
  <si>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</si>
  <si>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</si>
  <si>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*Nhận biết một số màu cơ bản, kích thước, hình dạng, số lượng</t>
  </si>
  <si>
    <t>Chỉ hoặc lấy đúng đồ chơi có kích thước to / nhỏ theo yêu cầu</t>
  </si>
  <si>
    <t>Chỉ/nói tên hoặc lấy/cất đúng đồ chơi màu đỏ /vàng/xanh theo yêu cầu</t>
  </si>
  <si>
    <t>*Nhận biết bản thân và những người gần gũi</t>
  </si>
  <si>
    <t>Nói được tên và một số đặc điểm bên ngoài của bản thân khi được hỏi</t>
  </si>
  <si>
    <t>1. Nghe hiểu lời nói</t>
  </si>
  <si>
    <t>Nghe và thực hiện được các nhiệm vụ gồm 2 - 3 hành động: "Cháu cất đồ chơi lên giá và đi rửa tay!"</t>
  </si>
  <si>
    <t>Nghe hiểu được các bài thơ, đồng dao, ca dao, hò vè, câu đố,  và nội dung truyện ngắn đơn giản, trả lời được các câu hỏi về tên truyện, tên và hành động của các nhân vật</t>
  </si>
  <si>
    <t>2. Nghe, nhắc lại các âm, các tiếng và các câu</t>
  </si>
  <si>
    <t>Đọc được bài thơ, ca dao, đồng dao với sự giúp đỡ của cô giáo</t>
  </si>
  <si>
    <t>3. Sử dụng ngôn ngữ để giao tiếp</t>
  </si>
  <si>
    <t>Sử dụng được các từ thể hiện sự lễ phép khi nói chuyện với người lớn. Nói to, đủ nghe, phát âm rõ tiếng.</t>
  </si>
  <si>
    <t>4. Làm quen với sách</t>
  </si>
  <si>
    <t>Biết lắng nghe khi người lớn đọc sách</t>
  </si>
  <si>
    <t>IV. LĨNH VỰC TÌNH CẢM, KỸ NĂNG XÃ HỘI VÀ THẨM MỸ</t>
  </si>
  <si>
    <t>1. Phát triển tình cảm</t>
  </si>
  <si>
    <t>* Ý thức về bản thân</t>
  </si>
  <si>
    <t>Nói được một vài thông tin về bản thân (tên, tuổi)</t>
  </si>
  <si>
    <t>* Nhận biết và thể hiện một số trạng thái cảm xúc</t>
  </si>
  <si>
    <t>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</si>
  <si>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</si>
  <si>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</si>
  <si>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</si>
  <si>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</si>
  <si>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</si>
  <si>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</si>
  <si>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</si>
  <si>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</si>
  <si>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Thích cầm bút di màu, vẽ nguệch ngoặc</t>
  </si>
  <si>
    <t>Làm quen với màu nước</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</si>
  <si>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</si>
  <si>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Đi, chạy.</t>
  </si>
  <si>
    <t>Thích chơi với đất nặn tạo ra sản phẩm đơn giản theo sự hướng dẫn của cô.</t>
  </si>
  <si>
    <t>Lưu Thị Thắm</t>
  </si>
  <si>
    <t>Kết quả tổng hợp cả lớp</t>
  </si>
  <si>
    <t>Đánh giá chung</t>
  </si>
  <si>
    <t>T.số trẻ 
"Đạt"</t>
  </si>
  <si>
    <t>T.số trẻ
"Cần cố gắng"</t>
  </si>
  <si>
    <t>T.số trẻ
"Chưa Đạt"</t>
  </si>
  <si>
    <t>SL</t>
  </si>
  <si>
    <t>%</t>
  </si>
  <si>
    <t>Đạt mức TB</t>
  </si>
  <si>
    <t>Kết luận</t>
  </si>
  <si>
    <t>TT-KL</t>
  </si>
  <si>
    <t>Đoàn Tăng Thành An</t>
  </si>
  <si>
    <t>Trần Ngọc Minh Phương</t>
  </si>
  <si>
    <t>Vũ Quỳnh Anh</t>
  </si>
  <si>
    <t>Vũ Thanh Hải</t>
  </si>
  <si>
    <t>Trần Trung Kiên</t>
  </si>
  <si>
    <t>Trần Nguyễn Đăng Khoa</t>
  </si>
  <si>
    <t>Nguyễn Tuệ Minh</t>
  </si>
  <si>
    <t>Trần Bảo Nam</t>
  </si>
  <si>
    <t>Trần Phương Nhi</t>
  </si>
  <si>
    <t>Trần Viết Hoàng Phát</t>
  </si>
  <si>
    <t>Trần Tăng Minh Quân</t>
  </si>
  <si>
    <t>Nguyễn Thanh Vân</t>
  </si>
  <si>
    <t>Phạm Thế Hải Đăng</t>
  </si>
  <si>
    <t>Phạm Ngọc Hân</t>
  </si>
  <si>
    <t>Trần Công Thành Long</t>
  </si>
  <si>
    <t>Nguyễn Bảo Trâm</t>
  </si>
  <si>
    <t>Trần Thiên An</t>
  </si>
  <si>
    <t>Nguyễn Đức Phát</t>
  </si>
  <si>
    <t>Phạm Quỳnh Chi</t>
  </si>
  <si>
    <t>T.số trẻ
"Kđg"</t>
  </si>
  <si>
    <t>Tổng số mục tiêu được đánh giá "Đạt"</t>
  </si>
  <si>
    <t>Tổng số mục tiêu được đánh giá "Cần cố gắng"</t>
  </si>
  <si>
    <t>Tổng số mục tiêu được đánh giá "Chưa đạt"</t>
  </si>
  <si>
    <t>Tổng số mục tiêu "Không đánh giá"</t>
  </si>
  <si>
    <t>Tỷ lệ mục tiêu "Không đánh giá"</t>
  </si>
  <si>
    <t>Đánh giá chung về mức độ phát triển của trẻ</t>
  </si>
  <si>
    <t>Đạt mục tiêu</t>
  </si>
  <si>
    <t>BẢNG TỔNG HỢP THEO DÕI SỰ PHÁT TRIỂN CỦA TRẺ</t>
  </si>
  <si>
    <t>Tổng hợp đánh giá CĐ 1</t>
  </si>
  <si>
    <t>NGƯỜI THƯC HIỆN</t>
  </si>
  <si>
    <t>HPCM DUYỆT</t>
  </si>
  <si>
    <t>Trần Thị Linh</t>
  </si>
  <si>
    <t xml:space="preserve">PHIẾU ĐÁNH GIÁ VIỆC THỰC HIỆN CHỦ ĐỀ </t>
  </si>
  <si>
    <t xml:space="preserve">  </t>
  </si>
  <si>
    <t>TT</t>
  </si>
  <si>
    <t>Nội dung đánh giá</t>
  </si>
  <si>
    <t>Kết quả đánh giá</t>
  </si>
  <si>
    <t>Ghi chú</t>
  </si>
  <si>
    <t>Đạt</t>
  </si>
  <si>
    <t>Chưa đạt</t>
  </si>
  <si>
    <t>Lập kế hoạch</t>
  </si>
  <si>
    <t xml:space="preserve">Có đầy đủ kế hoạch giáo dục trẻ. Các kế hoạch trình bày khoa học, rõ ràng, đầy đủ nội dung yêu cầu, có tính khả thi. </t>
  </si>
  <si>
    <t>Đảm bảo thời gian theo đúng biên chế năm, học, chi phí hợp với điều kiện thực tế của lớp và kế hoạch của nhà trường.</t>
  </si>
  <si>
    <t>Đảm bảo thống nhất trong Xây dựng mục tiêu, nội dung, hoạt động.</t>
  </si>
  <si>
    <t>Các nội dung kiến thức và kỹ năng được sắp xếp theo mức độ từ dễ đến khó, phù hợp khả năng, kinh nghiệm và sự phát triển của trẻ.</t>
  </si>
  <si>
    <t>Xây dựng và điều chỉnh kế hoạch dựa trên việc đánh giá trẻ</t>
  </si>
  <si>
    <t>Xây dựng môi trường GD</t>
  </si>
  <si>
    <t>Do cô và trẻ tạo dựng, sắp xếp và được hoàn thiện dần trong quá trình thực hiện chủ đề.</t>
  </si>
  <si>
    <t>Phản ảnh phong phú nội dung chủ dề.</t>
  </si>
  <si>
    <t xml:space="preserve"> Được bố trí hợp lý, linh hoạt, có sự phân chia các khu vực hoạt động và số lượng, vị trí, diện tích các góc hoạt động và các khoảng trống cho hoạt động nhóm lớp.</t>
  </si>
  <si>
    <t>An toàn, đủ về số lượng, đa dạng về chủng loại đồ dùng, đồ chơi, học liệu, nguyên liệu cho trẻ sử dụng, hấp dẫn về hình thức thể hiện, thuận tiện cho trẻ sử dụng và có thể sử dụng theo nhiều cách.</t>
  </si>
  <si>
    <t>Đồ dùng, đồ chơi , học liệu, nguyên liệu có tác dụng kích thích trẻ hoạt động khám phá, trải nghiệm, tìm hiểu thông tin, thực hiện ý định của mình để khám phá chủ đề đạt mục tiêu đã đề ra.</t>
  </si>
  <si>
    <t xml:space="preserve">Các sản phẩm của trẻ là kết quả của quá trình trẻ khám phá chủ đề, được trưng bày và sử dụng trong các góc hoạt động khác nhau.  </t>
  </si>
  <si>
    <t>Có khu vực tuyên truyền với phụ huynh, nội dung phù hợp với chủ đề và thực tế CSGD trẻ, hình thức đa dạng, hấp dẫn.</t>
  </si>
  <si>
    <t>Tổ chức HĐGD</t>
  </si>
  <si>
    <t>Các hoạt động giáo dục được tổ chức đa dạng hướng tới khám phá nội dung đạt mục tiêu của chủ đề, hoạt động.</t>
  </si>
  <si>
    <t>Sử dụng những kinh nghiệm của trẻ, sản phẩm của trẻ, của cha mẹ trẻ, môi trường thiên nhiên, xã hội sẵn có xung quanh và các vấn đề trẻ quan tâm để tổ chức các hoạt động giáo dục.</t>
  </si>
  <si>
    <t>Quan tâm đến cá nhân và tạo cơ hội cho mọi trẻ đều được tham gia các hoạt động.</t>
  </si>
  <si>
    <t>Khuyến khích trẻ sáng tạo, chia sẻ ý kiến, đặt câu hỏi, can thiệp hợp lý khi trẻ gặp trở ngại.</t>
  </si>
  <si>
    <t>Giáo viên nắm vững kiến thức liên quan đến chủ đề, hoạt động.</t>
  </si>
  <si>
    <t>Linh hoạt trong sử lý tình huống giáo dục.</t>
  </si>
  <si>
    <t>Phối kết hợp với phụ huynh cùng tham gia tổ chức các hoạt động giáo dục trẻ một cách hiệu quả, phù hợp.</t>
  </si>
  <si>
    <t>Sử dụng CNTT một cách hợp lý và hiệu quả để khám phá chủ đề.</t>
  </si>
  <si>
    <t>KQ trên trẻ</t>
  </si>
  <si>
    <t>Trẻ hứng thú, tích cực tham gia các hoạt động, trò chơi.</t>
  </si>
  <si>
    <t>Trẻ chủ động làm việc, giao tiếp với nhau, với giáo viên.</t>
  </si>
  <si>
    <t>Trẻ khỏe mạnh, sạch sẽ, hoạt bát, có nề nếp, có thói quen tốt.</t>
  </si>
  <si>
    <t>Các điểm cần lưu ý</t>
  </si>
  <si>
    <t xml:space="preserve">Mục tiêu nào của chủ đề chưa thực hiện được:
</t>
  </si>
  <si>
    <t>Lý do:</t>
  </si>
  <si>
    <t xml:space="preserve">Mục tiêu nào của chủ đề mà trên 30% trẻ chưa đạt được:
</t>
  </si>
  <si>
    <t xml:space="preserve">Nội dung nào chưa thực hiện được:
</t>
  </si>
  <si>
    <t xml:space="preserve">Kiến thức kỹ năng nào mà trên 30% trẻ chưa đạt được, cần lưu ý ở chủ điểm tiếp theo:
</t>
  </si>
  <si>
    <t xml:space="preserve">HPCM DUYỆT
</t>
  </si>
  <si>
    <t xml:space="preserve">Một số lưu ý quan trọng để việc triển khai chủ đề sau được tốt hơn: Tạo môi trường phong phú, có nhiều cơ hội cho trẻ hoạt động. Làm tốt công tác tuyên truyền với phụ huynh theo từng chủ đề nhánh. Lựa chọn và lồng ghép cảm xúc xã hội (SEL) vào các hoạt động cho phù hợp.
</t>
  </si>
  <si>
    <t>Nguyễn Thanh Hà</t>
  </si>
  <si>
    <t>Phạm Nhật Linh</t>
  </si>
  <si>
    <t>Chủ đề: Bản thân</t>
  </si>
  <si>
    <t>Thời gian thực hiện 2 tuần (từ ngày 13/10-25/10/2025)</t>
  </si>
  <si>
    <t>Số trẻ: 21 cháu</t>
  </si>
  <si>
    <t>Tên chủ đề: BẢN THÂN</t>
  </si>
  <si>
    <t xml:space="preserve">NGƯỜI THỰC HIỆN
</t>
  </si>
  <si>
    <t>Thời gian thực hiện 2 tuần (từ ngày 13/10 -25/10/2025)</t>
  </si>
  <si>
    <t>Lựa chọn chủ đề phù hợp, nội dung phong phú, các hoạt động khám phá đa dạng, các hình thức tổ chức hoạt động hấp dẫn.</t>
  </si>
  <si>
    <t xml:space="preserve">Mục tiêu nào của chủ đề đã thực hiện tốt: 6, 20, 21, 23, 24, 26, 30, 73, 114, 125, 134, 136, 145, 146
</t>
  </si>
  <si>
    <t>Nội dung nào đã thực hiện tốt: 6, 20, 21, 23, 24, 26, 30, 73, 114, 125, 134, 136, 145, 146</t>
  </si>
  <si>
    <t>Trẻ nào có những tiến bộ (sức khỏe, tình cảm, thái độ, kiến thức, kỹ năng,...): Cháu Trâm, Phương…</t>
  </si>
  <si>
    <t>Trẻ nào cần được làm việc cá nhân hay cần thông báo với phụ huynh để có những quan tâm đặc biệt nhằm hỗ trợ trẻ đạt mục tiêu giáo dục (sức khỏe, tình cảm, thái độ, kiến thức, kĩ năng,...): Cháu Khoa khả năng tập trung chưa cao.</t>
  </si>
  <si>
    <t>Trường : Mầm non Vĩnh Long         Lớp: Nhà trẻ D1        Số trẻ của lớp: 21 cháu.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</si>
</sst>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 numFmtId="171" formatCode="0.0"/>
  </numFmts>
  <fonts count="4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2"/>
      <color theme="1"/>
      <name val="Times New Roman"/>
      <family val="1"/>
      <charset val="163"/>
    </font>
    <font>
      <sz val="10"/>
      <color theme="1"/>
      <name val="Times New Roman"/>
      <family val="1"/>
    </font>
    <font>
      <sz val="12"/>
      <color theme="1"/>
      <name val="Calibri"/>
      <family val="2"/>
      <scheme val="minor"/>
    </font>
    <font>
      <b/>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i/>
      <sz val="11"/>
      <color theme="1"/>
      <name val="Times New Roman"/>
      <family val="1"/>
    </font>
    <font>
      <b/>
      <sz val="11"/>
      <color theme="1"/>
      <name val="Times New Roman"/>
      <family val="1"/>
    </font>
    <font>
      <b/>
      <sz val="14"/>
      <color theme="1"/>
      <name val="Times New Roman"/>
      <family val="1"/>
    </font>
    <font>
      <b/>
      <sz val="12"/>
      <name val="Times New Roman"/>
      <family val="1"/>
    </font>
    <font>
      <b/>
      <sz val="12"/>
      <color theme="1"/>
      <name val="Times New Roman"/>
      <family val="1"/>
      <charset val="163"/>
    </font>
    <font>
      <b/>
      <sz val="11"/>
      <color theme="1"/>
      <name val="Times New Roman"/>
      <family val="1"/>
      <charset val="163"/>
    </font>
    <font>
      <b/>
      <sz val="12"/>
      <color theme="1"/>
      <name val="Calibri"/>
      <family val="2"/>
      <charset val="163"/>
      <scheme val="minor"/>
    </font>
    <font>
      <sz val="11"/>
      <color theme="1"/>
      <name val="Calibri"/>
      <family val="2"/>
      <scheme val="minor"/>
    </font>
    <font>
      <sz val="14"/>
      <color theme="1"/>
      <name val="Times New Roman"/>
      <family val="1"/>
    </font>
    <font>
      <sz val="13"/>
      <color theme="1"/>
      <name val="Times New Roman"/>
      <family val="1"/>
    </font>
    <font>
      <sz val="11"/>
      <color theme="1"/>
      <name val="Times New Roman"/>
      <family val="1"/>
      <charset val="163"/>
    </font>
    <font>
      <b/>
      <sz val="8"/>
      <color theme="1"/>
      <name val="Times New Roman"/>
      <family val="1"/>
    </font>
    <font>
      <b/>
      <sz val="14"/>
      <name val="Times New Roman"/>
      <family val="1"/>
    </font>
    <font>
      <b/>
      <sz val="13"/>
      <name val=".VnArial Narrow"/>
      <family val="2"/>
    </font>
    <font>
      <sz val="13"/>
      <name val=".VnArial Narrow"/>
      <family val="2"/>
    </font>
    <font>
      <sz val="12"/>
      <name val="Times New Roman"/>
      <family val="1"/>
    </font>
    <font>
      <sz val="12"/>
      <name val="Times New Roman"/>
      <family val="1"/>
      <charset val="163"/>
    </font>
    <font>
      <sz val="13"/>
      <name val=".VnArial Narrow"/>
      <family val="2"/>
      <charset val="163"/>
    </font>
    <font>
      <sz val="14"/>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xf numFmtId="9" fontId="28" fillId="0" borderId="0" applyFont="0" applyFill="0" applyBorder="0" applyAlignment="0" applyProtection="0"/>
  </cellStyleXfs>
  <cellXfs count="119">
    <xf numFmtId="0" fontId="0" fillId="0" borderId="0" xfId="0"/>
    <xf numFmtId="0" fontId="11" fillId="2" borderId="0" xfId="0" applyFont="1" applyFill="1" applyAlignment="1">
      <alignment horizontal="center" vertical="center" wrapText="1"/>
    </xf>
    <xf numFmtId="1"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xf>
    <xf numFmtId="49" fontId="17" fillId="2" borderId="3" xfId="0" applyNumberFormat="1" applyFont="1" applyFill="1" applyBorder="1" applyAlignment="1">
      <alignment horizontal="left" vertical="center" wrapText="1"/>
    </xf>
    <xf numFmtId="0" fontId="16" fillId="2" borderId="0" xfId="0" applyFont="1" applyFill="1"/>
    <xf numFmtId="0" fontId="11" fillId="2" borderId="0" xfId="0" applyFont="1" applyFill="1" applyAlignment="1">
      <alignment horizontal="center" vertical="center"/>
    </xf>
    <xf numFmtId="0" fontId="12" fillId="2" borderId="0" xfId="0" applyFont="1" applyFill="1" applyAlignment="1">
      <alignment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0" fontId="12" fillId="2" borderId="0" xfId="0" applyFont="1" applyFill="1" applyAlignment="1">
      <alignment horizontal="left" vertical="center" wrapText="1"/>
    </xf>
    <xf numFmtId="0" fontId="16" fillId="2" borderId="0" xfId="0" applyFont="1" applyFill="1" applyAlignment="1">
      <alignment horizontal="left" vertical="center"/>
    </xf>
    <xf numFmtId="0" fontId="20" fillId="2" borderId="0" xfId="0" applyFont="1" applyFill="1" applyAlignment="1">
      <alignment horizontal="center" vertical="center"/>
    </xf>
    <xf numFmtId="1" fontId="22" fillId="2" borderId="3" xfId="0" applyNumberFormat="1" applyFont="1" applyFill="1" applyBorder="1" applyAlignment="1">
      <alignment horizontal="center" vertical="center" wrapText="1"/>
    </xf>
    <xf numFmtId="0" fontId="25" fillId="2" borderId="3" xfId="0"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0" fontId="27" fillId="2" borderId="0" xfId="0" applyFont="1" applyFill="1"/>
    <xf numFmtId="0" fontId="23" fillId="2" borderId="0" xfId="0" applyFont="1" applyFill="1" applyAlignment="1">
      <alignment vertical="center" wrapText="1"/>
    </xf>
    <xf numFmtId="0" fontId="11" fillId="2" borderId="11" xfId="6" applyFont="1" applyFill="1" applyBorder="1" applyAlignment="1" applyProtection="1">
      <alignment horizontal="center" vertical="center" wrapText="1"/>
      <protection locked="0"/>
    </xf>
    <xf numFmtId="0" fontId="11" fillId="2" borderId="4" xfId="6" applyFont="1" applyFill="1" applyBorder="1" applyAlignment="1" applyProtection="1">
      <alignment horizontal="center" vertical="center" wrapText="1"/>
      <protection locked="0"/>
    </xf>
    <xf numFmtId="0" fontId="11" fillId="2" borderId="3" xfId="6" applyFont="1" applyFill="1" applyBorder="1" applyAlignment="1" applyProtection="1">
      <alignment horizontal="center" vertical="center" wrapText="1"/>
      <protection locked="0"/>
    </xf>
    <xf numFmtId="0" fontId="21" fillId="2" borderId="0" xfId="0" applyFont="1" applyFill="1" applyAlignment="1">
      <alignment horizontal="center" vertical="center"/>
    </xf>
    <xf numFmtId="0" fontId="12" fillId="2" borderId="3" xfId="6" applyFont="1" applyFill="1" applyBorder="1" applyAlignment="1">
      <alignment horizontal="center" vertical="center"/>
    </xf>
    <xf numFmtId="0" fontId="12" fillId="2" borderId="3" xfId="4" applyFont="1" applyFill="1" applyBorder="1" applyAlignment="1">
      <alignment horizontal="center" vertical="center"/>
    </xf>
    <xf numFmtId="2" fontId="12" fillId="2" borderId="3" xfId="0" applyNumberFormat="1" applyFont="1" applyFill="1" applyBorder="1" applyAlignment="1">
      <alignment horizontal="center" vertical="center" wrapText="1"/>
    </xf>
    <xf numFmtId="9" fontId="11" fillId="2" borderId="3" xfId="31" applyFont="1" applyFill="1" applyBorder="1" applyAlignment="1">
      <alignment horizontal="center" vertical="center"/>
    </xf>
    <xf numFmtId="9" fontId="11" fillId="2" borderId="3" xfId="0" applyNumberFormat="1" applyFont="1" applyFill="1" applyBorder="1" applyAlignment="1">
      <alignment horizontal="center" vertical="center"/>
    </xf>
    <xf numFmtId="171" fontId="11" fillId="2" borderId="3" xfId="0" applyNumberFormat="1" applyFont="1" applyFill="1" applyBorder="1" applyAlignment="1">
      <alignment horizontal="center" vertical="center"/>
    </xf>
    <xf numFmtId="0" fontId="0" fillId="2" borderId="0" xfId="0" applyFill="1"/>
    <xf numFmtId="0" fontId="13" fillId="2" borderId="0" xfId="0" applyFont="1" applyFill="1" applyAlignment="1">
      <alignment horizontal="center" vertical="center" wrapText="1"/>
    </xf>
    <xf numFmtId="0" fontId="31" fillId="2" borderId="0" xfId="0" applyFont="1" applyFill="1" applyAlignment="1">
      <alignment horizontal="center" vertical="center"/>
    </xf>
    <xf numFmtId="0" fontId="23" fillId="2" borderId="0" xfId="0" applyFont="1" applyFill="1" applyAlignment="1">
      <alignment horizontal="left" vertical="center"/>
    </xf>
    <xf numFmtId="0" fontId="32" fillId="2" borderId="0" xfId="0" applyFont="1" applyFill="1" applyAlignment="1">
      <alignment horizontal="center" vertical="center"/>
    </xf>
    <xf numFmtId="0" fontId="29" fillId="2" borderId="0" xfId="0" applyFont="1" applyFill="1" applyAlignment="1">
      <alignment horizontal="center" vertical="center"/>
    </xf>
    <xf numFmtId="0" fontId="29" fillId="2" borderId="0" xfId="0" applyFont="1" applyFill="1" applyAlignment="1">
      <alignment horizontal="center" vertical="center" wrapText="1"/>
    </xf>
    <xf numFmtId="0" fontId="34" fillId="0" borderId="0" xfId="0" applyFont="1"/>
    <xf numFmtId="0" fontId="35" fillId="0" borderId="0" xfId="0" applyFont="1"/>
    <xf numFmtId="0" fontId="35" fillId="0" borderId="0" xfId="0" applyFont="1" applyAlignment="1">
      <alignment vertical="center"/>
    </xf>
    <xf numFmtId="0" fontId="38" fillId="0" borderId="0" xfId="0" applyFont="1" applyAlignment="1">
      <alignment vertical="center"/>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36" fillId="0" borderId="3" xfId="0" applyFont="1" applyBorder="1" applyAlignment="1">
      <alignment horizontal="left" vertical="center" wrapText="1"/>
    </xf>
    <xf numFmtId="0" fontId="36" fillId="0" borderId="3" xfId="0" applyFont="1" applyBorder="1" applyAlignment="1">
      <alignment horizontal="center" vertical="center"/>
    </xf>
    <xf numFmtId="0" fontId="36" fillId="0" borderId="3" xfId="0" applyFont="1" applyBorder="1" applyAlignment="1">
      <alignment horizontal="left" vertical="center"/>
    </xf>
    <xf numFmtId="0" fontId="39" fillId="0" borderId="0" xfId="0" applyFont="1" applyAlignment="1">
      <alignment horizontal="left" vertical="center"/>
    </xf>
    <xf numFmtId="0" fontId="36" fillId="0" borderId="3" xfId="0" applyFont="1" applyBorder="1" applyAlignment="1">
      <alignment vertical="top" wrapText="1"/>
    </xf>
    <xf numFmtId="0" fontId="24" fillId="0" borderId="0" xfId="0" applyFont="1" applyAlignment="1">
      <alignment horizontal="center" vertical="center" textRotation="90"/>
    </xf>
    <xf numFmtId="0" fontId="36" fillId="0" borderId="0" xfId="0" applyFont="1" applyAlignment="1">
      <alignment horizontal="left" vertical="top" wrapText="1"/>
    </xf>
    <xf numFmtId="0" fontId="24" fillId="0" borderId="0" xfId="0" applyFont="1" applyAlignment="1">
      <alignment vertical="justify"/>
    </xf>
    <xf numFmtId="0" fontId="24" fillId="0" borderId="0" xfId="0" applyFont="1" applyAlignment="1">
      <alignment vertical="justify" wrapText="1"/>
    </xf>
    <xf numFmtId="0" fontId="33" fillId="0" borderId="0" xfId="0" applyFont="1" applyAlignment="1">
      <alignment vertical="center"/>
    </xf>
    <xf numFmtId="0" fontId="35" fillId="0" borderId="0" xfId="0" applyFont="1" applyAlignment="1">
      <alignment horizontal="center" vertical="center"/>
    </xf>
    <xf numFmtId="0" fontId="11" fillId="2" borderId="8" xfId="0"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23" fillId="2" borderId="0" xfId="0" applyFont="1" applyFill="1" applyAlignment="1">
      <alignment horizontal="center" vertical="center" wrapText="1"/>
    </xf>
    <xf numFmtId="0" fontId="29" fillId="2" borderId="3" xfId="0" applyFont="1" applyFill="1" applyBorder="1" applyAlignment="1" applyProtection="1">
      <alignment horizontal="center" vertical="center" textRotation="90"/>
      <protection locked="0"/>
    </xf>
    <xf numFmtId="0" fontId="11" fillId="2" borderId="12" xfId="0" applyFont="1" applyFill="1" applyBorder="1" applyAlignment="1" applyProtection="1">
      <alignment horizontal="center" vertical="center" textRotation="90"/>
      <protection locked="0"/>
    </xf>
    <xf numFmtId="0" fontId="11" fillId="2" borderId="5" xfId="0" applyFont="1" applyFill="1" applyBorder="1" applyAlignment="1" applyProtection="1">
      <alignment horizontal="center" vertical="center" textRotation="90"/>
      <protection locked="0"/>
    </xf>
    <xf numFmtId="0" fontId="11" fillId="2" borderId="11" xfId="0" applyFont="1" applyFill="1" applyBorder="1" applyAlignment="1" applyProtection="1">
      <alignment horizontal="center" vertical="center" textRotation="90"/>
      <protection locked="0"/>
    </xf>
    <xf numFmtId="0" fontId="11" fillId="2" borderId="15" xfId="0" applyFont="1" applyFill="1" applyBorder="1" applyAlignment="1" applyProtection="1">
      <alignment horizontal="center" vertical="center" textRotation="90"/>
      <protection locked="0"/>
    </xf>
    <xf numFmtId="0" fontId="11" fillId="2" borderId="0" xfId="0" applyFont="1" applyFill="1" applyAlignment="1" applyProtection="1">
      <alignment horizontal="center" vertical="center" textRotation="90"/>
      <protection locked="0"/>
    </xf>
    <xf numFmtId="0" fontId="11" fillId="2" borderId="16" xfId="0" applyFont="1" applyFill="1" applyBorder="1" applyAlignment="1" applyProtection="1">
      <alignment horizontal="center" vertical="center" textRotation="90"/>
      <protection locked="0"/>
    </xf>
    <xf numFmtId="0" fontId="11" fillId="2" borderId="13" xfId="0" applyFont="1" applyFill="1" applyBorder="1" applyAlignment="1" applyProtection="1">
      <alignment horizontal="center" vertical="center" textRotation="90"/>
      <protection locked="0"/>
    </xf>
    <xf numFmtId="0" fontId="11" fillId="2" borderId="6" xfId="0" applyFont="1" applyFill="1" applyBorder="1" applyAlignment="1" applyProtection="1">
      <alignment horizontal="center" vertical="center" textRotation="90"/>
      <protection locked="0"/>
    </xf>
    <xf numFmtId="0" fontId="11" fillId="2" borderId="14" xfId="0" applyFont="1" applyFill="1" applyBorder="1" applyAlignment="1" applyProtection="1">
      <alignment horizontal="center" vertical="center" textRotation="90"/>
      <protection locked="0"/>
    </xf>
    <xf numFmtId="0" fontId="30" fillId="2" borderId="3" xfId="0"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2" fontId="11" fillId="2" borderId="3" xfId="0" applyNumberFormat="1" applyFont="1" applyFill="1" applyBorder="1" applyAlignment="1" applyProtection="1">
      <alignment horizontal="center" vertical="center"/>
      <protection locked="0"/>
    </xf>
    <xf numFmtId="0" fontId="12" fillId="2" borderId="3" xfId="0" applyFont="1" applyFill="1" applyBorder="1" applyAlignment="1" applyProtection="1">
      <alignment horizontal="left" vertical="center" wrapText="1"/>
      <protection locked="0"/>
    </xf>
    <xf numFmtId="0" fontId="12" fillId="2" borderId="3" xfId="6" applyFont="1" applyFill="1" applyBorder="1" applyAlignment="1" applyProtection="1">
      <alignment horizontal="left" vertical="center"/>
      <protection locked="0"/>
    </xf>
    <xf numFmtId="49" fontId="25" fillId="2" borderId="3" xfId="0" applyNumberFormat="1" applyFont="1" applyFill="1" applyBorder="1" applyAlignment="1">
      <alignment horizontal="left" vertical="center" wrapText="1"/>
    </xf>
    <xf numFmtId="0" fontId="12" fillId="2" borderId="4" xfId="0" applyFont="1" applyFill="1" applyBorder="1" applyAlignment="1">
      <alignment horizontal="center" vertical="center" textRotation="90" wrapText="1"/>
    </xf>
    <xf numFmtId="0" fontId="12" fillId="2" borderId="7" xfId="0" applyFont="1" applyFill="1" applyBorder="1" applyAlignment="1">
      <alignment horizontal="center" vertical="center" textRotation="90" wrapText="1"/>
    </xf>
    <xf numFmtId="0" fontId="12" fillId="2" borderId="8" xfId="0" applyFont="1" applyFill="1" applyBorder="1" applyAlignment="1">
      <alignment horizontal="center" vertical="center" textRotation="90"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3" xfId="6" applyFont="1" applyFill="1" applyBorder="1" applyAlignment="1" applyProtection="1">
      <alignment horizontal="center" vertical="center" wrapText="1"/>
      <protection locked="0"/>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6" xfId="0" applyFont="1" applyFill="1" applyBorder="1" applyAlignment="1">
      <alignment horizontal="center" vertical="center"/>
    </xf>
    <xf numFmtId="0" fontId="23" fillId="2" borderId="0" xfId="0" applyFont="1" applyFill="1" applyAlignment="1">
      <alignment horizontal="center"/>
    </xf>
    <xf numFmtId="0" fontId="23" fillId="2" borderId="5" xfId="0" applyFont="1" applyFill="1" applyBorder="1" applyAlignment="1">
      <alignment horizontal="center" vertical="center" wrapText="1"/>
    </xf>
    <xf numFmtId="0" fontId="24" fillId="0" borderId="3" xfId="0" applyFont="1" applyBorder="1" applyAlignment="1">
      <alignment horizontal="center" vertical="center" textRotation="90" wrapText="1"/>
    </xf>
    <xf numFmtId="0" fontId="24" fillId="0" borderId="3" xfId="0" applyFont="1" applyBorder="1" applyAlignment="1">
      <alignment horizontal="center" vertical="center" textRotation="90"/>
    </xf>
    <xf numFmtId="0" fontId="33" fillId="0" borderId="0" xfId="0" applyFont="1" applyAlignment="1">
      <alignment horizontal="center"/>
    </xf>
    <xf numFmtId="0" fontId="36"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vertical="center"/>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textRotation="90"/>
    </xf>
    <xf numFmtId="0" fontId="24" fillId="0" borderId="7" xfId="0" applyFont="1" applyBorder="1" applyAlignment="1">
      <alignment horizontal="center" vertical="center" textRotation="90"/>
    </xf>
    <xf numFmtId="0" fontId="24" fillId="0" borderId="8" xfId="0" applyFont="1" applyBorder="1" applyAlignment="1">
      <alignment horizontal="center" vertical="center" textRotation="90"/>
    </xf>
    <xf numFmtId="0" fontId="36" fillId="0" borderId="3" xfId="0" applyFont="1" applyBorder="1" applyAlignment="1">
      <alignment horizontal="center" vertical="top"/>
    </xf>
    <xf numFmtId="0" fontId="36" fillId="0" borderId="3" xfId="0" applyFont="1" applyBorder="1" applyAlignment="1">
      <alignment horizontal="left" vertical="top"/>
    </xf>
    <xf numFmtId="0" fontId="24" fillId="0" borderId="0" xfId="0" applyFont="1" applyAlignment="1">
      <alignment horizontal="center" vertical="justify"/>
    </xf>
    <xf numFmtId="0" fontId="24" fillId="0" borderId="0" xfId="0" applyFont="1" applyAlignment="1">
      <alignment horizontal="center" vertical="justify" wrapText="1"/>
    </xf>
    <xf numFmtId="0" fontId="36" fillId="0" borderId="9" xfId="0" applyFont="1" applyBorder="1" applyAlignment="1">
      <alignment horizontal="center" vertical="top"/>
    </xf>
    <xf numFmtId="0" fontId="36" fillId="0" borderId="2" xfId="0" applyFont="1" applyBorder="1" applyAlignment="1">
      <alignment horizontal="center" vertical="top"/>
    </xf>
    <xf numFmtId="0" fontId="36" fillId="0" borderId="10" xfId="0" applyFont="1" applyBorder="1" applyAlignment="1">
      <alignment horizontal="center" vertical="top"/>
    </xf>
    <xf numFmtId="0" fontId="36" fillId="0" borderId="3" xfId="0" applyFont="1" applyBorder="1" applyAlignment="1">
      <alignment horizontal="left" vertical="top" wrapText="1"/>
    </xf>
    <xf numFmtId="2" fontId="14" fillId="2" borderId="11" xfId="0" applyNumberFormat="1" applyFont="1" applyFill="1" applyBorder="1" applyAlignment="1" applyProtection="1">
      <alignment horizontal="center" vertical="center" textRotation="90"/>
      <protection locked="0"/>
    </xf>
    <xf numFmtId="2" fontId="14" fillId="2" borderId="16" xfId="0" applyNumberFormat="1" applyFont="1" applyFill="1" applyBorder="1" applyAlignment="1" applyProtection="1">
      <alignment horizontal="center" vertical="center" textRotation="90"/>
      <protection locked="0"/>
    </xf>
    <xf numFmtId="2" fontId="14" fillId="2" borderId="14" xfId="0" applyNumberFormat="1" applyFont="1" applyFill="1" applyBorder="1" applyAlignment="1" applyProtection="1">
      <alignment horizontal="center" vertical="center" textRotation="90"/>
      <protection locked="0"/>
    </xf>
  </cellXfs>
  <cellStyles count="32">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xfId="31" builtinId="5"/>
    <cellStyle name="Percent 2" xfId="11" xr:uid="{00000000-0005-0000-0000-00000D000000}"/>
    <cellStyle name="Percent 3" xfId="12" xr:uid="{00000000-0005-0000-0000-00000E000000}"/>
    <cellStyle name="Percent 4" xfId="13" xr:uid="{00000000-0005-0000-0000-00000F000000}"/>
    <cellStyle name="Percent 5" xfId="10" xr:uid="{00000000-0005-0000-0000-000010000000}"/>
    <cellStyle name="똿뗦먛귟 [0.00]_PRODUCT DETAIL Q1" xfId="14" xr:uid="{00000000-0005-0000-0000-000011000000}"/>
    <cellStyle name="똿뗦먛귟_PRODUCT DETAIL Q1" xfId="15" xr:uid="{00000000-0005-0000-0000-000012000000}"/>
    <cellStyle name="믅됞 [0.00]_PRODUCT DETAIL Q1" xfId="16" xr:uid="{00000000-0005-0000-0000-000013000000}"/>
    <cellStyle name="믅됞_PRODUCT DETAIL Q1" xfId="17" xr:uid="{00000000-0005-0000-0000-000014000000}"/>
    <cellStyle name="백분율_95" xfId="18" xr:uid="{00000000-0005-0000-0000-000015000000}"/>
    <cellStyle name="뷭?_BOOKSHIP" xfId="19" xr:uid="{00000000-0005-0000-0000-000016000000}"/>
    <cellStyle name="콤마 [0]_1202" xfId="23" xr:uid="{00000000-0005-0000-0000-000017000000}"/>
    <cellStyle name="콤마_1202" xfId="24" xr:uid="{00000000-0005-0000-0000-000018000000}"/>
    <cellStyle name="통화 [0]_1202" xfId="25" xr:uid="{00000000-0005-0000-0000-000019000000}"/>
    <cellStyle name="통화_1202" xfId="26" xr:uid="{00000000-0005-0000-0000-00001A000000}"/>
    <cellStyle name="표준_(정보부문)월별인원계획" xfId="27" xr:uid="{00000000-0005-0000-0000-00001B000000}"/>
    <cellStyle name="一般_Book1" xfId="20" xr:uid="{00000000-0005-0000-0000-00001C000000}"/>
    <cellStyle name="千分位[0]_Book1" xfId="21" xr:uid="{00000000-0005-0000-0000-00001D000000}"/>
    <cellStyle name="千分位_Book1" xfId="22" xr:uid="{00000000-0005-0000-0000-00001E000000}"/>
    <cellStyle name="貨幣 [0]_Book1" xfId="28" xr:uid="{00000000-0005-0000-0000-00001F000000}"/>
    <cellStyle name="貨幣_Book1" xfId="29" xr:uid="{00000000-0005-0000-0000-000020000000}"/>
  </cellStyles>
  <dxfs count="0"/>
  <tableStyles count="0" defaultTableStyle="TableStyleMedium2" defaultPivotStyle="PivotStyleLight16"/>
  <colors>
    <mruColors>
      <color rgb="FFFFFF00"/>
      <color rgb="FF00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339"/>
  <sheetViews>
    <sheetView view="pageBreakPreview" zoomScale="60" zoomScaleNormal="60" workbookViewId="0">
      <selection activeCell="AG75" sqref="AG75"/>
    </sheetView>
  </sheetViews>
  <sheetFormatPr defaultRowHeight="15.75"/>
  <cols>
    <col min="1" max="1" width="5.28515625" style="8" customWidth="1"/>
    <col min="2" max="2" width="42.5703125" style="16" customWidth="1"/>
    <col min="3" max="3" width="8.28515625" style="17" bestFit="1" customWidth="1"/>
    <col min="4" max="4" width="8.28515625" style="8" hidden="1" customWidth="1"/>
    <col min="5" max="5" width="10.85546875" style="8" hidden="1" customWidth="1"/>
    <col min="6" max="6" width="8.28515625" style="8" hidden="1" customWidth="1"/>
    <col min="7" max="7" width="8" style="8" hidden="1" customWidth="1"/>
    <col min="8" max="24" width="10.5703125" style="8" hidden="1" customWidth="1"/>
    <col min="25" max="32" width="7.140625" style="8" customWidth="1"/>
    <col min="33" max="34" width="9.28515625" style="8" customWidth="1"/>
    <col min="35" max="16384" width="9.140625" style="8"/>
  </cols>
  <sheetData>
    <row r="1" spans="1:34" s="33" customFormat="1" ht="18.75">
      <c r="A1" s="93" t="s">
        <v>111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s="33" customFormat="1" ht="18.75">
      <c r="A2" s="93" t="s">
        <v>161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1:34" s="33" customFormat="1" ht="18.75">
      <c r="A3" s="93" t="s">
        <v>162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row>
    <row r="4" spans="1:34" s="33" customFormat="1" ht="21.75" customHeight="1">
      <c r="A4" s="94" t="s">
        <v>163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row>
    <row r="5" spans="1:34" ht="26.25" customHeight="1">
      <c r="A5" s="60" t="s">
        <v>83</v>
      </c>
      <c r="B5" s="60" t="s">
        <v>11</v>
      </c>
      <c r="C5" s="61" t="s">
        <v>9</v>
      </c>
      <c r="D5" s="82" t="s">
        <v>84</v>
      </c>
      <c r="E5" s="82" t="s">
        <v>85</v>
      </c>
      <c r="F5" s="82" t="s">
        <v>86</v>
      </c>
      <c r="G5" s="82" t="s">
        <v>87</v>
      </c>
      <c r="H5" s="82" t="s">
        <v>88</v>
      </c>
      <c r="I5" s="82" t="s">
        <v>89</v>
      </c>
      <c r="J5" s="82" t="s">
        <v>90</v>
      </c>
      <c r="K5" s="82" t="s">
        <v>91</v>
      </c>
      <c r="L5" s="82" t="s">
        <v>92</v>
      </c>
      <c r="M5" s="82" t="s">
        <v>93</v>
      </c>
      <c r="N5" s="82" t="s">
        <v>94</v>
      </c>
      <c r="O5" s="82" t="s">
        <v>95</v>
      </c>
      <c r="P5" s="82" t="s">
        <v>96</v>
      </c>
      <c r="Q5" s="82" t="s">
        <v>97</v>
      </c>
      <c r="R5" s="82" t="s">
        <v>98</v>
      </c>
      <c r="S5" s="82" t="s">
        <v>160</v>
      </c>
      <c r="T5" s="82" t="s">
        <v>100</v>
      </c>
      <c r="U5" s="82" t="s">
        <v>101</v>
      </c>
      <c r="V5" s="82" t="s">
        <v>99</v>
      </c>
      <c r="W5" s="82" t="s">
        <v>159</v>
      </c>
      <c r="X5" s="82" t="s">
        <v>102</v>
      </c>
      <c r="Y5" s="90" t="s">
        <v>74</v>
      </c>
      <c r="Z5" s="91"/>
      <c r="AA5" s="91"/>
      <c r="AB5" s="91"/>
      <c r="AC5" s="91"/>
      <c r="AD5" s="91"/>
      <c r="AE5" s="91"/>
      <c r="AF5" s="92"/>
      <c r="AG5" s="85" t="s">
        <v>75</v>
      </c>
      <c r="AH5" s="86"/>
    </row>
    <row r="6" spans="1:34" ht="53.25" customHeight="1">
      <c r="A6" s="60"/>
      <c r="B6" s="60"/>
      <c r="C6" s="61"/>
      <c r="D6" s="83"/>
      <c r="E6" s="83"/>
      <c r="F6" s="83"/>
      <c r="G6" s="83"/>
      <c r="H6" s="83"/>
      <c r="I6" s="83"/>
      <c r="J6" s="83"/>
      <c r="K6" s="83"/>
      <c r="L6" s="83"/>
      <c r="M6" s="83"/>
      <c r="N6" s="83"/>
      <c r="O6" s="83"/>
      <c r="P6" s="83"/>
      <c r="Q6" s="83"/>
      <c r="R6" s="83"/>
      <c r="S6" s="83"/>
      <c r="T6" s="83"/>
      <c r="U6" s="83"/>
      <c r="V6" s="83"/>
      <c r="W6" s="83"/>
      <c r="X6" s="83"/>
      <c r="Y6" s="89" t="s">
        <v>76</v>
      </c>
      <c r="Z6" s="89"/>
      <c r="AA6" s="89" t="s">
        <v>77</v>
      </c>
      <c r="AB6" s="89"/>
      <c r="AC6" s="89" t="s">
        <v>78</v>
      </c>
      <c r="AD6" s="89"/>
      <c r="AE6" s="89" t="s">
        <v>103</v>
      </c>
      <c r="AF6" s="89"/>
      <c r="AG6" s="87"/>
      <c r="AH6" s="88"/>
    </row>
    <row r="7" spans="1:34" ht="60" customHeight="1">
      <c r="A7" s="60"/>
      <c r="B7" s="60"/>
      <c r="C7" s="61"/>
      <c r="D7" s="84"/>
      <c r="E7" s="84"/>
      <c r="F7" s="84"/>
      <c r="G7" s="84"/>
      <c r="H7" s="84"/>
      <c r="I7" s="84"/>
      <c r="J7" s="84"/>
      <c r="K7" s="84"/>
      <c r="L7" s="84"/>
      <c r="M7" s="84"/>
      <c r="N7" s="84"/>
      <c r="O7" s="84"/>
      <c r="P7" s="84"/>
      <c r="Q7" s="84"/>
      <c r="R7" s="84"/>
      <c r="S7" s="84"/>
      <c r="T7" s="84"/>
      <c r="U7" s="84"/>
      <c r="V7" s="84"/>
      <c r="W7" s="84"/>
      <c r="X7" s="84"/>
      <c r="Y7" s="23" t="s">
        <v>79</v>
      </c>
      <c r="Z7" s="24" t="s">
        <v>80</v>
      </c>
      <c r="AA7" s="24" t="s">
        <v>79</v>
      </c>
      <c r="AB7" s="24" t="s">
        <v>80</v>
      </c>
      <c r="AC7" s="24" t="s">
        <v>79</v>
      </c>
      <c r="AD7" s="24" t="s">
        <v>80</v>
      </c>
      <c r="AE7" s="24" t="s">
        <v>79</v>
      </c>
      <c r="AF7" s="24" t="s">
        <v>80</v>
      </c>
      <c r="AG7" s="25" t="s">
        <v>81</v>
      </c>
      <c r="AH7" s="25" t="s">
        <v>82</v>
      </c>
    </row>
    <row r="8" spans="1:34" ht="33.75" customHeight="1">
      <c r="A8" s="4"/>
      <c r="B8" s="58" t="s">
        <v>3</v>
      </c>
      <c r="C8" s="58"/>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28.5" customHeight="1">
      <c r="A9" s="4"/>
      <c r="B9" s="58" t="s">
        <v>7</v>
      </c>
      <c r="C9" s="5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row>
    <row r="10" spans="1:34" ht="33.75" customHeight="1">
      <c r="A10" s="4"/>
      <c r="B10" s="58" t="s">
        <v>10</v>
      </c>
      <c r="C10" s="5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row>
    <row r="11" spans="1:34" ht="117" customHeight="1">
      <c r="A11" s="4">
        <v>1</v>
      </c>
      <c r="B11" s="5" t="s">
        <v>70</v>
      </c>
      <c r="C11" s="11" t="s">
        <v>0</v>
      </c>
      <c r="D11" s="3">
        <v>2</v>
      </c>
      <c r="E11" s="3">
        <v>2</v>
      </c>
      <c r="F11" s="3">
        <v>2</v>
      </c>
      <c r="G11" s="3">
        <v>2</v>
      </c>
      <c r="H11" s="3">
        <v>2</v>
      </c>
      <c r="I11" s="3">
        <v>1</v>
      </c>
      <c r="J11" s="3">
        <v>2</v>
      </c>
      <c r="K11" s="3">
        <v>2</v>
      </c>
      <c r="L11" s="3">
        <v>2</v>
      </c>
      <c r="M11" s="3">
        <v>2</v>
      </c>
      <c r="N11" s="3">
        <v>2</v>
      </c>
      <c r="O11" s="3">
        <v>2</v>
      </c>
      <c r="P11" s="3">
        <v>2</v>
      </c>
      <c r="Q11" s="3">
        <v>2</v>
      </c>
      <c r="R11" s="3">
        <v>2</v>
      </c>
      <c r="S11" s="3">
        <v>1</v>
      </c>
      <c r="T11" s="3">
        <v>1</v>
      </c>
      <c r="U11" s="3">
        <v>1</v>
      </c>
      <c r="V11" s="3">
        <v>2</v>
      </c>
      <c r="W11" s="3">
        <v>2</v>
      </c>
      <c r="X11" s="3">
        <v>2</v>
      </c>
      <c r="Y11" s="6">
        <f>COUNTIF(D11:X11,"2")</f>
        <v>17</v>
      </c>
      <c r="Z11" s="30">
        <f>Y11/(Y11+AA11+AC11+AE11)</f>
        <v>0.80952380952380953</v>
      </c>
      <c r="AA11" s="6">
        <f>COUNTIF(D11:X11,"1")</f>
        <v>4</v>
      </c>
      <c r="AB11" s="30">
        <f>AA11/(Y11+AA11+AC11+AE11)</f>
        <v>0.19047619047619047</v>
      </c>
      <c r="AC11" s="6">
        <f>COUNTIF(D11:X11,"0")</f>
        <v>0</v>
      </c>
      <c r="AD11" s="31">
        <f>AC11/(Y11+AA11+AC11+AE11)</f>
        <v>0</v>
      </c>
      <c r="AE11" s="6">
        <f>COUNTIF(D11:X11,"KĐG")</f>
        <v>0</v>
      </c>
      <c r="AF11" s="31">
        <f>AE11/(Y11+AA11+AC11+AE11)</f>
        <v>0</v>
      </c>
      <c r="AG11" s="32">
        <f>(((Y11*2)+(AA11*1)+(AC11*0)))/(Y11+AA11+AC11)</f>
        <v>1.8095238095238095</v>
      </c>
      <c r="AH11" s="4" t="str">
        <f>IF(AF11&gt;=50%,"KĐG",IF(AG11&gt;=1.6,"Đạt mục tiêu",IF(AG11&gt;=1,"Cần cố gắng","Chưa đạt")))</f>
        <v>Đạt mục tiêu</v>
      </c>
    </row>
    <row r="12" spans="1:34" ht="45" customHeight="1">
      <c r="A12" s="4"/>
      <c r="B12" s="58" t="s">
        <v>12</v>
      </c>
      <c r="C12" s="5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row>
    <row r="13" spans="1:34" ht="25.5" customHeight="1">
      <c r="A13" s="4"/>
      <c r="B13" s="59" t="s">
        <v>71</v>
      </c>
      <c r="C13" s="59"/>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row>
    <row r="14" spans="1:34" ht="57.75" customHeight="1">
      <c r="A14" s="4">
        <v>6</v>
      </c>
      <c r="B14" s="5" t="s">
        <v>13</v>
      </c>
      <c r="C14" s="11" t="s">
        <v>0</v>
      </c>
      <c r="D14" s="3">
        <v>2</v>
      </c>
      <c r="E14" s="3">
        <v>2</v>
      </c>
      <c r="F14" s="3">
        <v>2</v>
      </c>
      <c r="G14" s="3">
        <v>2</v>
      </c>
      <c r="H14" s="3">
        <v>1</v>
      </c>
      <c r="I14" s="3">
        <v>2</v>
      </c>
      <c r="J14" s="3">
        <v>2</v>
      </c>
      <c r="K14" s="3">
        <v>2</v>
      </c>
      <c r="L14" s="3">
        <v>2</v>
      </c>
      <c r="M14" s="3">
        <v>2</v>
      </c>
      <c r="N14" s="3">
        <v>2</v>
      </c>
      <c r="O14" s="3">
        <v>2</v>
      </c>
      <c r="P14" s="3">
        <v>2</v>
      </c>
      <c r="Q14" s="3">
        <v>2</v>
      </c>
      <c r="R14" s="3">
        <v>1</v>
      </c>
      <c r="S14" s="3">
        <v>2</v>
      </c>
      <c r="T14" s="3">
        <v>2</v>
      </c>
      <c r="U14" s="3">
        <v>2</v>
      </c>
      <c r="V14" s="3">
        <v>2</v>
      </c>
      <c r="W14" s="3">
        <v>2</v>
      </c>
      <c r="X14" s="3">
        <v>2</v>
      </c>
      <c r="Y14" s="6">
        <f>COUNTIF(D14:X14,"2")</f>
        <v>19</v>
      </c>
      <c r="Z14" s="30">
        <f>Y14/(Y14+AA14+AC14+AE14)</f>
        <v>0.90476190476190477</v>
      </c>
      <c r="AA14" s="6">
        <f>COUNTIF(D14:X14,"1")</f>
        <v>2</v>
      </c>
      <c r="AB14" s="30">
        <f>AA14/(Y14+AA14+AC14+AE14)</f>
        <v>9.5238095238095233E-2</v>
      </c>
      <c r="AC14" s="6">
        <f>COUNTIF(D14:X14,"0")</f>
        <v>0</v>
      </c>
      <c r="AD14" s="31">
        <f>AC14/(Y14+AA14+AC14+AE14)</f>
        <v>0</v>
      </c>
      <c r="AE14" s="6">
        <f>COUNTIF(D14:X14,"KĐG")</f>
        <v>0</v>
      </c>
      <c r="AF14" s="31">
        <f>AE14/(Y14+AA14+AC14+AE14)</f>
        <v>0</v>
      </c>
      <c r="AG14" s="32">
        <f>(((Y14*2)+(AA14*1)+(AC14*0)))/(Y14+AA14+AC14)</f>
        <v>1.9047619047619047</v>
      </c>
      <c r="AH14" s="4" t="str">
        <f>IF(AF14&gt;=50%,"KĐG",IF(AG14&gt;=1.6,"Đạt mục tiêu",IF(AG14&gt;=1,"Cần cố gắng","Chưa đạt")))</f>
        <v>Đạt mục tiêu</v>
      </c>
    </row>
    <row r="15" spans="1:34" ht="57.75" customHeight="1">
      <c r="A15" s="4">
        <v>7</v>
      </c>
      <c r="B15" s="5" t="s">
        <v>14</v>
      </c>
      <c r="C15" s="11" t="s">
        <v>2</v>
      </c>
      <c r="D15" s="3">
        <v>2</v>
      </c>
      <c r="E15" s="3">
        <v>2</v>
      </c>
      <c r="F15" s="3">
        <v>2</v>
      </c>
      <c r="G15" s="3">
        <v>2</v>
      </c>
      <c r="H15" s="3">
        <v>2</v>
      </c>
      <c r="I15" s="3">
        <v>1</v>
      </c>
      <c r="J15" s="3">
        <v>2</v>
      </c>
      <c r="K15" s="3">
        <v>2</v>
      </c>
      <c r="L15" s="3">
        <v>2</v>
      </c>
      <c r="M15" s="3">
        <v>2</v>
      </c>
      <c r="N15" s="3">
        <v>1</v>
      </c>
      <c r="O15" s="3">
        <v>2</v>
      </c>
      <c r="P15" s="3">
        <v>2</v>
      </c>
      <c r="Q15" s="3">
        <v>2</v>
      </c>
      <c r="R15" s="3">
        <v>2</v>
      </c>
      <c r="S15" s="3">
        <v>1</v>
      </c>
      <c r="T15" s="3">
        <v>2</v>
      </c>
      <c r="U15" s="3">
        <v>1</v>
      </c>
      <c r="V15" s="3">
        <v>2</v>
      </c>
      <c r="W15" s="3">
        <v>2</v>
      </c>
      <c r="X15" s="3">
        <v>2</v>
      </c>
      <c r="Y15" s="6">
        <f>COUNTIF(D15:X15,"2")</f>
        <v>17</v>
      </c>
      <c r="Z15" s="30">
        <f>Y15/(Y15+AA15+AC15+AE15)</f>
        <v>0.80952380952380953</v>
      </c>
      <c r="AA15" s="6">
        <f>COUNTIF(D15:X15,"1")</f>
        <v>4</v>
      </c>
      <c r="AB15" s="30">
        <f>AA15/(Y15+AA15+AC15+AE15)</f>
        <v>0.19047619047619047</v>
      </c>
      <c r="AC15" s="6">
        <f>COUNTIF(D15:X15,"0")</f>
        <v>0</v>
      </c>
      <c r="AD15" s="31">
        <f>AC15/(Y15+AA15+AC15+AE15)</f>
        <v>0</v>
      </c>
      <c r="AE15" s="6">
        <f>COUNTIF(D15:X15,"KĐG")</f>
        <v>0</v>
      </c>
      <c r="AF15" s="31">
        <f>AE15/(Y15+AA15+AC15+AE15)</f>
        <v>0</v>
      </c>
      <c r="AG15" s="32">
        <f>(((Y15*2)+(AA15*1)+(AC15*0)))/(Y15+AA15+AC15)</f>
        <v>1.8095238095238095</v>
      </c>
      <c r="AH15" s="4" t="str">
        <f>IF(AF15&gt;=50%,"KĐG",IF(AG15&gt;=1.6,"Đạt mục tiêu",IF(AG15&gt;=1,"Cần cố gắng","Chưa đạt")))</f>
        <v>Đạt mục tiêu</v>
      </c>
    </row>
    <row r="16" spans="1:34" ht="27" customHeight="1">
      <c r="A16" s="4"/>
      <c r="B16" s="58" t="s">
        <v>15</v>
      </c>
      <c r="C16" s="5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row>
    <row r="17" spans="1:34" ht="70.5" customHeight="1">
      <c r="A17" s="4">
        <v>19</v>
      </c>
      <c r="B17" s="7" t="s">
        <v>16</v>
      </c>
      <c r="C17" s="11" t="s">
        <v>2</v>
      </c>
      <c r="D17" s="3">
        <v>2</v>
      </c>
      <c r="E17" s="3">
        <v>2</v>
      </c>
      <c r="F17" s="3">
        <v>2</v>
      </c>
      <c r="G17" s="3">
        <v>1</v>
      </c>
      <c r="H17" s="3">
        <v>2</v>
      </c>
      <c r="I17" s="3">
        <v>2</v>
      </c>
      <c r="J17" s="3">
        <v>2</v>
      </c>
      <c r="K17" s="3">
        <v>2</v>
      </c>
      <c r="L17" s="3">
        <v>2</v>
      </c>
      <c r="M17" s="3">
        <v>2</v>
      </c>
      <c r="N17" s="3">
        <v>2</v>
      </c>
      <c r="O17" s="3">
        <v>2</v>
      </c>
      <c r="P17" s="3">
        <v>1</v>
      </c>
      <c r="Q17" s="3">
        <v>2</v>
      </c>
      <c r="R17" s="3">
        <v>2</v>
      </c>
      <c r="S17" s="3">
        <v>2</v>
      </c>
      <c r="T17" s="3">
        <v>1</v>
      </c>
      <c r="U17" s="3">
        <v>2</v>
      </c>
      <c r="V17" s="3">
        <v>1</v>
      </c>
      <c r="W17" s="3">
        <v>2</v>
      </c>
      <c r="X17" s="3">
        <v>2</v>
      </c>
      <c r="Y17" s="6">
        <f>COUNTIF(D17:X17,"2")</f>
        <v>17</v>
      </c>
      <c r="Z17" s="30">
        <f>Y17/(Y17+AA17+AC17+AE17)</f>
        <v>0.80952380952380953</v>
      </c>
      <c r="AA17" s="6">
        <f>COUNTIF(D17:X17,"1")</f>
        <v>4</v>
      </c>
      <c r="AB17" s="30">
        <f>AA17/(Y17+AA17+AC17+AE17)</f>
        <v>0.19047619047619047</v>
      </c>
      <c r="AC17" s="6">
        <f>COUNTIF(D17:X17,"0")</f>
        <v>0</v>
      </c>
      <c r="AD17" s="31">
        <f>AC17/(Y17+AA17+AC17+AE17)</f>
        <v>0</v>
      </c>
      <c r="AE17" s="6">
        <f>COUNTIF(D17:X17,"KĐG")</f>
        <v>0</v>
      </c>
      <c r="AF17" s="31">
        <f>AE17/(Y17+AA17+AC17+AE17)</f>
        <v>0</v>
      </c>
      <c r="AG17" s="32">
        <f>(((Y17*2)+(AA17*1)+(AC17*0)))/(Y17+AA17+AC17)</f>
        <v>1.8095238095238095</v>
      </c>
      <c r="AH17" s="4" t="str">
        <f>IF(AF17&gt;=50%,"KĐG",IF(AG17&gt;=1.6,"Đạt mục tiêu",IF(AG17&gt;=1,"Cần cố gắng","Chưa đạt")))</f>
        <v>Đạt mục tiêu</v>
      </c>
    </row>
    <row r="18" spans="1:34" ht="39.75" customHeight="1">
      <c r="A18" s="4"/>
      <c r="B18" s="58" t="s">
        <v>17</v>
      </c>
      <c r="C18" s="5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1:34" ht="59.25" customHeight="1">
      <c r="A19" s="4">
        <v>20</v>
      </c>
      <c r="B19" s="5" t="s">
        <v>18</v>
      </c>
      <c r="C19" s="11" t="s">
        <v>1</v>
      </c>
      <c r="D19" s="3">
        <v>2</v>
      </c>
      <c r="E19" s="3">
        <v>2</v>
      </c>
      <c r="F19" s="3">
        <v>2</v>
      </c>
      <c r="G19" s="3">
        <v>2</v>
      </c>
      <c r="H19" s="3">
        <v>2</v>
      </c>
      <c r="I19" s="3">
        <v>1</v>
      </c>
      <c r="J19" s="3">
        <v>2</v>
      </c>
      <c r="K19" s="3">
        <v>2</v>
      </c>
      <c r="L19" s="3">
        <v>2</v>
      </c>
      <c r="M19" s="3">
        <v>2</v>
      </c>
      <c r="N19" s="3">
        <v>2</v>
      </c>
      <c r="O19" s="3">
        <v>2</v>
      </c>
      <c r="P19" s="3">
        <v>2</v>
      </c>
      <c r="Q19" s="3">
        <v>2</v>
      </c>
      <c r="R19" s="3">
        <v>2</v>
      </c>
      <c r="S19" s="3">
        <v>1</v>
      </c>
      <c r="T19" s="3">
        <v>2</v>
      </c>
      <c r="U19" s="3">
        <v>2</v>
      </c>
      <c r="V19" s="3">
        <v>2</v>
      </c>
      <c r="W19" s="3">
        <v>1</v>
      </c>
      <c r="X19" s="3">
        <v>2</v>
      </c>
      <c r="Y19" s="6">
        <f t="shared" ref="Y19:Y26" si="0">COUNTIF(D19:X19,"2")</f>
        <v>18</v>
      </c>
      <c r="Z19" s="30">
        <f t="shared" ref="Z19:Z26" si="1">Y19/(Y19+AA19+AC19+AE19)</f>
        <v>0.8571428571428571</v>
      </c>
      <c r="AA19" s="6">
        <f t="shared" ref="AA19:AA26" si="2">COUNTIF(D19:X19,"1")</f>
        <v>3</v>
      </c>
      <c r="AB19" s="30">
        <f t="shared" ref="AB19:AB26" si="3">AA19/(Y19+AA19+AC19+AE19)</f>
        <v>0.14285714285714285</v>
      </c>
      <c r="AC19" s="6">
        <f t="shared" ref="AC19:AC26" si="4">COUNTIF(D19:X19,"0")</f>
        <v>0</v>
      </c>
      <c r="AD19" s="31">
        <f t="shared" ref="AD19:AD26" si="5">AC19/(Y19+AA19+AC19+AE19)</f>
        <v>0</v>
      </c>
      <c r="AE19" s="6">
        <f t="shared" ref="AE19:AE26" si="6">COUNTIF(D19:X19,"KĐG")</f>
        <v>0</v>
      </c>
      <c r="AF19" s="31">
        <f t="shared" ref="AF19:AF26" si="7">AE19/(Y19+AA19+AC19+AE19)</f>
        <v>0</v>
      </c>
      <c r="AG19" s="32">
        <f t="shared" ref="AG19:AG26" si="8">(((Y19*2)+(AA19*1)+(AC19*0)))/(Y19+AA19+AC19)</f>
        <v>1.8571428571428572</v>
      </c>
      <c r="AH19" s="4" t="str">
        <f t="shared" ref="AH19:AH26" si="9">IF(AF19&gt;=50%,"KĐG",IF(AG19&gt;=1.6,"Đạt mục tiêu",IF(AG19&gt;=1,"Cần cố gắng","Chưa đạt")))</f>
        <v>Đạt mục tiêu</v>
      </c>
    </row>
    <row r="20" spans="1:34" ht="51" customHeight="1">
      <c r="A20" s="4">
        <v>21</v>
      </c>
      <c r="B20" s="5" t="s">
        <v>19</v>
      </c>
      <c r="C20" s="11" t="s">
        <v>1</v>
      </c>
      <c r="D20" s="3">
        <v>2</v>
      </c>
      <c r="E20" s="3">
        <v>2</v>
      </c>
      <c r="F20" s="3">
        <v>2</v>
      </c>
      <c r="G20" s="3">
        <v>2</v>
      </c>
      <c r="H20" s="3">
        <v>2</v>
      </c>
      <c r="I20" s="3">
        <v>2</v>
      </c>
      <c r="J20" s="3">
        <v>2</v>
      </c>
      <c r="K20" s="3">
        <v>2</v>
      </c>
      <c r="L20" s="3">
        <v>2</v>
      </c>
      <c r="M20" s="3">
        <v>2</v>
      </c>
      <c r="N20" s="3">
        <v>2</v>
      </c>
      <c r="O20" s="3">
        <v>2</v>
      </c>
      <c r="P20" s="3">
        <v>2</v>
      </c>
      <c r="Q20" s="3">
        <v>2</v>
      </c>
      <c r="R20" s="3">
        <v>2</v>
      </c>
      <c r="S20" s="3">
        <v>2</v>
      </c>
      <c r="T20" s="3">
        <v>2</v>
      </c>
      <c r="U20" s="3">
        <v>1</v>
      </c>
      <c r="V20" s="3">
        <v>2</v>
      </c>
      <c r="W20" s="3">
        <v>2</v>
      </c>
      <c r="X20" s="3">
        <v>1</v>
      </c>
      <c r="Y20" s="6">
        <f t="shared" si="0"/>
        <v>19</v>
      </c>
      <c r="Z20" s="30">
        <f t="shared" si="1"/>
        <v>0.90476190476190477</v>
      </c>
      <c r="AA20" s="6">
        <f t="shared" si="2"/>
        <v>2</v>
      </c>
      <c r="AB20" s="30">
        <f t="shared" si="3"/>
        <v>9.5238095238095233E-2</v>
      </c>
      <c r="AC20" s="6">
        <f t="shared" si="4"/>
        <v>0</v>
      </c>
      <c r="AD20" s="31">
        <f t="shared" si="5"/>
        <v>0</v>
      </c>
      <c r="AE20" s="6">
        <f t="shared" si="6"/>
        <v>0</v>
      </c>
      <c r="AF20" s="31">
        <f t="shared" si="7"/>
        <v>0</v>
      </c>
      <c r="AG20" s="32">
        <f t="shared" si="8"/>
        <v>1.9047619047619047</v>
      </c>
      <c r="AH20" s="4" t="str">
        <f t="shared" si="9"/>
        <v>Đạt mục tiêu</v>
      </c>
    </row>
    <row r="21" spans="1:34" ht="60" customHeight="1">
      <c r="A21" s="4">
        <v>23</v>
      </c>
      <c r="B21" s="5" t="s">
        <v>20</v>
      </c>
      <c r="C21" s="11" t="s">
        <v>0</v>
      </c>
      <c r="D21" s="3">
        <v>2</v>
      </c>
      <c r="E21" s="3">
        <v>2</v>
      </c>
      <c r="F21" s="3">
        <v>2</v>
      </c>
      <c r="G21" s="3">
        <v>2</v>
      </c>
      <c r="H21" s="3">
        <v>2</v>
      </c>
      <c r="I21" s="3">
        <v>2</v>
      </c>
      <c r="J21" s="3">
        <v>2</v>
      </c>
      <c r="K21" s="3">
        <v>2</v>
      </c>
      <c r="L21" s="3">
        <v>1</v>
      </c>
      <c r="M21" s="3">
        <v>2</v>
      </c>
      <c r="N21" s="3">
        <v>2</v>
      </c>
      <c r="O21" s="3">
        <v>2</v>
      </c>
      <c r="P21" s="3">
        <v>2</v>
      </c>
      <c r="Q21" s="3">
        <v>2</v>
      </c>
      <c r="R21" s="3">
        <v>1</v>
      </c>
      <c r="S21" s="3">
        <v>2</v>
      </c>
      <c r="T21" s="3">
        <v>2</v>
      </c>
      <c r="U21" s="3">
        <v>2</v>
      </c>
      <c r="V21" s="3">
        <v>1</v>
      </c>
      <c r="W21" s="3">
        <v>2</v>
      </c>
      <c r="X21" s="3">
        <v>2</v>
      </c>
      <c r="Y21" s="6">
        <f t="shared" si="0"/>
        <v>18</v>
      </c>
      <c r="Z21" s="30">
        <f t="shared" si="1"/>
        <v>0.8571428571428571</v>
      </c>
      <c r="AA21" s="6">
        <f t="shared" si="2"/>
        <v>3</v>
      </c>
      <c r="AB21" s="30">
        <f t="shared" si="3"/>
        <v>0.14285714285714285</v>
      </c>
      <c r="AC21" s="6">
        <f t="shared" si="4"/>
        <v>0</v>
      </c>
      <c r="AD21" s="31">
        <f t="shared" si="5"/>
        <v>0</v>
      </c>
      <c r="AE21" s="6">
        <f t="shared" si="6"/>
        <v>0</v>
      </c>
      <c r="AF21" s="31">
        <f t="shared" si="7"/>
        <v>0</v>
      </c>
      <c r="AG21" s="32">
        <f t="shared" si="8"/>
        <v>1.8571428571428572</v>
      </c>
      <c r="AH21" s="4" t="str">
        <f t="shared" si="9"/>
        <v>Đạt mục tiêu</v>
      </c>
    </row>
    <row r="22" spans="1:34" ht="57" customHeight="1">
      <c r="A22" s="4">
        <v>24</v>
      </c>
      <c r="B22" s="7" t="s">
        <v>21</v>
      </c>
      <c r="C22" s="13" t="s">
        <v>2</v>
      </c>
      <c r="D22" s="3">
        <v>2</v>
      </c>
      <c r="E22" s="3">
        <v>2</v>
      </c>
      <c r="F22" s="3">
        <v>2</v>
      </c>
      <c r="G22" s="3">
        <v>2</v>
      </c>
      <c r="H22" s="3">
        <v>2</v>
      </c>
      <c r="I22" s="3">
        <v>2</v>
      </c>
      <c r="J22" s="3">
        <v>2</v>
      </c>
      <c r="K22" s="3">
        <v>2</v>
      </c>
      <c r="L22" s="3">
        <v>2</v>
      </c>
      <c r="M22" s="3">
        <v>2</v>
      </c>
      <c r="N22" s="3">
        <v>1</v>
      </c>
      <c r="O22" s="3">
        <v>2</v>
      </c>
      <c r="P22" s="3">
        <v>2</v>
      </c>
      <c r="Q22" s="3">
        <v>1</v>
      </c>
      <c r="R22" s="3">
        <v>2</v>
      </c>
      <c r="S22" s="3">
        <v>2</v>
      </c>
      <c r="T22" s="3">
        <v>1</v>
      </c>
      <c r="U22" s="3">
        <v>2</v>
      </c>
      <c r="V22" s="3">
        <v>2</v>
      </c>
      <c r="W22" s="3">
        <v>2</v>
      </c>
      <c r="X22" s="3">
        <v>2</v>
      </c>
      <c r="Y22" s="6">
        <f t="shared" si="0"/>
        <v>18</v>
      </c>
      <c r="Z22" s="30">
        <f t="shared" si="1"/>
        <v>0.8571428571428571</v>
      </c>
      <c r="AA22" s="6">
        <f t="shared" si="2"/>
        <v>3</v>
      </c>
      <c r="AB22" s="30">
        <f t="shared" si="3"/>
        <v>0.14285714285714285</v>
      </c>
      <c r="AC22" s="6">
        <f t="shared" si="4"/>
        <v>0</v>
      </c>
      <c r="AD22" s="31">
        <f t="shared" si="5"/>
        <v>0</v>
      </c>
      <c r="AE22" s="6">
        <f t="shared" si="6"/>
        <v>0</v>
      </c>
      <c r="AF22" s="31">
        <f t="shared" si="7"/>
        <v>0</v>
      </c>
      <c r="AG22" s="32">
        <f t="shared" si="8"/>
        <v>1.8571428571428572</v>
      </c>
      <c r="AH22" s="4" t="str">
        <f t="shared" si="9"/>
        <v>Đạt mục tiêu</v>
      </c>
    </row>
    <row r="23" spans="1:34" ht="57" customHeight="1">
      <c r="A23" s="4">
        <v>25</v>
      </c>
      <c r="B23" s="7" t="s">
        <v>22</v>
      </c>
      <c r="C23" s="14" t="s">
        <v>2</v>
      </c>
      <c r="D23" s="3">
        <v>2</v>
      </c>
      <c r="E23" s="3">
        <v>2</v>
      </c>
      <c r="F23" s="3">
        <v>1</v>
      </c>
      <c r="G23" s="3">
        <v>2</v>
      </c>
      <c r="H23" s="3">
        <v>2</v>
      </c>
      <c r="I23" s="3">
        <v>1</v>
      </c>
      <c r="J23" s="3">
        <v>2</v>
      </c>
      <c r="K23" s="3">
        <v>2</v>
      </c>
      <c r="L23" s="3">
        <v>2</v>
      </c>
      <c r="M23" s="3">
        <v>2</v>
      </c>
      <c r="N23" s="3">
        <v>2</v>
      </c>
      <c r="O23" s="3">
        <v>2</v>
      </c>
      <c r="P23" s="3">
        <v>2</v>
      </c>
      <c r="Q23" s="3">
        <v>2</v>
      </c>
      <c r="R23" s="3">
        <v>2</v>
      </c>
      <c r="S23" s="3">
        <v>1</v>
      </c>
      <c r="T23" s="3">
        <v>2</v>
      </c>
      <c r="U23" s="3">
        <v>1</v>
      </c>
      <c r="V23" s="3">
        <v>2</v>
      </c>
      <c r="W23" s="3">
        <v>2</v>
      </c>
      <c r="X23" s="3">
        <v>2</v>
      </c>
      <c r="Y23" s="6">
        <f t="shared" si="0"/>
        <v>17</v>
      </c>
      <c r="Z23" s="30">
        <f t="shared" si="1"/>
        <v>0.80952380952380953</v>
      </c>
      <c r="AA23" s="6">
        <f t="shared" si="2"/>
        <v>4</v>
      </c>
      <c r="AB23" s="30">
        <f t="shared" si="3"/>
        <v>0.19047619047619047</v>
      </c>
      <c r="AC23" s="6">
        <f t="shared" si="4"/>
        <v>0</v>
      </c>
      <c r="AD23" s="31">
        <f t="shared" si="5"/>
        <v>0</v>
      </c>
      <c r="AE23" s="6">
        <f t="shared" si="6"/>
        <v>0</v>
      </c>
      <c r="AF23" s="31">
        <f t="shared" si="7"/>
        <v>0</v>
      </c>
      <c r="AG23" s="32">
        <f t="shared" si="8"/>
        <v>1.8095238095238095</v>
      </c>
      <c r="AH23" s="4" t="str">
        <f t="shared" si="9"/>
        <v>Đạt mục tiêu</v>
      </c>
    </row>
    <row r="24" spans="1:34" ht="63" customHeight="1">
      <c r="A24" s="57">
        <v>26</v>
      </c>
      <c r="B24" s="5" t="s">
        <v>23</v>
      </c>
      <c r="C24" s="12" t="s">
        <v>0</v>
      </c>
      <c r="D24" s="3">
        <v>2</v>
      </c>
      <c r="E24" s="3">
        <v>2</v>
      </c>
      <c r="F24" s="3">
        <v>2</v>
      </c>
      <c r="G24" s="3">
        <v>2</v>
      </c>
      <c r="H24" s="3">
        <v>2</v>
      </c>
      <c r="I24" s="3">
        <v>2</v>
      </c>
      <c r="J24" s="3">
        <v>2</v>
      </c>
      <c r="K24" s="3">
        <v>2</v>
      </c>
      <c r="L24" s="3">
        <v>1</v>
      </c>
      <c r="M24" s="3">
        <v>2</v>
      </c>
      <c r="N24" s="3">
        <v>2</v>
      </c>
      <c r="O24" s="3">
        <v>2</v>
      </c>
      <c r="P24" s="3">
        <v>2</v>
      </c>
      <c r="Q24" s="3">
        <v>2</v>
      </c>
      <c r="R24" s="3">
        <v>2</v>
      </c>
      <c r="S24" s="3">
        <v>2</v>
      </c>
      <c r="T24" s="3">
        <v>2</v>
      </c>
      <c r="U24" s="3">
        <v>2</v>
      </c>
      <c r="V24" s="3">
        <v>2</v>
      </c>
      <c r="W24" s="3">
        <v>2</v>
      </c>
      <c r="X24" s="3">
        <v>2</v>
      </c>
      <c r="Y24" s="6">
        <f t="shared" si="0"/>
        <v>20</v>
      </c>
      <c r="Z24" s="30">
        <f t="shared" si="1"/>
        <v>0.95238095238095233</v>
      </c>
      <c r="AA24" s="6">
        <f t="shared" si="2"/>
        <v>1</v>
      </c>
      <c r="AB24" s="30">
        <f t="shared" si="3"/>
        <v>4.7619047619047616E-2</v>
      </c>
      <c r="AC24" s="6">
        <f t="shared" si="4"/>
        <v>0</v>
      </c>
      <c r="AD24" s="31">
        <f t="shared" si="5"/>
        <v>0</v>
      </c>
      <c r="AE24" s="6">
        <f t="shared" si="6"/>
        <v>0</v>
      </c>
      <c r="AF24" s="31">
        <f t="shared" si="7"/>
        <v>0</v>
      </c>
      <c r="AG24" s="32">
        <f t="shared" si="8"/>
        <v>1.9523809523809523</v>
      </c>
      <c r="AH24" s="4" t="str">
        <f t="shared" si="9"/>
        <v>Đạt mục tiêu</v>
      </c>
    </row>
    <row r="25" spans="1:34" ht="63" customHeight="1">
      <c r="A25" s="4">
        <v>30</v>
      </c>
      <c r="B25" s="5" t="s">
        <v>24</v>
      </c>
      <c r="C25" s="11" t="s">
        <v>1</v>
      </c>
      <c r="D25" s="3">
        <v>2</v>
      </c>
      <c r="E25" s="3">
        <v>2</v>
      </c>
      <c r="F25" s="3">
        <v>2</v>
      </c>
      <c r="G25" s="3">
        <v>2</v>
      </c>
      <c r="H25" s="3">
        <v>2</v>
      </c>
      <c r="I25" s="3">
        <v>2</v>
      </c>
      <c r="J25" s="3">
        <v>2</v>
      </c>
      <c r="K25" s="3">
        <v>2</v>
      </c>
      <c r="L25" s="3">
        <v>2</v>
      </c>
      <c r="M25" s="3">
        <v>2</v>
      </c>
      <c r="N25" s="3">
        <v>2</v>
      </c>
      <c r="O25" s="3">
        <v>2</v>
      </c>
      <c r="P25" s="3">
        <v>1</v>
      </c>
      <c r="Q25" s="3">
        <v>2</v>
      </c>
      <c r="R25" s="3">
        <v>2</v>
      </c>
      <c r="S25" s="3">
        <v>2</v>
      </c>
      <c r="T25" s="3">
        <v>1</v>
      </c>
      <c r="U25" s="3">
        <v>2</v>
      </c>
      <c r="V25" s="3">
        <v>2</v>
      </c>
      <c r="W25" s="3">
        <v>1</v>
      </c>
      <c r="X25" s="3">
        <v>2</v>
      </c>
      <c r="Y25" s="6">
        <f t="shared" si="0"/>
        <v>18</v>
      </c>
      <c r="Z25" s="30">
        <f t="shared" si="1"/>
        <v>0.8571428571428571</v>
      </c>
      <c r="AA25" s="6">
        <f t="shared" si="2"/>
        <v>3</v>
      </c>
      <c r="AB25" s="30">
        <f t="shared" si="3"/>
        <v>0.14285714285714285</v>
      </c>
      <c r="AC25" s="6">
        <f t="shared" si="4"/>
        <v>0</v>
      </c>
      <c r="AD25" s="31">
        <f t="shared" si="5"/>
        <v>0</v>
      </c>
      <c r="AE25" s="6">
        <f t="shared" si="6"/>
        <v>0</v>
      </c>
      <c r="AF25" s="31">
        <f t="shared" si="7"/>
        <v>0</v>
      </c>
      <c r="AG25" s="32">
        <f t="shared" si="8"/>
        <v>1.8571428571428572</v>
      </c>
      <c r="AH25" s="4" t="str">
        <f t="shared" si="9"/>
        <v>Đạt mục tiêu</v>
      </c>
    </row>
    <row r="26" spans="1:34" ht="60.75" customHeight="1">
      <c r="A26" s="4">
        <v>31</v>
      </c>
      <c r="B26" s="5" t="s">
        <v>25</v>
      </c>
      <c r="C26" s="11" t="s">
        <v>1</v>
      </c>
      <c r="D26" s="3">
        <v>2</v>
      </c>
      <c r="E26" s="3">
        <v>1</v>
      </c>
      <c r="F26" s="3">
        <v>2</v>
      </c>
      <c r="G26" s="3">
        <v>2</v>
      </c>
      <c r="H26" s="3">
        <v>2</v>
      </c>
      <c r="I26" s="3">
        <v>1</v>
      </c>
      <c r="J26" s="3">
        <v>2</v>
      </c>
      <c r="K26" s="3">
        <v>2</v>
      </c>
      <c r="L26" s="3">
        <v>2</v>
      </c>
      <c r="M26" s="3">
        <v>2</v>
      </c>
      <c r="N26" s="3">
        <v>2</v>
      </c>
      <c r="O26" s="3">
        <v>2</v>
      </c>
      <c r="P26" s="3">
        <v>2</v>
      </c>
      <c r="Q26" s="3">
        <v>2</v>
      </c>
      <c r="R26" s="3">
        <v>2</v>
      </c>
      <c r="S26" s="3">
        <v>1</v>
      </c>
      <c r="T26" s="3">
        <v>2</v>
      </c>
      <c r="U26" s="3">
        <v>1</v>
      </c>
      <c r="V26" s="3">
        <v>2</v>
      </c>
      <c r="W26" s="3">
        <v>2</v>
      </c>
      <c r="X26" s="3">
        <v>2</v>
      </c>
      <c r="Y26" s="6">
        <f t="shared" si="0"/>
        <v>17</v>
      </c>
      <c r="Z26" s="30">
        <f t="shared" si="1"/>
        <v>0.80952380952380953</v>
      </c>
      <c r="AA26" s="6">
        <f t="shared" si="2"/>
        <v>4</v>
      </c>
      <c r="AB26" s="30">
        <f t="shared" si="3"/>
        <v>0.19047619047619047</v>
      </c>
      <c r="AC26" s="6">
        <f t="shared" si="4"/>
        <v>0</v>
      </c>
      <c r="AD26" s="31">
        <f t="shared" si="5"/>
        <v>0</v>
      </c>
      <c r="AE26" s="6">
        <f t="shared" si="6"/>
        <v>0</v>
      </c>
      <c r="AF26" s="31">
        <f t="shared" si="7"/>
        <v>0</v>
      </c>
      <c r="AG26" s="32">
        <f t="shared" si="8"/>
        <v>1.8095238095238095</v>
      </c>
      <c r="AH26" s="4" t="str">
        <f t="shared" si="9"/>
        <v>Đạt mục tiêu</v>
      </c>
    </row>
    <row r="27" spans="1:34" ht="36.75" customHeight="1">
      <c r="A27" s="4"/>
      <c r="B27" s="58" t="s">
        <v>8</v>
      </c>
      <c r="C27" s="5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ht="36.75" customHeight="1">
      <c r="A28" s="4"/>
      <c r="B28" s="58" t="s">
        <v>26</v>
      </c>
      <c r="C28" s="5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57" customHeight="1">
      <c r="A29" s="4">
        <v>33</v>
      </c>
      <c r="B29" s="5" t="s">
        <v>27</v>
      </c>
      <c r="C29" s="11" t="s">
        <v>1</v>
      </c>
      <c r="D29" s="3">
        <v>2</v>
      </c>
      <c r="E29" s="3">
        <v>2</v>
      </c>
      <c r="F29" s="3">
        <v>1</v>
      </c>
      <c r="G29" s="3">
        <v>2</v>
      </c>
      <c r="H29" s="3">
        <v>1</v>
      </c>
      <c r="I29" s="3">
        <v>2</v>
      </c>
      <c r="J29" s="3">
        <v>2</v>
      </c>
      <c r="K29" s="3">
        <v>2</v>
      </c>
      <c r="L29" s="3">
        <v>1</v>
      </c>
      <c r="M29" s="3">
        <v>2</v>
      </c>
      <c r="N29" s="3">
        <v>2</v>
      </c>
      <c r="O29" s="3">
        <v>2</v>
      </c>
      <c r="P29" s="3">
        <v>2</v>
      </c>
      <c r="Q29" s="3">
        <v>1</v>
      </c>
      <c r="R29" s="3">
        <v>2</v>
      </c>
      <c r="S29" s="3">
        <v>2</v>
      </c>
      <c r="T29" s="3">
        <v>2</v>
      </c>
      <c r="U29" s="3">
        <v>2</v>
      </c>
      <c r="V29" s="3">
        <v>2</v>
      </c>
      <c r="W29" s="3">
        <v>2</v>
      </c>
      <c r="X29" s="3">
        <v>2</v>
      </c>
      <c r="Y29" s="6">
        <f>COUNTIF(D29:X29,"2")</f>
        <v>17</v>
      </c>
      <c r="Z29" s="30">
        <f>Y29/(Y29+AA29+AC29+AE29)</f>
        <v>0.80952380952380953</v>
      </c>
      <c r="AA29" s="6">
        <f>COUNTIF(D29:X29,"1")</f>
        <v>4</v>
      </c>
      <c r="AB29" s="30">
        <f>AA29/(Y29+AA29+AC29+AE29)</f>
        <v>0.19047619047619047</v>
      </c>
      <c r="AC29" s="6">
        <f>COUNTIF(D29:X29,"0")</f>
        <v>0</v>
      </c>
      <c r="AD29" s="31">
        <f>AC29/(Y29+AA29+AC29+AE29)</f>
        <v>0</v>
      </c>
      <c r="AE29" s="6">
        <f>COUNTIF(D29:X29,"KĐG")</f>
        <v>0</v>
      </c>
      <c r="AF29" s="31">
        <f>AE29/(Y29+AA29+AC29+AE29)</f>
        <v>0</v>
      </c>
      <c r="AG29" s="32">
        <f>(((Y29*2)+(AA29*1)+(AC29*0)))/(Y29+AA29+AC29)</f>
        <v>1.8095238095238095</v>
      </c>
      <c r="AH29" s="4" t="str">
        <f>IF(AF29&gt;=50%,"KĐG",IF(AG29&gt;=1.6,"Đạt mục tiêu",IF(AG29&gt;=1,"Cần cố gắng","Chưa đạt")))</f>
        <v>Đạt mục tiêu</v>
      </c>
    </row>
    <row r="30" spans="1:34" ht="57.75" customHeight="1">
      <c r="A30" s="4">
        <v>35</v>
      </c>
      <c r="B30" s="5" t="s">
        <v>28</v>
      </c>
      <c r="C30" s="11" t="s">
        <v>0</v>
      </c>
      <c r="D30" s="3">
        <v>2</v>
      </c>
      <c r="E30" s="3">
        <v>2</v>
      </c>
      <c r="F30" s="3">
        <v>2</v>
      </c>
      <c r="G30" s="3">
        <v>2</v>
      </c>
      <c r="H30" s="3">
        <v>2</v>
      </c>
      <c r="I30" s="3">
        <v>1</v>
      </c>
      <c r="J30" s="3">
        <v>2</v>
      </c>
      <c r="K30" s="3">
        <v>2</v>
      </c>
      <c r="L30" s="3">
        <v>2</v>
      </c>
      <c r="M30" s="3">
        <v>2</v>
      </c>
      <c r="N30" s="3">
        <v>1</v>
      </c>
      <c r="O30" s="3">
        <v>2</v>
      </c>
      <c r="P30" s="3">
        <v>2</v>
      </c>
      <c r="Q30" s="3">
        <v>2</v>
      </c>
      <c r="R30" s="3">
        <v>1</v>
      </c>
      <c r="S30" s="3">
        <v>1</v>
      </c>
      <c r="T30" s="3">
        <v>2</v>
      </c>
      <c r="U30" s="3">
        <v>1</v>
      </c>
      <c r="V30" s="3">
        <v>2</v>
      </c>
      <c r="W30" s="3">
        <v>1</v>
      </c>
      <c r="X30" s="3">
        <v>1</v>
      </c>
      <c r="Y30" s="6">
        <f>COUNTIF(D30:X30,"2")</f>
        <v>14</v>
      </c>
      <c r="Z30" s="30">
        <f>Y30/(Y30+AA30+AC30+AE30)</f>
        <v>0.66666666666666663</v>
      </c>
      <c r="AA30" s="6">
        <f>COUNTIF(D30:X30,"1")</f>
        <v>7</v>
      </c>
      <c r="AB30" s="30">
        <f>AA30/(Y30+AA30+AC30+AE30)</f>
        <v>0.33333333333333331</v>
      </c>
      <c r="AC30" s="6">
        <f>COUNTIF(D30:X30,"0")</f>
        <v>0</v>
      </c>
      <c r="AD30" s="31">
        <f>AC30/(Y30+AA30+AC30+AE30)</f>
        <v>0</v>
      </c>
      <c r="AE30" s="6">
        <f>COUNTIF(D30:X30,"KĐG")</f>
        <v>0</v>
      </c>
      <c r="AF30" s="31">
        <f>AE30/(Y30+AA30+AC30+AE30)</f>
        <v>0</v>
      </c>
      <c r="AG30" s="32">
        <f>(((Y30*2)+(AA30*1)+(AC30*0)))/(Y30+AA30+AC30)</f>
        <v>1.6666666666666667</v>
      </c>
      <c r="AH30" s="4" t="str">
        <f>IF(AF30&gt;=50%,"KĐG",IF(AG30&gt;=1.6,"Đạt mục tiêu",IF(AG30&gt;=1,"Cần cố gắng","Chưa đạt")))</f>
        <v>Đạt mục tiêu</v>
      </c>
    </row>
    <row r="31" spans="1:34" ht="43.5" customHeight="1">
      <c r="A31" s="4"/>
      <c r="B31" s="58" t="s">
        <v>29</v>
      </c>
      <c r="C31" s="5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64.5" customHeight="1">
      <c r="A32" s="4">
        <v>42</v>
      </c>
      <c r="B32" s="5" t="s">
        <v>30</v>
      </c>
      <c r="C32" s="11" t="s">
        <v>0</v>
      </c>
      <c r="D32" s="3">
        <v>2</v>
      </c>
      <c r="E32" s="3">
        <v>2</v>
      </c>
      <c r="F32" s="3">
        <v>2</v>
      </c>
      <c r="G32" s="3">
        <v>1</v>
      </c>
      <c r="H32" s="3">
        <v>2</v>
      </c>
      <c r="I32" s="3">
        <v>2</v>
      </c>
      <c r="J32" s="3">
        <v>2</v>
      </c>
      <c r="K32" s="3">
        <v>1</v>
      </c>
      <c r="L32" s="3">
        <v>2</v>
      </c>
      <c r="M32" s="3">
        <v>2</v>
      </c>
      <c r="N32" s="3">
        <v>2</v>
      </c>
      <c r="O32" s="3">
        <v>2</v>
      </c>
      <c r="P32" s="3">
        <v>2</v>
      </c>
      <c r="Q32" s="3">
        <v>1</v>
      </c>
      <c r="R32" s="3">
        <v>2</v>
      </c>
      <c r="S32" s="3">
        <v>1</v>
      </c>
      <c r="T32" s="3">
        <v>1</v>
      </c>
      <c r="U32" s="3">
        <v>2</v>
      </c>
      <c r="V32" s="3">
        <v>1</v>
      </c>
      <c r="W32" s="3">
        <v>2</v>
      </c>
      <c r="X32" s="3">
        <v>1</v>
      </c>
      <c r="Y32" s="6">
        <f>COUNTIF(D32:X32,"2")</f>
        <v>14</v>
      </c>
      <c r="Z32" s="30">
        <f>Y32/(Y32+AA32+AC32+AE32)</f>
        <v>0.66666666666666663</v>
      </c>
      <c r="AA32" s="6">
        <f>COUNTIF(D32:X32,"1")</f>
        <v>7</v>
      </c>
      <c r="AB32" s="30">
        <f>AA32/(Y32+AA32+AC32+AE32)</f>
        <v>0.33333333333333331</v>
      </c>
      <c r="AC32" s="6">
        <f>COUNTIF(D32:X32,"0")</f>
        <v>0</v>
      </c>
      <c r="AD32" s="31">
        <f>AC32/(Y32+AA32+AC32+AE32)</f>
        <v>0</v>
      </c>
      <c r="AE32" s="6">
        <f>COUNTIF(D32:X32,"KĐG")</f>
        <v>0</v>
      </c>
      <c r="AF32" s="31">
        <f>AE32/(Y32+AA32+AC32+AE32)</f>
        <v>0</v>
      </c>
      <c r="AG32" s="32">
        <f>(((Y32*2)+(AA32*1)+(AC32*0)))/(Y32+AA32+AC32)</f>
        <v>1.6666666666666667</v>
      </c>
      <c r="AH32" s="4" t="str">
        <f>IF(AF32&gt;=50%,"KĐG",IF(AG32&gt;=1.6,"Đạt mục tiêu",IF(AG32&gt;=1,"Cần cố gắng","Chưa đạt")))</f>
        <v>Đạt mục tiêu</v>
      </c>
    </row>
    <row r="33" spans="1:34" ht="66.75" customHeight="1">
      <c r="A33" s="4">
        <v>43</v>
      </c>
      <c r="B33" s="7" t="s">
        <v>31</v>
      </c>
      <c r="C33" s="13" t="s">
        <v>2</v>
      </c>
      <c r="D33" s="3">
        <v>2</v>
      </c>
      <c r="E33" s="3">
        <v>1</v>
      </c>
      <c r="F33" s="3">
        <v>2</v>
      </c>
      <c r="G33" s="3">
        <v>2</v>
      </c>
      <c r="H33" s="3">
        <v>2</v>
      </c>
      <c r="I33" s="3">
        <v>1</v>
      </c>
      <c r="J33" s="3">
        <v>2</v>
      </c>
      <c r="K33" s="3">
        <v>2</v>
      </c>
      <c r="L33" s="3">
        <v>2</v>
      </c>
      <c r="M33" s="3">
        <v>2</v>
      </c>
      <c r="N33" s="3">
        <v>2</v>
      </c>
      <c r="O33" s="3">
        <v>2</v>
      </c>
      <c r="P33" s="3">
        <v>2</v>
      </c>
      <c r="Q33" s="3">
        <v>2</v>
      </c>
      <c r="R33" s="3">
        <v>2</v>
      </c>
      <c r="S33" s="3">
        <v>1</v>
      </c>
      <c r="T33" s="3">
        <v>2</v>
      </c>
      <c r="U33" s="3">
        <v>1</v>
      </c>
      <c r="V33" s="3">
        <v>2</v>
      </c>
      <c r="W33" s="3">
        <v>1</v>
      </c>
      <c r="X33" s="3">
        <v>2</v>
      </c>
      <c r="Y33" s="6">
        <f>COUNTIF(D33:X33,"2")</f>
        <v>16</v>
      </c>
      <c r="Z33" s="30">
        <f>Y33/(Y33+AA33+AC33+AE33)</f>
        <v>0.76190476190476186</v>
      </c>
      <c r="AA33" s="6">
        <f>COUNTIF(D33:X33,"1")</f>
        <v>5</v>
      </c>
      <c r="AB33" s="30">
        <f>AA33/(Y33+AA33+AC33+AE33)</f>
        <v>0.23809523809523808</v>
      </c>
      <c r="AC33" s="6">
        <f>COUNTIF(D33:X33,"0")</f>
        <v>0</v>
      </c>
      <c r="AD33" s="31">
        <f>AC33/(Y33+AA33+AC33+AE33)</f>
        <v>0</v>
      </c>
      <c r="AE33" s="6">
        <f>COUNTIF(D33:X33,"KĐG")</f>
        <v>0</v>
      </c>
      <c r="AF33" s="31">
        <f>AE33/(Y33+AA33+AC33+AE33)</f>
        <v>0</v>
      </c>
      <c r="AG33" s="32">
        <f>(((Y33*2)+(AA33*1)+(AC33*0)))/(Y33+AA33+AC33)</f>
        <v>1.7619047619047619</v>
      </c>
      <c r="AH33" s="4" t="str">
        <f>IF(AF33&gt;=50%,"KĐG",IF(AG33&gt;=1.6,"Đạt mục tiêu",IF(AG33&gt;=1,"Cần cố gắng","Chưa đạt")))</f>
        <v>Đạt mục tiêu</v>
      </c>
    </row>
    <row r="34" spans="1:34" ht="59.25" customHeight="1">
      <c r="A34" s="4">
        <v>45</v>
      </c>
      <c r="B34" s="5" t="s">
        <v>32</v>
      </c>
      <c r="C34" s="11" t="s">
        <v>1</v>
      </c>
      <c r="D34" s="3">
        <v>2</v>
      </c>
      <c r="E34" s="3">
        <v>2</v>
      </c>
      <c r="F34" s="3">
        <v>1</v>
      </c>
      <c r="G34" s="3">
        <v>2</v>
      </c>
      <c r="H34" s="3">
        <v>2</v>
      </c>
      <c r="I34" s="3">
        <v>2</v>
      </c>
      <c r="J34" s="3">
        <v>1</v>
      </c>
      <c r="K34" s="3">
        <v>2</v>
      </c>
      <c r="L34" s="3">
        <v>2</v>
      </c>
      <c r="M34" s="3">
        <v>2</v>
      </c>
      <c r="N34" s="3">
        <v>2</v>
      </c>
      <c r="O34" s="3">
        <v>1</v>
      </c>
      <c r="P34" s="3">
        <v>1</v>
      </c>
      <c r="Q34" s="3">
        <v>2</v>
      </c>
      <c r="R34" s="3">
        <v>1</v>
      </c>
      <c r="S34" s="3">
        <v>2</v>
      </c>
      <c r="T34" s="3">
        <v>2</v>
      </c>
      <c r="U34" s="3">
        <v>2</v>
      </c>
      <c r="V34" s="3">
        <v>1</v>
      </c>
      <c r="W34" s="3">
        <v>2</v>
      </c>
      <c r="X34" s="3">
        <v>2</v>
      </c>
      <c r="Y34" s="6">
        <f>COUNTIF(D34:X34,"2")</f>
        <v>15</v>
      </c>
      <c r="Z34" s="30">
        <f>Y34/(Y34+AA34+AC34+AE34)</f>
        <v>0.7142857142857143</v>
      </c>
      <c r="AA34" s="6">
        <f>COUNTIF(D34:X34,"1")</f>
        <v>6</v>
      </c>
      <c r="AB34" s="30">
        <f>AA34/(Y34+AA34+AC34+AE34)</f>
        <v>0.2857142857142857</v>
      </c>
      <c r="AC34" s="6">
        <f>COUNTIF(D34:X34,"0")</f>
        <v>0</v>
      </c>
      <c r="AD34" s="31">
        <f>AC34/(Y34+AA34+AC34+AE34)</f>
        <v>0</v>
      </c>
      <c r="AE34" s="6">
        <f>COUNTIF(D34:X34,"KĐG")</f>
        <v>0</v>
      </c>
      <c r="AF34" s="31">
        <f>AE34/(Y34+AA34+AC34+AE34)</f>
        <v>0</v>
      </c>
      <c r="AG34" s="32">
        <f>(((Y34*2)+(AA34*1)+(AC34*0)))/(Y34+AA34+AC34)</f>
        <v>1.7142857142857142</v>
      </c>
      <c r="AH34" s="4" t="str">
        <f>IF(AF34&gt;=50%,"KĐG",IF(AG34&gt;=1.6,"Đạt mục tiêu",IF(AG34&gt;=1,"Cần cố gắng","Chưa đạt")))</f>
        <v>Đạt mục tiêu</v>
      </c>
    </row>
    <row r="35" spans="1:34" ht="44.25" customHeight="1">
      <c r="A35" s="4"/>
      <c r="B35" s="58" t="s">
        <v>33</v>
      </c>
      <c r="C35" s="5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row>
    <row r="36" spans="1:34" ht="60.75" customHeight="1">
      <c r="A36" s="4">
        <v>50</v>
      </c>
      <c r="B36" s="7" t="s">
        <v>34</v>
      </c>
      <c r="C36" s="14" t="s">
        <v>2</v>
      </c>
      <c r="D36" s="3">
        <v>2</v>
      </c>
      <c r="E36" s="3">
        <v>2</v>
      </c>
      <c r="F36" s="3">
        <v>2</v>
      </c>
      <c r="G36" s="3">
        <v>1</v>
      </c>
      <c r="H36" s="3">
        <v>2</v>
      </c>
      <c r="I36" s="3">
        <v>1</v>
      </c>
      <c r="J36" s="3">
        <v>2</v>
      </c>
      <c r="K36" s="3">
        <v>2</v>
      </c>
      <c r="L36" s="3">
        <v>2</v>
      </c>
      <c r="M36" s="3">
        <v>2</v>
      </c>
      <c r="N36" s="3">
        <v>2</v>
      </c>
      <c r="O36" s="3">
        <v>2</v>
      </c>
      <c r="P36" s="3">
        <v>2</v>
      </c>
      <c r="Q36" s="3">
        <v>2</v>
      </c>
      <c r="R36" s="3">
        <v>2</v>
      </c>
      <c r="S36" s="3">
        <v>1</v>
      </c>
      <c r="T36" s="3">
        <v>2</v>
      </c>
      <c r="U36" s="3">
        <v>1</v>
      </c>
      <c r="V36" s="3">
        <v>2</v>
      </c>
      <c r="W36" s="3">
        <v>2</v>
      </c>
      <c r="X36" s="3">
        <v>2</v>
      </c>
      <c r="Y36" s="6">
        <f>COUNTIF(D36:X36,"2")</f>
        <v>17</v>
      </c>
      <c r="Z36" s="30">
        <f>Y36/(Y36+AA36+AC36+AE36)</f>
        <v>0.80952380952380953</v>
      </c>
      <c r="AA36" s="6">
        <f>COUNTIF(D36:X36,"1")</f>
        <v>4</v>
      </c>
      <c r="AB36" s="30">
        <f>AA36/(Y36+AA36+AC36+AE36)</f>
        <v>0.19047619047619047</v>
      </c>
      <c r="AC36" s="6">
        <f>COUNTIF(D36:X36,"0")</f>
        <v>0</v>
      </c>
      <c r="AD36" s="31">
        <f>AC36/(Y36+AA36+AC36+AE36)</f>
        <v>0</v>
      </c>
      <c r="AE36" s="6">
        <f>COUNTIF(D36:X36,"KĐG")</f>
        <v>0</v>
      </c>
      <c r="AF36" s="31">
        <f>AE36/(Y36+AA36+AC36+AE36)</f>
        <v>0</v>
      </c>
      <c r="AG36" s="32">
        <f>(((Y36*2)+(AA36*1)+(AC36*0)))/(Y36+AA36+AC36)</f>
        <v>1.8095238095238095</v>
      </c>
      <c r="AH36" s="4" t="str">
        <f>IF(AF36&gt;=50%,"KĐG",IF(AG36&gt;=1.6,"Đạt mục tiêu",IF(AG36&gt;=1,"Cần cố gắng","Chưa đạt")))</f>
        <v>Đạt mục tiêu</v>
      </c>
    </row>
    <row r="37" spans="1:34" ht="43.5" customHeight="1">
      <c r="A37" s="4"/>
      <c r="B37" s="58" t="s">
        <v>4</v>
      </c>
      <c r="C37" s="5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4" ht="43.5" customHeight="1">
      <c r="A38" s="4"/>
      <c r="B38" s="58" t="s">
        <v>35</v>
      </c>
      <c r="C38" s="5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row>
    <row r="39" spans="1:34" ht="34.5" customHeight="1">
      <c r="A39" s="4"/>
      <c r="B39" s="58" t="s">
        <v>36</v>
      </c>
      <c r="C39" s="5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4" ht="75" customHeight="1">
      <c r="A40" s="4">
        <v>57</v>
      </c>
      <c r="B40" s="5" t="s">
        <v>37</v>
      </c>
      <c r="C40" s="11" t="s">
        <v>0</v>
      </c>
      <c r="D40" s="3">
        <v>1</v>
      </c>
      <c r="E40" s="3">
        <v>2</v>
      </c>
      <c r="F40" s="3">
        <v>2</v>
      </c>
      <c r="G40" s="3">
        <v>2</v>
      </c>
      <c r="H40" s="3">
        <v>1</v>
      </c>
      <c r="I40" s="3">
        <v>2</v>
      </c>
      <c r="J40" s="3">
        <v>2</v>
      </c>
      <c r="K40" s="3">
        <v>1</v>
      </c>
      <c r="L40" s="3">
        <v>1</v>
      </c>
      <c r="M40" s="3">
        <v>2</v>
      </c>
      <c r="N40" s="3">
        <v>2</v>
      </c>
      <c r="O40" s="3">
        <v>2</v>
      </c>
      <c r="P40" s="3">
        <v>2</v>
      </c>
      <c r="Q40" s="3">
        <v>1</v>
      </c>
      <c r="R40" s="3">
        <v>2</v>
      </c>
      <c r="S40" s="3">
        <v>2</v>
      </c>
      <c r="T40" s="3">
        <v>2</v>
      </c>
      <c r="U40" s="3">
        <v>2</v>
      </c>
      <c r="V40" s="3">
        <v>2</v>
      </c>
      <c r="W40" s="3">
        <v>1</v>
      </c>
      <c r="X40" s="3">
        <v>2</v>
      </c>
      <c r="Y40" s="6">
        <f>COUNTIF(D40:X40,"2")</f>
        <v>15</v>
      </c>
      <c r="Z40" s="30">
        <f>Y40/(Y40+AA40+AC40+AE40)</f>
        <v>0.7142857142857143</v>
      </c>
      <c r="AA40" s="6">
        <f>COUNTIF(D40:X40,"1")</f>
        <v>6</v>
      </c>
      <c r="AB40" s="30">
        <f>AA40/(Y40+AA40+AC40+AE40)</f>
        <v>0.2857142857142857</v>
      </c>
      <c r="AC40" s="6">
        <f>COUNTIF(D40:X40,"0")</f>
        <v>0</v>
      </c>
      <c r="AD40" s="31">
        <f>AC40/(Y40+AA40+AC40+AE40)</f>
        <v>0</v>
      </c>
      <c r="AE40" s="6">
        <f>COUNTIF(D40:X40,"KĐG")</f>
        <v>0</v>
      </c>
      <c r="AF40" s="31">
        <f>AE40/(Y40+AA40+AC40+AE40)</f>
        <v>0</v>
      </c>
      <c r="AG40" s="32">
        <f>(((Y40*2)+(AA40*1)+(AC40*0)))/(Y40+AA40+AC40)</f>
        <v>1.7142857142857142</v>
      </c>
      <c r="AH40" s="4" t="str">
        <f>IF(AF40&gt;=50%,"KĐG",IF(AG40&gt;=1.6,"Đạt mục tiêu",IF(AG40&gt;=1,"Cần cố gắng","Chưa đạt")))</f>
        <v>Đạt mục tiêu</v>
      </c>
    </row>
    <row r="41" spans="1:34" ht="37.5" customHeight="1">
      <c r="A41" s="4"/>
      <c r="B41" s="58" t="s">
        <v>38</v>
      </c>
      <c r="C41" s="5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1:34" ht="88.5" customHeight="1">
      <c r="A42" s="4">
        <v>63</v>
      </c>
      <c r="B42" s="5" t="s">
        <v>39</v>
      </c>
      <c r="C42" s="11" t="s">
        <v>0</v>
      </c>
      <c r="D42" s="3">
        <v>1</v>
      </c>
      <c r="E42" s="3">
        <v>2</v>
      </c>
      <c r="F42" s="3">
        <v>1</v>
      </c>
      <c r="G42" s="3">
        <v>2</v>
      </c>
      <c r="H42" s="3">
        <v>2</v>
      </c>
      <c r="I42" s="3">
        <v>1</v>
      </c>
      <c r="J42" s="3">
        <v>2</v>
      </c>
      <c r="K42" s="3">
        <v>2</v>
      </c>
      <c r="L42" s="3">
        <v>2</v>
      </c>
      <c r="M42" s="3">
        <v>2</v>
      </c>
      <c r="N42" s="3">
        <v>2</v>
      </c>
      <c r="O42" s="3">
        <v>1</v>
      </c>
      <c r="P42" s="3">
        <v>2</v>
      </c>
      <c r="Q42" s="3">
        <v>2</v>
      </c>
      <c r="R42" s="3">
        <v>2</v>
      </c>
      <c r="S42" s="3">
        <v>2</v>
      </c>
      <c r="T42" s="3">
        <v>2</v>
      </c>
      <c r="U42" s="3">
        <v>2</v>
      </c>
      <c r="V42" s="3">
        <v>1</v>
      </c>
      <c r="W42" s="3">
        <v>2</v>
      </c>
      <c r="X42" s="3">
        <v>1</v>
      </c>
      <c r="Y42" s="6">
        <f>COUNTIF(D42:X42,"2")</f>
        <v>15</v>
      </c>
      <c r="Z42" s="30">
        <f>Y42/(Y42+AA42+AC42+AE42)</f>
        <v>0.7142857142857143</v>
      </c>
      <c r="AA42" s="6">
        <f>COUNTIF(D42:X42,"1")</f>
        <v>6</v>
      </c>
      <c r="AB42" s="30">
        <f>AA42/(Y42+AA42+AC42+AE42)</f>
        <v>0.2857142857142857</v>
      </c>
      <c r="AC42" s="6">
        <f>COUNTIF(D42:X42,"0")</f>
        <v>0</v>
      </c>
      <c r="AD42" s="31">
        <f>AC42/(Y42+AA42+AC42+AE42)</f>
        <v>0</v>
      </c>
      <c r="AE42" s="6">
        <f>COUNTIF(D42:X42,"KĐG")</f>
        <v>0</v>
      </c>
      <c r="AF42" s="31">
        <f>AE42/(Y42+AA42+AC42+AE42)</f>
        <v>0</v>
      </c>
      <c r="AG42" s="32">
        <f>(((Y42*2)+(AA42*1)+(AC42*0)))/(Y42+AA42+AC42)</f>
        <v>1.7142857142857142</v>
      </c>
      <c r="AH42" s="4" t="str">
        <f>IF(AF42&gt;=50%,"KĐG",IF(AG42&gt;=1.6,"Đạt mục tiêu",IF(AG42&gt;=1,"Cần cố gắng","Chưa đạt")))</f>
        <v>Đạt mục tiêu</v>
      </c>
    </row>
    <row r="43" spans="1:34" ht="38.25" customHeight="1">
      <c r="A43" s="4"/>
      <c r="B43" s="58" t="s">
        <v>40</v>
      </c>
      <c r="C43" s="5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4" ht="54" customHeight="1">
      <c r="A44" s="4">
        <v>68</v>
      </c>
      <c r="B44" s="5" t="s">
        <v>41</v>
      </c>
      <c r="C44" s="11" t="s">
        <v>0</v>
      </c>
      <c r="D44" s="3">
        <v>2</v>
      </c>
      <c r="E44" s="3">
        <v>2</v>
      </c>
      <c r="F44" s="3">
        <v>2</v>
      </c>
      <c r="G44" s="3">
        <v>1</v>
      </c>
      <c r="H44" s="3">
        <v>2</v>
      </c>
      <c r="I44" s="3">
        <v>2</v>
      </c>
      <c r="J44" s="3">
        <v>2</v>
      </c>
      <c r="K44" s="3">
        <v>1</v>
      </c>
      <c r="L44" s="3">
        <v>2</v>
      </c>
      <c r="M44" s="3">
        <v>2</v>
      </c>
      <c r="N44" s="3">
        <v>2</v>
      </c>
      <c r="O44" s="3">
        <v>2</v>
      </c>
      <c r="P44" s="3">
        <v>2</v>
      </c>
      <c r="Q44" s="3">
        <v>2</v>
      </c>
      <c r="R44" s="3">
        <v>1</v>
      </c>
      <c r="S44" s="3">
        <v>2</v>
      </c>
      <c r="T44" s="3">
        <v>2</v>
      </c>
      <c r="U44" s="3">
        <v>2</v>
      </c>
      <c r="V44" s="3">
        <v>2</v>
      </c>
      <c r="W44" s="3">
        <v>1</v>
      </c>
      <c r="X44" s="3">
        <v>2</v>
      </c>
      <c r="Y44" s="6">
        <f>COUNTIF(D44:X44,"2")</f>
        <v>17</v>
      </c>
      <c r="Z44" s="30">
        <f>Y44/(Y44+AA44+AC44+AE44)</f>
        <v>0.80952380952380953</v>
      </c>
      <c r="AA44" s="6">
        <f>COUNTIF(D44:X44,"1")</f>
        <v>4</v>
      </c>
      <c r="AB44" s="30">
        <f>AA44/(Y44+AA44+AC44+AE44)</f>
        <v>0.19047619047619047</v>
      </c>
      <c r="AC44" s="6">
        <f>COUNTIF(D44:X44,"0")</f>
        <v>0</v>
      </c>
      <c r="AD44" s="31">
        <f>AC44/(Y44+AA44+AC44+AE44)</f>
        <v>0</v>
      </c>
      <c r="AE44" s="6">
        <f>COUNTIF(D44:X44,"KĐG")</f>
        <v>0</v>
      </c>
      <c r="AF44" s="31">
        <f>AE44/(Y44+AA44+AC44+AE44)</f>
        <v>0</v>
      </c>
      <c r="AG44" s="32">
        <f>(((Y44*2)+(AA44*1)+(AC44*0)))/(Y44+AA44+AC44)</f>
        <v>1.8095238095238095</v>
      </c>
      <c r="AH44" s="4" t="str">
        <f>IF(AF44&gt;=50%,"KĐG",IF(AG44&gt;=1.6,"Đạt mục tiêu",IF(AG44&gt;=1,"Cần cố gắng","Chưa đạt")))</f>
        <v>Đạt mục tiêu</v>
      </c>
    </row>
    <row r="45" spans="1:34" ht="55.5" customHeight="1">
      <c r="A45" s="4">
        <v>69</v>
      </c>
      <c r="B45" s="5" t="s">
        <v>42</v>
      </c>
      <c r="C45" s="11" t="s">
        <v>0</v>
      </c>
      <c r="D45" s="3">
        <v>2</v>
      </c>
      <c r="E45" s="3">
        <v>1</v>
      </c>
      <c r="F45" s="3">
        <v>2</v>
      </c>
      <c r="G45" s="3">
        <v>2</v>
      </c>
      <c r="H45" s="3">
        <v>1</v>
      </c>
      <c r="I45" s="3">
        <v>2</v>
      </c>
      <c r="J45" s="3">
        <v>2</v>
      </c>
      <c r="K45" s="3">
        <v>2</v>
      </c>
      <c r="L45" s="3">
        <v>2</v>
      </c>
      <c r="M45" s="3">
        <v>1</v>
      </c>
      <c r="N45" s="3">
        <v>2</v>
      </c>
      <c r="O45" s="3">
        <v>2</v>
      </c>
      <c r="P45" s="3">
        <v>1</v>
      </c>
      <c r="Q45" s="3">
        <v>2</v>
      </c>
      <c r="R45" s="3">
        <v>2</v>
      </c>
      <c r="S45" s="3">
        <v>1</v>
      </c>
      <c r="T45" s="3">
        <v>2</v>
      </c>
      <c r="U45" s="3">
        <v>1</v>
      </c>
      <c r="V45" s="3">
        <v>2</v>
      </c>
      <c r="W45" s="3">
        <v>2</v>
      </c>
      <c r="X45" s="3">
        <v>2</v>
      </c>
      <c r="Y45" s="6">
        <f>COUNTIF(D45:X45,"2")</f>
        <v>15</v>
      </c>
      <c r="Z45" s="30">
        <f>Y45/(Y45+AA45+AC45+AE45)</f>
        <v>0.7142857142857143</v>
      </c>
      <c r="AA45" s="6">
        <f>COUNTIF(D45:X45,"1")</f>
        <v>6</v>
      </c>
      <c r="AB45" s="30">
        <f>AA45/(Y45+AA45+AC45+AE45)</f>
        <v>0.2857142857142857</v>
      </c>
      <c r="AC45" s="6">
        <f>COUNTIF(D45:X45,"0")</f>
        <v>0</v>
      </c>
      <c r="AD45" s="31">
        <f>AC45/(Y45+AA45+AC45+AE45)</f>
        <v>0</v>
      </c>
      <c r="AE45" s="6">
        <f>COUNTIF(D45:X45,"KĐG")</f>
        <v>0</v>
      </c>
      <c r="AF45" s="31">
        <f>AE45/(Y45+AA45+AC45+AE45)</f>
        <v>0</v>
      </c>
      <c r="AG45" s="32">
        <f>(((Y45*2)+(AA45*1)+(AC45*0)))/(Y45+AA45+AC45)</f>
        <v>1.7142857142857142</v>
      </c>
      <c r="AH45" s="4" t="str">
        <f>IF(AF45&gt;=50%,"KĐG",IF(AG45&gt;=1.6,"Đạt mục tiêu",IF(AG45&gt;=1,"Cần cố gắng","Chưa đạt")))</f>
        <v>Đạt mục tiêu</v>
      </c>
    </row>
    <row r="46" spans="1:34" ht="36.75" customHeight="1">
      <c r="A46" s="4"/>
      <c r="B46" s="58" t="s">
        <v>43</v>
      </c>
      <c r="C46" s="5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row>
    <row r="47" spans="1:34" ht="53.25" customHeight="1">
      <c r="A47" s="4">
        <v>73</v>
      </c>
      <c r="B47" s="5" t="s">
        <v>44</v>
      </c>
      <c r="C47" s="11" t="s">
        <v>1</v>
      </c>
      <c r="D47" s="3">
        <v>2</v>
      </c>
      <c r="E47" s="3">
        <v>2</v>
      </c>
      <c r="F47" s="3">
        <v>2</v>
      </c>
      <c r="G47" s="3">
        <v>2</v>
      </c>
      <c r="H47" s="3">
        <v>2</v>
      </c>
      <c r="I47" s="3">
        <v>2</v>
      </c>
      <c r="J47" s="3">
        <v>2</v>
      </c>
      <c r="K47" s="3">
        <v>2</v>
      </c>
      <c r="L47" s="3">
        <v>2</v>
      </c>
      <c r="M47" s="3">
        <v>2</v>
      </c>
      <c r="N47" s="3">
        <v>2</v>
      </c>
      <c r="O47" s="3">
        <v>2</v>
      </c>
      <c r="P47" s="3">
        <v>2</v>
      </c>
      <c r="Q47" s="3">
        <v>2</v>
      </c>
      <c r="R47" s="3">
        <v>2</v>
      </c>
      <c r="S47" s="3">
        <v>2</v>
      </c>
      <c r="T47" s="3">
        <v>2</v>
      </c>
      <c r="U47" s="3">
        <v>2</v>
      </c>
      <c r="V47" s="3">
        <v>2</v>
      </c>
      <c r="W47" s="3">
        <v>2</v>
      </c>
      <c r="X47" s="3">
        <v>2</v>
      </c>
      <c r="Y47" s="6">
        <f>COUNTIF(D47:X47,"2")</f>
        <v>21</v>
      </c>
      <c r="Z47" s="30">
        <f>Y47/(Y47+AA47+AC47+AE47)</f>
        <v>1</v>
      </c>
      <c r="AA47" s="6">
        <f>COUNTIF(D47:X47,"1")</f>
        <v>0</v>
      </c>
      <c r="AB47" s="30">
        <f>AA47/(Y47+AA47+AC47+AE47)</f>
        <v>0</v>
      </c>
      <c r="AC47" s="6">
        <f>COUNTIF(D47:X47,"0")</f>
        <v>0</v>
      </c>
      <c r="AD47" s="31">
        <f>AC47/(Y47+AA47+AC47+AE47)</f>
        <v>0</v>
      </c>
      <c r="AE47" s="6">
        <f>COUNTIF(D47:X47,"KĐG")</f>
        <v>0</v>
      </c>
      <c r="AF47" s="31">
        <f>AE47/(Y47+AA47+AC47+AE47)</f>
        <v>0</v>
      </c>
      <c r="AG47" s="32">
        <f>(((Y47*2)+(AA47*1)+(AC47*0)))/(Y47+AA47+AC47)</f>
        <v>2</v>
      </c>
      <c r="AH47" s="4" t="str">
        <f>IF(AF47&gt;=50%,"KĐG",IF(AG47&gt;=1.6,"Đạt mục tiêu",IF(AG47&gt;=1,"Cần cố gắng","Chưa đạt")))</f>
        <v>Đạt mục tiêu</v>
      </c>
    </row>
    <row r="48" spans="1:34" ht="42" customHeight="1">
      <c r="A48" s="4"/>
      <c r="B48" s="58" t="s">
        <v>5</v>
      </c>
      <c r="C48" s="58"/>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27" customHeight="1">
      <c r="A49" s="4"/>
      <c r="B49" s="58" t="s">
        <v>45</v>
      </c>
      <c r="C49" s="5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1:34" ht="66" customHeight="1">
      <c r="A50" s="4">
        <v>78</v>
      </c>
      <c r="B50" s="5" t="s">
        <v>46</v>
      </c>
      <c r="C50" s="11" t="s">
        <v>0</v>
      </c>
      <c r="D50" s="3">
        <v>2</v>
      </c>
      <c r="E50" s="3">
        <v>2</v>
      </c>
      <c r="F50" s="3">
        <v>1</v>
      </c>
      <c r="G50" s="3">
        <v>2</v>
      </c>
      <c r="H50" s="3">
        <v>2</v>
      </c>
      <c r="I50" s="3">
        <v>1</v>
      </c>
      <c r="J50" s="3">
        <v>2</v>
      </c>
      <c r="K50" s="3">
        <v>2</v>
      </c>
      <c r="L50" s="3">
        <v>1</v>
      </c>
      <c r="M50" s="3">
        <v>2</v>
      </c>
      <c r="N50" s="3">
        <v>2</v>
      </c>
      <c r="O50" s="3">
        <v>2</v>
      </c>
      <c r="P50" s="3">
        <v>2</v>
      </c>
      <c r="Q50" s="3">
        <v>2</v>
      </c>
      <c r="R50" s="3">
        <v>2</v>
      </c>
      <c r="S50" s="3">
        <v>2</v>
      </c>
      <c r="T50" s="3">
        <v>1</v>
      </c>
      <c r="U50" s="3">
        <v>2</v>
      </c>
      <c r="V50" s="3">
        <v>2</v>
      </c>
      <c r="W50" s="3">
        <v>1</v>
      </c>
      <c r="X50" s="3">
        <v>2</v>
      </c>
      <c r="Y50" s="6">
        <f>COUNTIF(D50:X50,"2")</f>
        <v>16</v>
      </c>
      <c r="Z50" s="30">
        <f>Y50/(Y50+AA50+AC50+AE50)</f>
        <v>0.76190476190476186</v>
      </c>
      <c r="AA50" s="6">
        <f>COUNTIF(D50:X50,"1")</f>
        <v>5</v>
      </c>
      <c r="AB50" s="30">
        <f>AA50/(Y50+AA50+AC50+AE50)</f>
        <v>0.23809523809523808</v>
      </c>
      <c r="AC50" s="6">
        <f>COUNTIF(D50:X50,"0")</f>
        <v>0</v>
      </c>
      <c r="AD50" s="31">
        <f>AC50/(Y50+AA50+AC50+AE50)</f>
        <v>0</v>
      </c>
      <c r="AE50" s="6">
        <f>COUNTIF(D50:X50,"KĐG")</f>
        <v>0</v>
      </c>
      <c r="AF50" s="31">
        <f>AE50/(Y50+AA50+AC50+AE50)</f>
        <v>0</v>
      </c>
      <c r="AG50" s="32">
        <f>(((Y50*2)+(AA50*1)+(AC50*0)))/(Y50+AA50+AC50)</f>
        <v>1.7619047619047619</v>
      </c>
      <c r="AH50" s="4" t="str">
        <f>IF(AF50&gt;=50%,"KĐG",IF(AG50&gt;=1.6,"Đạt mục tiêu",IF(AG50&gt;=1,"Cần cố gắng","Chưa đạt")))</f>
        <v>Đạt mục tiêu</v>
      </c>
    </row>
    <row r="51" spans="1:34" ht="105" customHeight="1">
      <c r="A51" s="4">
        <v>80</v>
      </c>
      <c r="B51" s="5" t="s">
        <v>47</v>
      </c>
      <c r="C51" s="11" t="s">
        <v>0</v>
      </c>
      <c r="D51" s="3">
        <v>1</v>
      </c>
      <c r="E51" s="3">
        <v>2</v>
      </c>
      <c r="F51" s="3">
        <v>2</v>
      </c>
      <c r="G51" s="3">
        <v>1</v>
      </c>
      <c r="H51" s="3">
        <v>2</v>
      </c>
      <c r="I51" s="3">
        <v>2</v>
      </c>
      <c r="J51" s="3">
        <v>2</v>
      </c>
      <c r="K51" s="3">
        <v>1</v>
      </c>
      <c r="L51" s="3">
        <v>2</v>
      </c>
      <c r="M51" s="3">
        <v>2</v>
      </c>
      <c r="N51" s="3">
        <v>1</v>
      </c>
      <c r="O51" s="3">
        <v>2</v>
      </c>
      <c r="P51" s="3">
        <v>2</v>
      </c>
      <c r="Q51" s="3">
        <v>1</v>
      </c>
      <c r="R51" s="3">
        <v>2</v>
      </c>
      <c r="S51" s="3">
        <v>1</v>
      </c>
      <c r="T51" s="3">
        <v>2</v>
      </c>
      <c r="U51" s="3">
        <v>1</v>
      </c>
      <c r="V51" s="3">
        <v>2</v>
      </c>
      <c r="W51" s="3">
        <v>1</v>
      </c>
      <c r="X51" s="3">
        <v>2</v>
      </c>
      <c r="Y51" s="6">
        <f>COUNTIF(D51:X51,"2")</f>
        <v>13</v>
      </c>
      <c r="Z51" s="30">
        <f>Y51/(Y51+AA51+AC51+AE51)</f>
        <v>0.61904761904761907</v>
      </c>
      <c r="AA51" s="6">
        <f>COUNTIF(D51:X51,"1")</f>
        <v>8</v>
      </c>
      <c r="AB51" s="30">
        <f>AA51/(Y51+AA51+AC51+AE51)</f>
        <v>0.38095238095238093</v>
      </c>
      <c r="AC51" s="6">
        <f>COUNTIF(D51:X51,"0")</f>
        <v>0</v>
      </c>
      <c r="AD51" s="31">
        <f>AC51/(Y51+AA51+AC51+AE51)</f>
        <v>0</v>
      </c>
      <c r="AE51" s="6">
        <f>COUNTIF(D51:X51,"KĐG")</f>
        <v>0</v>
      </c>
      <c r="AF51" s="31">
        <f>AE51/(Y51+AA51+AC51+AE51)</f>
        <v>0</v>
      </c>
      <c r="AG51" s="32">
        <f>(((Y51*2)+(AA51*1)+(AC51*0)))/(Y51+AA51+AC51)</f>
        <v>1.6190476190476191</v>
      </c>
      <c r="AH51" s="4" t="str">
        <f>IF(AF51&gt;=50%,"KĐG",IF(AG51&gt;=1.6,"Đạt mục tiêu",IF(AG51&gt;=1,"Cần cố gắng","Chưa đạt")))</f>
        <v>Đạt mục tiêu</v>
      </c>
    </row>
    <row r="52" spans="1:34" ht="42" customHeight="1">
      <c r="A52" s="4"/>
      <c r="B52" s="58" t="s">
        <v>48</v>
      </c>
      <c r="C52" s="5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1:34" ht="52.5" customHeight="1">
      <c r="A53" s="4">
        <v>96</v>
      </c>
      <c r="B53" s="5" t="s">
        <v>49</v>
      </c>
      <c r="C53" s="11" t="s">
        <v>0</v>
      </c>
      <c r="D53" s="3">
        <v>2</v>
      </c>
      <c r="E53" s="3">
        <v>1</v>
      </c>
      <c r="F53" s="3">
        <v>2</v>
      </c>
      <c r="G53" s="3">
        <v>2</v>
      </c>
      <c r="H53" s="3">
        <v>1</v>
      </c>
      <c r="I53" s="3">
        <v>2</v>
      </c>
      <c r="J53" s="3">
        <v>2</v>
      </c>
      <c r="K53" s="3">
        <v>2</v>
      </c>
      <c r="L53" s="3">
        <v>2</v>
      </c>
      <c r="M53" s="3">
        <v>1</v>
      </c>
      <c r="N53" s="3">
        <v>2</v>
      </c>
      <c r="O53" s="3">
        <v>2</v>
      </c>
      <c r="P53" s="3">
        <v>2</v>
      </c>
      <c r="Q53" s="3">
        <v>2</v>
      </c>
      <c r="R53" s="3">
        <v>1</v>
      </c>
      <c r="S53" s="3">
        <v>2</v>
      </c>
      <c r="T53" s="3">
        <v>2</v>
      </c>
      <c r="U53" s="3">
        <v>2</v>
      </c>
      <c r="V53" s="3">
        <v>2</v>
      </c>
      <c r="W53" s="3">
        <v>2</v>
      </c>
      <c r="X53" s="3">
        <v>2</v>
      </c>
      <c r="Y53" s="6">
        <f>COUNTIF(D53:X53,"2")</f>
        <v>17</v>
      </c>
      <c r="Z53" s="30">
        <f>Y53/(Y53+AA53+AC53+AE53)</f>
        <v>0.80952380952380953</v>
      </c>
      <c r="AA53" s="6">
        <f>COUNTIF(D53:X53,"1")</f>
        <v>4</v>
      </c>
      <c r="AB53" s="30">
        <f>AA53/(Y53+AA53+AC53+AE53)</f>
        <v>0.19047619047619047</v>
      </c>
      <c r="AC53" s="6">
        <f>COUNTIF(D53:X53,"0")</f>
        <v>0</v>
      </c>
      <c r="AD53" s="31">
        <f>AC53/(Y53+AA53+AC53+AE53)</f>
        <v>0</v>
      </c>
      <c r="AE53" s="6">
        <f>COUNTIF(D53:X53,"KĐG")</f>
        <v>0</v>
      </c>
      <c r="AF53" s="31">
        <f>AE53/(Y53+AA53+AC53+AE53)</f>
        <v>0</v>
      </c>
      <c r="AG53" s="32">
        <f>(((Y53*2)+(AA53*1)+(AC53*0)))/(Y53+AA53+AC53)</f>
        <v>1.8095238095238095</v>
      </c>
      <c r="AH53" s="4" t="str">
        <f>IF(AF53&gt;=50%,"KĐG",IF(AG53&gt;=1.6,"Đạt mục tiêu",IF(AG53&gt;=1,"Cần cố gắng","Chưa đạt")))</f>
        <v>Đạt mục tiêu</v>
      </c>
    </row>
    <row r="54" spans="1:34" ht="29.25" customHeight="1">
      <c r="A54" s="4"/>
      <c r="B54" s="58" t="s">
        <v>50</v>
      </c>
      <c r="C54" s="5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1:34" ht="69" customHeight="1">
      <c r="A55" s="4">
        <v>107</v>
      </c>
      <c r="B55" s="5" t="s">
        <v>51</v>
      </c>
      <c r="C55" s="11" t="s">
        <v>1</v>
      </c>
      <c r="D55" s="3">
        <v>2</v>
      </c>
      <c r="E55" s="3">
        <v>2</v>
      </c>
      <c r="F55" s="3">
        <v>1</v>
      </c>
      <c r="G55" s="3">
        <v>2</v>
      </c>
      <c r="H55" s="3">
        <v>2</v>
      </c>
      <c r="I55" s="3">
        <v>2</v>
      </c>
      <c r="J55" s="3">
        <v>1</v>
      </c>
      <c r="K55" s="3">
        <v>2</v>
      </c>
      <c r="L55" s="3">
        <v>2</v>
      </c>
      <c r="M55" s="3">
        <v>2</v>
      </c>
      <c r="N55" s="3">
        <v>2</v>
      </c>
      <c r="O55" s="3">
        <v>2</v>
      </c>
      <c r="P55" s="3">
        <v>1</v>
      </c>
      <c r="Q55" s="3">
        <v>2</v>
      </c>
      <c r="R55" s="3">
        <v>2</v>
      </c>
      <c r="S55" s="3">
        <v>2</v>
      </c>
      <c r="T55" s="3">
        <v>2</v>
      </c>
      <c r="U55" s="3">
        <v>2</v>
      </c>
      <c r="V55" s="3">
        <v>2</v>
      </c>
      <c r="W55" s="3">
        <v>2</v>
      </c>
      <c r="X55" s="3">
        <v>1</v>
      </c>
      <c r="Y55" s="6">
        <f>COUNTIF(D55:X55,"2")</f>
        <v>17</v>
      </c>
      <c r="Z55" s="30">
        <f>Y55/(Y55+AA55+AC55+AE55)</f>
        <v>0.80952380952380953</v>
      </c>
      <c r="AA55" s="6">
        <f>COUNTIF(D55:X55,"1")</f>
        <v>4</v>
      </c>
      <c r="AB55" s="30">
        <f>AA55/(Y55+AA55+AC55+AE55)</f>
        <v>0.19047619047619047</v>
      </c>
      <c r="AC55" s="6">
        <f>COUNTIF(D55:X55,"0")</f>
        <v>0</v>
      </c>
      <c r="AD55" s="31">
        <f>AC55/(Y55+AA55+AC55+AE55)</f>
        <v>0</v>
      </c>
      <c r="AE55" s="6">
        <f>COUNTIF(D55:X55,"KĐG")</f>
        <v>0</v>
      </c>
      <c r="AF55" s="31">
        <f>AE55/(Y55+AA55+AC55+AE55)</f>
        <v>0</v>
      </c>
      <c r="AG55" s="32">
        <f>(((Y55*2)+(AA55*1)+(AC55*0)))/(Y55+AA55+AC55)</f>
        <v>1.8095238095238095</v>
      </c>
      <c r="AH55" s="4" t="str">
        <f>IF(AF55&gt;=50%,"KĐG",IF(AG55&gt;=1.6,"Đạt mục tiêu",IF(AG55&gt;=1,"Cần cố gắng","Chưa đạt")))</f>
        <v>Đạt mục tiêu</v>
      </c>
    </row>
    <row r="56" spans="1:34" ht="34.5" customHeight="1">
      <c r="A56" s="4"/>
      <c r="B56" s="58" t="s">
        <v>52</v>
      </c>
      <c r="C56" s="5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row>
    <row r="57" spans="1:34" ht="55.5" customHeight="1">
      <c r="A57" s="4">
        <v>108</v>
      </c>
      <c r="B57" s="5" t="s">
        <v>53</v>
      </c>
      <c r="C57" s="11" t="s">
        <v>1</v>
      </c>
      <c r="D57" s="3">
        <v>2</v>
      </c>
      <c r="E57" s="3">
        <v>1</v>
      </c>
      <c r="F57" s="3">
        <v>2</v>
      </c>
      <c r="G57" s="3">
        <v>2</v>
      </c>
      <c r="H57" s="3">
        <v>2</v>
      </c>
      <c r="I57" s="3">
        <v>1</v>
      </c>
      <c r="J57" s="3">
        <v>2</v>
      </c>
      <c r="K57" s="3">
        <v>2</v>
      </c>
      <c r="L57" s="3">
        <v>2</v>
      </c>
      <c r="M57" s="3">
        <v>2</v>
      </c>
      <c r="N57" s="3">
        <v>2</v>
      </c>
      <c r="O57" s="3">
        <v>2</v>
      </c>
      <c r="P57" s="3">
        <v>2</v>
      </c>
      <c r="Q57" s="3">
        <v>2</v>
      </c>
      <c r="R57" s="3">
        <v>2</v>
      </c>
      <c r="S57" s="3">
        <v>1</v>
      </c>
      <c r="T57" s="3">
        <v>2</v>
      </c>
      <c r="U57" s="3">
        <v>1</v>
      </c>
      <c r="V57" s="3">
        <v>2</v>
      </c>
      <c r="W57" s="3">
        <v>2</v>
      </c>
      <c r="X57" s="3">
        <v>2</v>
      </c>
      <c r="Y57" s="6">
        <f>COUNTIF(D57:X57,"2")</f>
        <v>17</v>
      </c>
      <c r="Z57" s="30">
        <f>Y57/(Y57+AA57+AC57+AE57)</f>
        <v>0.80952380952380953</v>
      </c>
      <c r="AA57" s="6">
        <f>COUNTIF(D57:X57,"1")</f>
        <v>4</v>
      </c>
      <c r="AB57" s="30">
        <f>AA57/(Y57+AA57+AC57+AE57)</f>
        <v>0.19047619047619047</v>
      </c>
      <c r="AC57" s="6">
        <f>COUNTIF(D57:X57,"0")</f>
        <v>0</v>
      </c>
      <c r="AD57" s="31">
        <f>AC57/(Y57+AA57+AC57+AE57)</f>
        <v>0</v>
      </c>
      <c r="AE57" s="6">
        <f>COUNTIF(D57:X57,"KĐG")</f>
        <v>0</v>
      </c>
      <c r="AF57" s="31">
        <f>AE57/(Y57+AA57+AC57+AE57)</f>
        <v>0</v>
      </c>
      <c r="AG57" s="32">
        <f>(((Y57*2)+(AA57*1)+(AC57*0)))/(Y57+AA57+AC57)</f>
        <v>1.8095238095238095</v>
      </c>
      <c r="AH57" s="4" t="str">
        <f>IF(AF57&gt;=50%,"KĐG",IF(AG57&gt;=1.6,"Đạt mục tiêu",IF(AG57&gt;=1,"Cần cố gắng","Chưa đạt")))</f>
        <v>Đạt mục tiêu</v>
      </c>
    </row>
    <row r="58" spans="1:34" ht="49.5" customHeight="1">
      <c r="A58" s="4"/>
      <c r="B58" s="58" t="s">
        <v>54</v>
      </c>
      <c r="C58" s="58"/>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29.25" customHeight="1">
      <c r="A59" s="4"/>
      <c r="B59" s="58" t="s">
        <v>55</v>
      </c>
      <c r="C59" s="5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row>
    <row r="60" spans="1:34" ht="29.25" customHeight="1">
      <c r="A60" s="4"/>
      <c r="B60" s="58" t="s">
        <v>56</v>
      </c>
      <c r="C60" s="5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row>
    <row r="61" spans="1:34" ht="51" customHeight="1">
      <c r="A61" s="4">
        <v>111</v>
      </c>
      <c r="B61" s="5" t="s">
        <v>57</v>
      </c>
      <c r="C61" s="11" t="s">
        <v>0</v>
      </c>
      <c r="D61" s="3">
        <v>2</v>
      </c>
      <c r="E61" s="3">
        <v>2</v>
      </c>
      <c r="F61" s="3">
        <v>2</v>
      </c>
      <c r="G61" s="3">
        <v>1</v>
      </c>
      <c r="H61" s="3">
        <v>2</v>
      </c>
      <c r="I61" s="3">
        <v>1</v>
      </c>
      <c r="J61" s="3">
        <v>2</v>
      </c>
      <c r="K61" s="3">
        <v>1</v>
      </c>
      <c r="L61" s="3">
        <v>2</v>
      </c>
      <c r="M61" s="3">
        <v>1</v>
      </c>
      <c r="N61" s="3">
        <v>2</v>
      </c>
      <c r="O61" s="3">
        <v>2</v>
      </c>
      <c r="P61" s="3">
        <v>2</v>
      </c>
      <c r="Q61" s="3">
        <v>2</v>
      </c>
      <c r="R61" s="3">
        <v>2</v>
      </c>
      <c r="S61" s="3">
        <v>1</v>
      </c>
      <c r="T61" s="3">
        <v>2</v>
      </c>
      <c r="U61" s="3">
        <v>1</v>
      </c>
      <c r="V61" s="3">
        <v>1</v>
      </c>
      <c r="W61" s="3">
        <v>1</v>
      </c>
      <c r="X61" s="3">
        <v>1</v>
      </c>
      <c r="Y61" s="6">
        <f>COUNTIF(D61:X61,"2")</f>
        <v>12</v>
      </c>
      <c r="Z61" s="30">
        <f>Y61/(Y61+AA61+AC61+AE61)</f>
        <v>0.5714285714285714</v>
      </c>
      <c r="AA61" s="6">
        <f>COUNTIF(D61:X61,"1")</f>
        <v>9</v>
      </c>
      <c r="AB61" s="30">
        <f>AA61/(Y61+AA61+AC61+AE61)</f>
        <v>0.42857142857142855</v>
      </c>
      <c r="AC61" s="6">
        <f>COUNTIF(D61:X61,"0")</f>
        <v>0</v>
      </c>
      <c r="AD61" s="31">
        <f>AC61/(Y61+AA61+AC61+AE61)</f>
        <v>0</v>
      </c>
      <c r="AE61" s="6">
        <f>COUNTIF(D61:X61,"KĐG")</f>
        <v>0</v>
      </c>
      <c r="AF61" s="31">
        <f>AE61/(Y61+AA61+AC61+AE61)</f>
        <v>0</v>
      </c>
      <c r="AG61" s="32">
        <f>(((Y61*2)+(AA61*1)+(AC61*0)))/(Y61+AA61+AC61)</f>
        <v>1.5714285714285714</v>
      </c>
      <c r="AH61" s="4" t="str">
        <f>IF(AF61&gt;=50%,"KĐG",IF(AG61&gt;=1.6,"Đạt mục tiêu",IF(AG61&gt;=1,"Cần cố gắng","Chưa đạt")))</f>
        <v>Cần cố gắng</v>
      </c>
    </row>
    <row r="62" spans="1:34" ht="45.75" customHeight="1">
      <c r="A62" s="4"/>
      <c r="B62" s="58" t="s">
        <v>58</v>
      </c>
      <c r="C62" s="5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1:34" ht="62.25" customHeight="1">
      <c r="A63" s="4">
        <v>114</v>
      </c>
      <c r="B63" s="5" t="s">
        <v>59</v>
      </c>
      <c r="C63" s="11" t="s">
        <v>0</v>
      </c>
      <c r="D63" s="3">
        <v>2</v>
      </c>
      <c r="E63" s="3">
        <v>2</v>
      </c>
      <c r="F63" s="3">
        <v>2</v>
      </c>
      <c r="G63" s="3">
        <v>2</v>
      </c>
      <c r="H63" s="3">
        <v>2</v>
      </c>
      <c r="I63" s="3">
        <v>2</v>
      </c>
      <c r="J63" s="3">
        <v>2</v>
      </c>
      <c r="K63" s="3">
        <v>2</v>
      </c>
      <c r="L63" s="3">
        <v>1</v>
      </c>
      <c r="M63" s="3">
        <v>2</v>
      </c>
      <c r="N63" s="3">
        <v>2</v>
      </c>
      <c r="O63" s="3">
        <v>2</v>
      </c>
      <c r="P63" s="3">
        <v>2</v>
      </c>
      <c r="Q63" s="3">
        <v>2</v>
      </c>
      <c r="R63" s="3">
        <v>1</v>
      </c>
      <c r="S63" s="3">
        <v>2</v>
      </c>
      <c r="T63" s="3">
        <v>2</v>
      </c>
      <c r="U63" s="3">
        <v>2</v>
      </c>
      <c r="V63" s="3">
        <v>2</v>
      </c>
      <c r="W63" s="3">
        <v>2</v>
      </c>
      <c r="X63" s="3">
        <v>1</v>
      </c>
      <c r="Y63" s="6">
        <f>COUNTIF(D63:X63,"2")</f>
        <v>18</v>
      </c>
      <c r="Z63" s="30">
        <f>Y63/(Y63+AA63+AC63+AE63)</f>
        <v>0.8571428571428571</v>
      </c>
      <c r="AA63" s="6">
        <f>COUNTIF(D63:X63,"1")</f>
        <v>3</v>
      </c>
      <c r="AB63" s="30">
        <f>AA63/(Y63+AA63+AC63+AE63)</f>
        <v>0.14285714285714285</v>
      </c>
      <c r="AC63" s="6">
        <f>COUNTIF(D63:X63,"0")</f>
        <v>0</v>
      </c>
      <c r="AD63" s="31">
        <f>AC63/(Y63+AA63+AC63+AE63)</f>
        <v>0</v>
      </c>
      <c r="AE63" s="6">
        <f>COUNTIF(D63:X63,"KĐG")</f>
        <v>0</v>
      </c>
      <c r="AF63" s="31">
        <f>AE63/(Y63+AA63+AC63+AE63)</f>
        <v>0</v>
      </c>
      <c r="AG63" s="32">
        <f>(((Y63*2)+(AA63*1)+(AC63*0)))/(Y63+AA63+AC63)</f>
        <v>1.8571428571428572</v>
      </c>
      <c r="AH63" s="4" t="str">
        <f>IF(AF63&gt;=50%,"KĐG",IF(AG63&gt;=1.6,"Đạt mục tiêu",IF(AG63&gt;=1,"Cần cố gắng","Chưa đạt")))</f>
        <v>Đạt mục tiêu</v>
      </c>
    </row>
    <row r="64" spans="1:34" s="21" customFormat="1" ht="34.5" customHeight="1">
      <c r="A64" s="19"/>
      <c r="B64" s="81" t="s">
        <v>60</v>
      </c>
      <c r="C64" s="81"/>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row>
    <row r="65" spans="1:34" s="21" customFormat="1" ht="48" customHeight="1">
      <c r="A65" s="19"/>
      <c r="B65" s="81" t="s">
        <v>61</v>
      </c>
      <c r="C65" s="81"/>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1:34" ht="66.75" customHeight="1">
      <c r="A66" s="4">
        <v>116</v>
      </c>
      <c r="B66" s="5" t="s">
        <v>62</v>
      </c>
      <c r="C66" s="11" t="s">
        <v>0</v>
      </c>
      <c r="D66" s="3">
        <v>2</v>
      </c>
      <c r="E66" s="3">
        <v>1</v>
      </c>
      <c r="F66" s="3">
        <v>2</v>
      </c>
      <c r="G66" s="3">
        <v>2</v>
      </c>
      <c r="H66" s="3">
        <v>2</v>
      </c>
      <c r="I66" s="3">
        <v>2</v>
      </c>
      <c r="J66" s="3">
        <v>2</v>
      </c>
      <c r="K66" s="3">
        <v>2</v>
      </c>
      <c r="L66" s="3">
        <v>2</v>
      </c>
      <c r="M66" s="3">
        <v>2</v>
      </c>
      <c r="N66" s="3">
        <v>2</v>
      </c>
      <c r="O66" s="3">
        <v>2</v>
      </c>
      <c r="P66" s="3">
        <v>2</v>
      </c>
      <c r="Q66" s="3">
        <v>2</v>
      </c>
      <c r="R66" s="3">
        <v>1</v>
      </c>
      <c r="S66" s="3">
        <v>2</v>
      </c>
      <c r="T66" s="3">
        <v>2</v>
      </c>
      <c r="U66" s="3">
        <v>1</v>
      </c>
      <c r="V66" s="3">
        <v>2</v>
      </c>
      <c r="W66" s="3">
        <v>1</v>
      </c>
      <c r="X66" s="3">
        <v>2</v>
      </c>
      <c r="Y66" s="6">
        <f>COUNTIF(D66:X66,"2")</f>
        <v>17</v>
      </c>
      <c r="Z66" s="30">
        <f>Y66/(Y66+AA66+AC66+AE66)</f>
        <v>0.80952380952380953</v>
      </c>
      <c r="AA66" s="6">
        <f>COUNTIF(D66:X66,"1")</f>
        <v>4</v>
      </c>
      <c r="AB66" s="30">
        <f>AA66/(Y66+AA66+AC66+AE66)</f>
        <v>0.19047619047619047</v>
      </c>
      <c r="AC66" s="6">
        <f>COUNTIF(D66:X66,"0")</f>
        <v>0</v>
      </c>
      <c r="AD66" s="31">
        <f>AC66/(Y66+AA66+AC66+AE66)</f>
        <v>0</v>
      </c>
      <c r="AE66" s="6">
        <f>COUNTIF(D66:X66,"KĐG")</f>
        <v>0</v>
      </c>
      <c r="AF66" s="31">
        <f>AE66/(Y66+AA66+AC66+AE66)</f>
        <v>0</v>
      </c>
      <c r="AG66" s="32">
        <f>(((Y66*2)+(AA66*1)+(AC66*0)))/(Y66+AA66+AC66)</f>
        <v>1.8095238095238095</v>
      </c>
      <c r="AH66" s="4" t="str">
        <f>IF(AF66&gt;=50%,"KĐG",IF(AG66&gt;=1.6,"Đạt mục tiêu",IF(AG66&gt;=1,"Cần cố gắng","Chưa đạt")))</f>
        <v>Đạt mục tiêu</v>
      </c>
    </row>
    <row r="67" spans="1:34" ht="66.75" customHeight="1">
      <c r="A67" s="4">
        <v>117</v>
      </c>
      <c r="B67" s="5" t="s">
        <v>59</v>
      </c>
      <c r="C67" s="11" t="s">
        <v>0</v>
      </c>
      <c r="D67" s="3">
        <v>1</v>
      </c>
      <c r="E67" s="3">
        <v>2</v>
      </c>
      <c r="F67" s="3">
        <v>1</v>
      </c>
      <c r="G67" s="3">
        <v>2</v>
      </c>
      <c r="H67" s="3">
        <v>2</v>
      </c>
      <c r="I67" s="3">
        <v>2</v>
      </c>
      <c r="J67" s="3">
        <v>2</v>
      </c>
      <c r="K67" s="3">
        <v>1</v>
      </c>
      <c r="L67" s="3">
        <v>2</v>
      </c>
      <c r="M67" s="3">
        <v>2</v>
      </c>
      <c r="N67" s="3">
        <v>2</v>
      </c>
      <c r="O67" s="3">
        <v>2</v>
      </c>
      <c r="P67" s="3">
        <v>2</v>
      </c>
      <c r="Q67" s="3">
        <v>2</v>
      </c>
      <c r="R67" s="3">
        <v>2</v>
      </c>
      <c r="S67" s="3">
        <v>1</v>
      </c>
      <c r="T67" s="3">
        <v>2</v>
      </c>
      <c r="U67" s="3">
        <v>2</v>
      </c>
      <c r="V67" s="3">
        <v>2</v>
      </c>
      <c r="W67" s="3">
        <v>2</v>
      </c>
      <c r="X67" s="3">
        <v>1</v>
      </c>
      <c r="Y67" s="6">
        <f>COUNTIF(D67:X67,"2")</f>
        <v>16</v>
      </c>
      <c r="Z67" s="30">
        <f>Y67/(Y67+AA67+AC67+AE67)</f>
        <v>0.76190476190476186</v>
      </c>
      <c r="AA67" s="6">
        <f>COUNTIF(D67:X67,"1")</f>
        <v>5</v>
      </c>
      <c r="AB67" s="30">
        <f>AA67/(Y67+AA67+AC67+AE67)</f>
        <v>0.23809523809523808</v>
      </c>
      <c r="AC67" s="6">
        <f>COUNTIF(D67:X67,"0")</f>
        <v>0</v>
      </c>
      <c r="AD67" s="31">
        <f>AC67/(Y67+AA67+AC67+AE67)</f>
        <v>0</v>
      </c>
      <c r="AE67" s="6">
        <f>COUNTIF(D67:X67,"KĐG")</f>
        <v>0</v>
      </c>
      <c r="AF67" s="31">
        <f>AE67/(Y67+AA67+AC67+AE67)</f>
        <v>0</v>
      </c>
      <c r="AG67" s="32">
        <f>(((Y67*2)+(AA67*1)+(AC67*0)))/(Y67+AA67+AC67)</f>
        <v>1.7619047619047619</v>
      </c>
      <c r="AH67" s="4" t="str">
        <f>IF(AF67&gt;=50%,"KĐG",IF(AG67&gt;=1.6,"Đạt mục tiêu",IF(AG67&gt;=1,"Cần cố gắng","Chưa đạt")))</f>
        <v>Đạt mục tiêu</v>
      </c>
    </row>
    <row r="68" spans="1:34" ht="34.5" customHeight="1">
      <c r="A68" s="4"/>
      <c r="B68" s="58" t="s">
        <v>63</v>
      </c>
      <c r="C68" s="5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row>
    <row r="69" spans="1:34" ht="47.25" customHeight="1">
      <c r="A69" s="4"/>
      <c r="B69" s="58" t="s">
        <v>64</v>
      </c>
      <c r="C69" s="5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ht="69.75" customHeight="1">
      <c r="A70" s="4">
        <v>125</v>
      </c>
      <c r="B70" s="5" t="s">
        <v>65</v>
      </c>
      <c r="C70" s="11" t="s">
        <v>0</v>
      </c>
      <c r="D70" s="3">
        <v>2</v>
      </c>
      <c r="E70" s="3">
        <v>2</v>
      </c>
      <c r="F70" s="3">
        <v>2</v>
      </c>
      <c r="G70" s="3">
        <v>2</v>
      </c>
      <c r="H70" s="3">
        <v>2</v>
      </c>
      <c r="I70" s="3">
        <v>1</v>
      </c>
      <c r="J70" s="3">
        <v>2</v>
      </c>
      <c r="K70" s="3">
        <v>2</v>
      </c>
      <c r="L70" s="3">
        <v>2</v>
      </c>
      <c r="M70" s="3">
        <v>2</v>
      </c>
      <c r="N70" s="3">
        <v>2</v>
      </c>
      <c r="O70" s="3">
        <v>2</v>
      </c>
      <c r="P70" s="3">
        <v>2</v>
      </c>
      <c r="Q70" s="3">
        <v>2</v>
      </c>
      <c r="R70" s="3">
        <v>2</v>
      </c>
      <c r="S70" s="3">
        <v>1</v>
      </c>
      <c r="T70" s="3">
        <v>2</v>
      </c>
      <c r="U70" s="3">
        <v>1</v>
      </c>
      <c r="V70" s="3">
        <v>2</v>
      </c>
      <c r="W70" s="3">
        <v>2</v>
      </c>
      <c r="X70" s="3">
        <v>2</v>
      </c>
      <c r="Y70" s="6">
        <f>COUNTIF(D70:X70,"2")</f>
        <v>18</v>
      </c>
      <c r="Z70" s="30">
        <f>Y70/(Y70+AA70+AC70+AE70)</f>
        <v>0.8571428571428571</v>
      </c>
      <c r="AA70" s="6">
        <f>COUNTIF(D70:X70,"1")</f>
        <v>3</v>
      </c>
      <c r="AB70" s="30">
        <f>AA70/(Y70+AA70+AC70+AE70)</f>
        <v>0.14285714285714285</v>
      </c>
      <c r="AC70" s="6">
        <f>COUNTIF(D70:X70,"0")</f>
        <v>0</v>
      </c>
      <c r="AD70" s="31">
        <f>AC70/(Y70+AA70+AC70+AE70)</f>
        <v>0</v>
      </c>
      <c r="AE70" s="6">
        <f>COUNTIF(D70:X70,"KĐG")</f>
        <v>0</v>
      </c>
      <c r="AF70" s="31">
        <f>AE70/(Y70+AA70+AC70+AE70)</f>
        <v>0</v>
      </c>
      <c r="AG70" s="32">
        <f>(((Y70*2)+(AA70*1)+(AC70*0)))/(Y70+AA70+AC70)</f>
        <v>1.8571428571428572</v>
      </c>
      <c r="AH70" s="4" t="str">
        <f>IF(AF70&gt;=50%,"KĐG",IF(AG70&gt;=1.6,"Đạt mục tiêu",IF(AG70&gt;=1,"Cần cố gắng","Chưa đạt")))</f>
        <v>Đạt mục tiêu</v>
      </c>
    </row>
    <row r="71" spans="1:34" ht="34.5" customHeight="1">
      <c r="A71" s="4"/>
      <c r="B71" s="58" t="s">
        <v>66</v>
      </c>
      <c r="C71" s="5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row>
    <row r="72" spans="1:34" ht="60.75" customHeight="1">
      <c r="A72" s="4">
        <v>134</v>
      </c>
      <c r="B72" s="5" t="s">
        <v>67</v>
      </c>
      <c r="C72" s="11" t="s">
        <v>0</v>
      </c>
      <c r="D72" s="3">
        <v>2</v>
      </c>
      <c r="E72" s="3">
        <v>2</v>
      </c>
      <c r="F72" s="3">
        <v>2</v>
      </c>
      <c r="G72" s="3">
        <v>1</v>
      </c>
      <c r="H72" s="3">
        <v>2</v>
      </c>
      <c r="I72" s="3">
        <v>2</v>
      </c>
      <c r="J72" s="3">
        <v>2</v>
      </c>
      <c r="K72" s="3">
        <v>2</v>
      </c>
      <c r="L72" s="3">
        <v>2</v>
      </c>
      <c r="M72" s="3">
        <v>2</v>
      </c>
      <c r="N72" s="3">
        <v>1</v>
      </c>
      <c r="O72" s="3">
        <v>2</v>
      </c>
      <c r="P72" s="3">
        <v>2</v>
      </c>
      <c r="Q72" s="3">
        <v>2</v>
      </c>
      <c r="R72" s="3">
        <v>2</v>
      </c>
      <c r="S72" s="3">
        <v>2</v>
      </c>
      <c r="T72" s="3">
        <v>2</v>
      </c>
      <c r="U72" s="3">
        <v>2</v>
      </c>
      <c r="V72" s="3">
        <v>2</v>
      </c>
      <c r="W72" s="3">
        <v>2</v>
      </c>
      <c r="X72" s="3">
        <v>2</v>
      </c>
      <c r="Y72" s="6">
        <f>COUNTIF(D72:X72,"2")</f>
        <v>19</v>
      </c>
      <c r="Z72" s="30">
        <f>Y72/(Y72+AA72+AC72+AE72)</f>
        <v>0.90476190476190477</v>
      </c>
      <c r="AA72" s="6">
        <f>COUNTIF(D72:X72,"1")</f>
        <v>2</v>
      </c>
      <c r="AB72" s="30">
        <f>AA72/(Y72+AA72+AC72+AE72)</f>
        <v>9.5238095238095233E-2</v>
      </c>
      <c r="AC72" s="6">
        <f>COUNTIF(D72:X72,"0")</f>
        <v>0</v>
      </c>
      <c r="AD72" s="31">
        <f>AC72/(Y72+AA72+AC72+AE72)</f>
        <v>0</v>
      </c>
      <c r="AE72" s="6">
        <f>COUNTIF(D72:X72,"KĐG")</f>
        <v>0</v>
      </c>
      <c r="AF72" s="31">
        <f>AE72/(Y72+AA72+AC72+AE72)</f>
        <v>0</v>
      </c>
      <c r="AG72" s="32">
        <f>(((Y72*2)+(AA72*1)+(AC72*0)))/(Y72+AA72+AC72)</f>
        <v>1.9047619047619047</v>
      </c>
      <c r="AH72" s="4" t="str">
        <f>IF(AF72&gt;=50%,"KĐG",IF(AG72&gt;=1.6,"Đạt mục tiêu",IF(AG72&gt;=1,"Cần cố gắng","Chưa đạt")))</f>
        <v>Đạt mục tiêu</v>
      </c>
    </row>
    <row r="73" spans="1:34" ht="63" customHeight="1">
      <c r="A73" s="4">
        <v>136</v>
      </c>
      <c r="B73" s="5" t="s">
        <v>68</v>
      </c>
      <c r="C73" s="11" t="s">
        <v>0</v>
      </c>
      <c r="D73" s="3">
        <v>2</v>
      </c>
      <c r="E73" s="3">
        <v>2</v>
      </c>
      <c r="F73" s="3">
        <v>2</v>
      </c>
      <c r="G73" s="3">
        <v>2</v>
      </c>
      <c r="H73" s="3">
        <v>2</v>
      </c>
      <c r="I73" s="3">
        <v>2</v>
      </c>
      <c r="J73" s="3">
        <v>2</v>
      </c>
      <c r="K73" s="3">
        <v>2</v>
      </c>
      <c r="L73" s="3">
        <v>2</v>
      </c>
      <c r="M73" s="3">
        <v>2</v>
      </c>
      <c r="N73" s="3">
        <v>2</v>
      </c>
      <c r="O73" s="3">
        <v>2</v>
      </c>
      <c r="P73" s="3">
        <v>1</v>
      </c>
      <c r="Q73" s="3">
        <v>2</v>
      </c>
      <c r="R73" s="3">
        <v>2</v>
      </c>
      <c r="S73" s="3">
        <v>1</v>
      </c>
      <c r="T73" s="3">
        <v>2</v>
      </c>
      <c r="U73" s="3">
        <v>2</v>
      </c>
      <c r="V73" s="3">
        <v>1</v>
      </c>
      <c r="W73" s="3">
        <v>2</v>
      </c>
      <c r="X73" s="3">
        <v>2</v>
      </c>
      <c r="Y73" s="6">
        <f>COUNTIF(D73:X73,"2")</f>
        <v>18</v>
      </c>
      <c r="Z73" s="30">
        <f>Y73/(Y73+AA73+AC73+AE73)</f>
        <v>0.8571428571428571</v>
      </c>
      <c r="AA73" s="6">
        <f>COUNTIF(D73:X73,"1")</f>
        <v>3</v>
      </c>
      <c r="AB73" s="30">
        <f>AA73/(Y73+AA73+AC73+AE73)</f>
        <v>0.14285714285714285</v>
      </c>
      <c r="AC73" s="6">
        <f>COUNTIF(D73:X73,"0")</f>
        <v>0</v>
      </c>
      <c r="AD73" s="31">
        <f>AC73/(Y73+AA73+AC73+AE73)</f>
        <v>0</v>
      </c>
      <c r="AE73" s="6">
        <f>COUNTIF(D73:X73,"KĐG")</f>
        <v>0</v>
      </c>
      <c r="AF73" s="31">
        <f>AE73/(Y73+AA73+AC73+AE73)</f>
        <v>0</v>
      </c>
      <c r="AG73" s="32">
        <f>(((Y73*2)+(AA73*1)+(AC73*0)))/(Y73+AA73+AC73)</f>
        <v>1.8571428571428572</v>
      </c>
      <c r="AH73" s="4" t="str">
        <f>IF(AF73&gt;=50%,"KĐG",IF(AG73&gt;=1.6,"Đạt mục tiêu",IF(AG73&gt;=1,"Cần cố gắng","Chưa đạt")))</f>
        <v>Đạt mục tiêu</v>
      </c>
    </row>
    <row r="74" spans="1:34" ht="73.5" customHeight="1">
      <c r="A74" s="4">
        <v>145</v>
      </c>
      <c r="B74" s="5" t="s">
        <v>72</v>
      </c>
      <c r="C74" s="11" t="s">
        <v>0</v>
      </c>
      <c r="D74" s="3">
        <v>2</v>
      </c>
      <c r="E74" s="3">
        <v>2</v>
      </c>
      <c r="F74" s="3">
        <v>2</v>
      </c>
      <c r="G74" s="3">
        <v>2</v>
      </c>
      <c r="H74" s="3">
        <v>2</v>
      </c>
      <c r="I74" s="3">
        <v>1</v>
      </c>
      <c r="J74" s="3">
        <v>2</v>
      </c>
      <c r="K74" s="3">
        <v>2</v>
      </c>
      <c r="L74" s="3">
        <v>1</v>
      </c>
      <c r="M74" s="3">
        <v>2</v>
      </c>
      <c r="N74" s="3">
        <v>2</v>
      </c>
      <c r="O74" s="3">
        <v>2</v>
      </c>
      <c r="P74" s="3">
        <v>2</v>
      </c>
      <c r="Q74" s="3">
        <v>2</v>
      </c>
      <c r="R74" s="3">
        <v>1</v>
      </c>
      <c r="S74" s="3">
        <v>2</v>
      </c>
      <c r="T74" s="3">
        <v>2</v>
      </c>
      <c r="U74" s="3">
        <v>2</v>
      </c>
      <c r="V74" s="3">
        <v>2</v>
      </c>
      <c r="W74" s="3">
        <v>2</v>
      </c>
      <c r="X74" s="3">
        <v>2</v>
      </c>
      <c r="Y74" s="6">
        <f>COUNTIF(D74:X74,"2")</f>
        <v>18</v>
      </c>
      <c r="Z74" s="30">
        <f>Y74/(Y74+AA74+AC74+AE74)</f>
        <v>0.8571428571428571</v>
      </c>
      <c r="AA74" s="6">
        <f>COUNTIF(D74:X74,"1")</f>
        <v>3</v>
      </c>
      <c r="AB74" s="30">
        <f>AA74/(Y74+AA74+AC74+AE74)</f>
        <v>0.14285714285714285</v>
      </c>
      <c r="AC74" s="6">
        <f>COUNTIF(D74:X74,"0")</f>
        <v>0</v>
      </c>
      <c r="AD74" s="31">
        <f>AC74/(Y74+AA74+AC74+AE74)</f>
        <v>0</v>
      </c>
      <c r="AE74" s="6">
        <f>COUNTIF(D74:X74,"KĐG")</f>
        <v>0</v>
      </c>
      <c r="AF74" s="31">
        <f>AE74/(Y74+AA74+AC74+AE74)</f>
        <v>0</v>
      </c>
      <c r="AG74" s="32">
        <f>(((Y74*2)+(AA74*1)+(AC74*0)))/(Y74+AA74+AC74)</f>
        <v>1.8571428571428572</v>
      </c>
      <c r="AH74" s="4" t="str">
        <f>IF(AF74&gt;=50%,"KĐG",IF(AG74&gt;=1.6,"Đạt mục tiêu",IF(AG74&gt;=1,"Cần cố gắng","Chưa đạt")))</f>
        <v>Đạt mục tiêu</v>
      </c>
    </row>
    <row r="75" spans="1:34" ht="60.75" customHeight="1">
      <c r="A75" s="4">
        <v>146</v>
      </c>
      <c r="B75" s="7" t="s">
        <v>69</v>
      </c>
      <c r="C75" s="13" t="s">
        <v>2</v>
      </c>
      <c r="D75" s="3">
        <v>2</v>
      </c>
      <c r="E75" s="3">
        <v>2</v>
      </c>
      <c r="F75" s="3">
        <v>1</v>
      </c>
      <c r="G75" s="3">
        <v>2</v>
      </c>
      <c r="H75" s="3">
        <v>2</v>
      </c>
      <c r="I75" s="3">
        <v>2</v>
      </c>
      <c r="J75" s="3">
        <v>2</v>
      </c>
      <c r="K75" s="3">
        <v>2</v>
      </c>
      <c r="L75" s="3">
        <v>2</v>
      </c>
      <c r="M75" s="3">
        <v>1</v>
      </c>
      <c r="N75" s="3">
        <v>2</v>
      </c>
      <c r="O75" s="3">
        <v>2</v>
      </c>
      <c r="P75" s="3">
        <v>2</v>
      </c>
      <c r="Q75" s="3">
        <v>2</v>
      </c>
      <c r="R75" s="3">
        <v>2</v>
      </c>
      <c r="S75" s="3">
        <v>2</v>
      </c>
      <c r="T75" s="3">
        <v>2</v>
      </c>
      <c r="U75" s="3">
        <v>1</v>
      </c>
      <c r="V75" s="3">
        <v>2</v>
      </c>
      <c r="W75" s="3">
        <v>2</v>
      </c>
      <c r="X75" s="3">
        <v>2</v>
      </c>
      <c r="Y75" s="6">
        <f>COUNTIF(D75:X75,"2")</f>
        <v>18</v>
      </c>
      <c r="Z75" s="30">
        <f>Y75/(Y75+AA75+AC75+AE75)</f>
        <v>0.8571428571428571</v>
      </c>
      <c r="AA75" s="6">
        <f>COUNTIF(D75:X75,"1")</f>
        <v>3</v>
      </c>
      <c r="AB75" s="30">
        <f>AA75/(Y75+AA75+AC75+AE75)</f>
        <v>0.14285714285714285</v>
      </c>
      <c r="AC75" s="6">
        <f>COUNTIF(D75:X75,"0")</f>
        <v>0</v>
      </c>
      <c r="AD75" s="31">
        <f>AC75/(Y75+AA75+AC75+AE75)</f>
        <v>0</v>
      </c>
      <c r="AE75" s="6">
        <f>COUNTIF(D75:X75,"KĐG")</f>
        <v>0</v>
      </c>
      <c r="AF75" s="31">
        <f>AE75/(Y75+AA75+AC75+AE75)</f>
        <v>0</v>
      </c>
      <c r="AG75" s="32">
        <f>(((Y75*2)+(AA75*1)+(AC75*0)))/(Y75+AA75+AC75)</f>
        <v>1.8571428571428572</v>
      </c>
      <c r="AH75" s="4" t="str">
        <f>IF(AF75&gt;=50%,"KĐG",IF(AG75&gt;=1.6,"Đạt mục tiêu",IF(AG75&gt;=1,"Cần cố gắng","Chưa đạt")))</f>
        <v>Đạt mục tiêu</v>
      </c>
    </row>
    <row r="76" spans="1:34" ht="36.75" customHeight="1">
      <c r="A76" s="116" t="s">
        <v>112</v>
      </c>
      <c r="B76" s="79" t="s">
        <v>104</v>
      </c>
      <c r="C76" s="79"/>
      <c r="D76" s="27">
        <f t="shared" ref="D76:X76" si="10">COUNTIFS(D$8:D$75,"2")</f>
        <v>33</v>
      </c>
      <c r="E76" s="27">
        <f t="shared" si="10"/>
        <v>31</v>
      </c>
      <c r="F76" s="27">
        <f t="shared" si="10"/>
        <v>29</v>
      </c>
      <c r="G76" s="27">
        <f t="shared" si="10"/>
        <v>30</v>
      </c>
      <c r="H76" s="27">
        <f t="shared" si="10"/>
        <v>32</v>
      </c>
      <c r="I76" s="27">
        <f t="shared" si="10"/>
        <v>23</v>
      </c>
      <c r="J76" s="27">
        <f t="shared" si="10"/>
        <v>35</v>
      </c>
      <c r="K76" s="27">
        <f t="shared" si="10"/>
        <v>31</v>
      </c>
      <c r="L76" s="27">
        <f t="shared" si="10"/>
        <v>30</v>
      </c>
      <c r="M76" s="27">
        <f t="shared" si="10"/>
        <v>33</v>
      </c>
      <c r="N76" s="27">
        <f t="shared" si="10"/>
        <v>32</v>
      </c>
      <c r="O76" s="27">
        <f t="shared" si="10"/>
        <v>35</v>
      </c>
      <c r="P76" s="27">
        <f t="shared" si="10"/>
        <v>31</v>
      </c>
      <c r="Q76" s="27">
        <f t="shared" si="10"/>
        <v>32</v>
      </c>
      <c r="R76" s="27">
        <f t="shared" si="10"/>
        <v>28</v>
      </c>
      <c r="S76" s="27">
        <f t="shared" si="10"/>
        <v>21</v>
      </c>
      <c r="T76" s="27">
        <f t="shared" si="10"/>
        <v>31</v>
      </c>
      <c r="U76" s="27">
        <f t="shared" si="10"/>
        <v>22</v>
      </c>
      <c r="V76" s="27">
        <f t="shared" si="10"/>
        <v>30</v>
      </c>
      <c r="W76" s="27">
        <f t="shared" si="10"/>
        <v>27</v>
      </c>
      <c r="X76" s="27">
        <f t="shared" si="10"/>
        <v>29</v>
      </c>
      <c r="Y76" s="66"/>
      <c r="Z76" s="67"/>
      <c r="AA76" s="67"/>
      <c r="AB76" s="67"/>
      <c r="AC76" s="67"/>
      <c r="AD76" s="67"/>
      <c r="AE76" s="67"/>
      <c r="AF76" s="67"/>
      <c r="AG76" s="68"/>
      <c r="AH76" s="65" t="s">
        <v>110</v>
      </c>
    </row>
    <row r="77" spans="1:34" ht="36.75" customHeight="1">
      <c r="A77" s="117"/>
      <c r="B77" s="79" t="s">
        <v>105</v>
      </c>
      <c r="C77" s="79"/>
      <c r="D77" s="27">
        <f t="shared" ref="D77:X77" si="11">COUNTIFS(D$8:D$75,"1")</f>
        <v>4</v>
      </c>
      <c r="E77" s="27">
        <f t="shared" si="11"/>
        <v>6</v>
      </c>
      <c r="F77" s="27">
        <f t="shared" si="11"/>
        <v>8</v>
      </c>
      <c r="G77" s="27">
        <f t="shared" si="11"/>
        <v>7</v>
      </c>
      <c r="H77" s="27">
        <f t="shared" si="11"/>
        <v>5</v>
      </c>
      <c r="I77" s="27">
        <f t="shared" si="11"/>
        <v>14</v>
      </c>
      <c r="J77" s="27">
        <f t="shared" si="11"/>
        <v>2</v>
      </c>
      <c r="K77" s="27">
        <f t="shared" si="11"/>
        <v>6</v>
      </c>
      <c r="L77" s="27">
        <f t="shared" si="11"/>
        <v>7</v>
      </c>
      <c r="M77" s="27">
        <f t="shared" si="11"/>
        <v>4</v>
      </c>
      <c r="N77" s="27">
        <f t="shared" si="11"/>
        <v>5</v>
      </c>
      <c r="O77" s="27">
        <f t="shared" si="11"/>
        <v>2</v>
      </c>
      <c r="P77" s="27">
        <f t="shared" si="11"/>
        <v>6</v>
      </c>
      <c r="Q77" s="27">
        <f t="shared" si="11"/>
        <v>5</v>
      </c>
      <c r="R77" s="27">
        <f t="shared" si="11"/>
        <v>9</v>
      </c>
      <c r="S77" s="27">
        <f t="shared" si="11"/>
        <v>16</v>
      </c>
      <c r="T77" s="27">
        <f t="shared" si="11"/>
        <v>6</v>
      </c>
      <c r="U77" s="27">
        <f t="shared" si="11"/>
        <v>15</v>
      </c>
      <c r="V77" s="27">
        <f t="shared" si="11"/>
        <v>7</v>
      </c>
      <c r="W77" s="27">
        <f t="shared" si="11"/>
        <v>10</v>
      </c>
      <c r="X77" s="27">
        <f t="shared" si="11"/>
        <v>8</v>
      </c>
      <c r="Y77" s="69"/>
      <c r="Z77" s="70"/>
      <c r="AA77" s="70"/>
      <c r="AB77" s="70"/>
      <c r="AC77" s="70"/>
      <c r="AD77" s="70"/>
      <c r="AE77" s="70"/>
      <c r="AF77" s="70"/>
      <c r="AG77" s="71"/>
      <c r="AH77" s="65"/>
    </row>
    <row r="78" spans="1:34" ht="36.75" customHeight="1">
      <c r="A78" s="117"/>
      <c r="B78" s="79" t="s">
        <v>106</v>
      </c>
      <c r="C78" s="79"/>
      <c r="D78" s="27">
        <f t="shared" ref="D78:X78" si="12">COUNTIFS(D$6:D$75,"0")</f>
        <v>0</v>
      </c>
      <c r="E78" s="27">
        <f t="shared" si="12"/>
        <v>0</v>
      </c>
      <c r="F78" s="27">
        <f t="shared" si="12"/>
        <v>0</v>
      </c>
      <c r="G78" s="27">
        <f t="shared" si="12"/>
        <v>0</v>
      </c>
      <c r="H78" s="27">
        <f t="shared" si="12"/>
        <v>0</v>
      </c>
      <c r="I78" s="27">
        <f t="shared" si="12"/>
        <v>0</v>
      </c>
      <c r="J78" s="27">
        <f t="shared" si="12"/>
        <v>0</v>
      </c>
      <c r="K78" s="27">
        <f t="shared" si="12"/>
        <v>0</v>
      </c>
      <c r="L78" s="27">
        <f t="shared" si="12"/>
        <v>0</v>
      </c>
      <c r="M78" s="27">
        <f t="shared" si="12"/>
        <v>0</v>
      </c>
      <c r="N78" s="27">
        <f t="shared" si="12"/>
        <v>0</v>
      </c>
      <c r="O78" s="27">
        <f t="shared" si="12"/>
        <v>0</v>
      </c>
      <c r="P78" s="27">
        <f t="shared" si="12"/>
        <v>0</v>
      </c>
      <c r="Q78" s="27">
        <f t="shared" si="12"/>
        <v>0</v>
      </c>
      <c r="R78" s="27">
        <f t="shared" si="12"/>
        <v>0</v>
      </c>
      <c r="S78" s="27">
        <f t="shared" si="12"/>
        <v>0</v>
      </c>
      <c r="T78" s="27">
        <f t="shared" si="12"/>
        <v>0</v>
      </c>
      <c r="U78" s="27">
        <f t="shared" si="12"/>
        <v>0</v>
      </c>
      <c r="V78" s="27">
        <f t="shared" si="12"/>
        <v>0</v>
      </c>
      <c r="W78" s="27">
        <f t="shared" si="12"/>
        <v>0</v>
      </c>
      <c r="X78" s="27">
        <f t="shared" si="12"/>
        <v>0</v>
      </c>
      <c r="Y78" s="69"/>
      <c r="Z78" s="70"/>
      <c r="AA78" s="70"/>
      <c r="AB78" s="70"/>
      <c r="AC78" s="70"/>
      <c r="AD78" s="70"/>
      <c r="AE78" s="70"/>
      <c r="AF78" s="70"/>
      <c r="AG78" s="71"/>
      <c r="AH78" s="65"/>
    </row>
    <row r="79" spans="1:34" ht="36.75" customHeight="1">
      <c r="A79" s="117"/>
      <c r="B79" s="80" t="s">
        <v>107</v>
      </c>
      <c r="C79" s="80"/>
      <c r="D79" s="27">
        <f t="shared" ref="D79:X79" si="13">COUNTIFS(D$6:D$75,"kđg")</f>
        <v>0</v>
      </c>
      <c r="E79" s="27">
        <f t="shared" si="13"/>
        <v>0</v>
      </c>
      <c r="F79" s="27">
        <f t="shared" si="13"/>
        <v>0</v>
      </c>
      <c r="G79" s="27">
        <f t="shared" si="13"/>
        <v>0</v>
      </c>
      <c r="H79" s="27">
        <f t="shared" si="13"/>
        <v>0</v>
      </c>
      <c r="I79" s="27">
        <f t="shared" si="13"/>
        <v>0</v>
      </c>
      <c r="J79" s="27">
        <f t="shared" si="13"/>
        <v>0</v>
      </c>
      <c r="K79" s="27">
        <f t="shared" si="13"/>
        <v>0</v>
      </c>
      <c r="L79" s="27">
        <f t="shared" si="13"/>
        <v>0</v>
      </c>
      <c r="M79" s="27">
        <f t="shared" si="13"/>
        <v>0</v>
      </c>
      <c r="N79" s="27">
        <f t="shared" si="13"/>
        <v>0</v>
      </c>
      <c r="O79" s="27">
        <f t="shared" si="13"/>
        <v>0</v>
      </c>
      <c r="P79" s="27">
        <f t="shared" si="13"/>
        <v>0</v>
      </c>
      <c r="Q79" s="27">
        <f t="shared" si="13"/>
        <v>0</v>
      </c>
      <c r="R79" s="27">
        <f t="shared" si="13"/>
        <v>0</v>
      </c>
      <c r="S79" s="27">
        <f t="shared" si="13"/>
        <v>0</v>
      </c>
      <c r="T79" s="27">
        <f t="shared" si="13"/>
        <v>0</v>
      </c>
      <c r="U79" s="27">
        <f t="shared" si="13"/>
        <v>0</v>
      </c>
      <c r="V79" s="27">
        <f t="shared" si="13"/>
        <v>0</v>
      </c>
      <c r="W79" s="27">
        <f t="shared" si="13"/>
        <v>0</v>
      </c>
      <c r="X79" s="27">
        <f t="shared" si="13"/>
        <v>0</v>
      </c>
      <c r="Y79" s="69"/>
      <c r="Z79" s="70"/>
      <c r="AA79" s="70"/>
      <c r="AB79" s="70"/>
      <c r="AC79" s="70"/>
      <c r="AD79" s="70"/>
      <c r="AE79" s="70"/>
      <c r="AF79" s="70"/>
      <c r="AG79" s="71"/>
      <c r="AH79" s="65"/>
    </row>
    <row r="80" spans="1:34" ht="36.75" customHeight="1">
      <c r="A80" s="117"/>
      <c r="B80" s="80" t="s">
        <v>108</v>
      </c>
      <c r="C80" s="80"/>
      <c r="D80" s="28">
        <f>D79/20</f>
        <v>0</v>
      </c>
      <c r="E80" s="28">
        <f t="shared" ref="E80:X80" si="14">E79/20</f>
        <v>0</v>
      </c>
      <c r="F80" s="28">
        <f t="shared" si="14"/>
        <v>0</v>
      </c>
      <c r="G80" s="28">
        <f t="shared" si="14"/>
        <v>0</v>
      </c>
      <c r="H80" s="28">
        <f t="shared" si="14"/>
        <v>0</v>
      </c>
      <c r="I80" s="28">
        <f t="shared" si="14"/>
        <v>0</v>
      </c>
      <c r="J80" s="28">
        <f t="shared" si="14"/>
        <v>0</v>
      </c>
      <c r="K80" s="28">
        <f t="shared" si="14"/>
        <v>0</v>
      </c>
      <c r="L80" s="28">
        <f t="shared" si="14"/>
        <v>0</v>
      </c>
      <c r="M80" s="28">
        <f t="shared" si="14"/>
        <v>0</v>
      </c>
      <c r="N80" s="28">
        <f t="shared" si="14"/>
        <v>0</v>
      </c>
      <c r="O80" s="28">
        <f t="shared" si="14"/>
        <v>0</v>
      </c>
      <c r="P80" s="28">
        <f t="shared" si="14"/>
        <v>0</v>
      </c>
      <c r="Q80" s="28">
        <f t="shared" si="14"/>
        <v>0</v>
      </c>
      <c r="R80" s="28">
        <f t="shared" si="14"/>
        <v>0</v>
      </c>
      <c r="S80" s="28">
        <f t="shared" si="14"/>
        <v>0</v>
      </c>
      <c r="T80" s="28">
        <f t="shared" si="14"/>
        <v>0</v>
      </c>
      <c r="U80" s="28">
        <f t="shared" si="14"/>
        <v>0</v>
      </c>
      <c r="V80" s="28">
        <f t="shared" si="14"/>
        <v>0</v>
      </c>
      <c r="W80" s="28">
        <f t="shared" si="14"/>
        <v>0</v>
      </c>
      <c r="X80" s="28">
        <f t="shared" si="14"/>
        <v>0</v>
      </c>
      <c r="Y80" s="72"/>
      <c r="Z80" s="73"/>
      <c r="AA80" s="73"/>
      <c r="AB80" s="73"/>
      <c r="AC80" s="73"/>
      <c r="AD80" s="73"/>
      <c r="AE80" s="73"/>
      <c r="AF80" s="73"/>
      <c r="AG80" s="74"/>
      <c r="AH80" s="65"/>
    </row>
    <row r="81" spans="1:34" ht="27" customHeight="1">
      <c r="A81" s="117"/>
      <c r="B81" s="79" t="s">
        <v>109</v>
      </c>
      <c r="C81" s="79"/>
      <c r="D81" s="29">
        <f>(((D76*2)+(D77*1)+(D78*0)))/37</f>
        <v>1.8918918918918919</v>
      </c>
      <c r="E81" s="29">
        <f t="shared" ref="E81:X81" si="15">(((E76*2)+(E77*1)+(E78*0)))/37</f>
        <v>1.8378378378378379</v>
      </c>
      <c r="F81" s="29">
        <f t="shared" si="15"/>
        <v>1.7837837837837838</v>
      </c>
      <c r="G81" s="29">
        <f t="shared" si="15"/>
        <v>1.8108108108108107</v>
      </c>
      <c r="H81" s="29">
        <f t="shared" si="15"/>
        <v>1.8648648648648649</v>
      </c>
      <c r="I81" s="29">
        <f t="shared" si="15"/>
        <v>1.6216216216216217</v>
      </c>
      <c r="J81" s="29">
        <f t="shared" si="15"/>
        <v>1.9459459459459461</v>
      </c>
      <c r="K81" s="29">
        <f t="shared" si="15"/>
        <v>1.8378378378378379</v>
      </c>
      <c r="L81" s="29">
        <f t="shared" si="15"/>
        <v>1.8108108108108107</v>
      </c>
      <c r="M81" s="29">
        <f t="shared" si="15"/>
        <v>1.8918918918918919</v>
      </c>
      <c r="N81" s="29">
        <f t="shared" si="15"/>
        <v>1.8648648648648649</v>
      </c>
      <c r="O81" s="29">
        <f t="shared" si="15"/>
        <v>1.9459459459459461</v>
      </c>
      <c r="P81" s="29">
        <f t="shared" si="15"/>
        <v>1.8378378378378379</v>
      </c>
      <c r="Q81" s="29">
        <f t="shared" si="15"/>
        <v>1.8648648648648649</v>
      </c>
      <c r="R81" s="29">
        <f t="shared" si="15"/>
        <v>1.7567567567567568</v>
      </c>
      <c r="S81" s="29">
        <f t="shared" si="15"/>
        <v>1.5675675675675675</v>
      </c>
      <c r="T81" s="29">
        <f t="shared" si="15"/>
        <v>1.8378378378378379</v>
      </c>
      <c r="U81" s="29">
        <f t="shared" si="15"/>
        <v>1.5945945945945945</v>
      </c>
      <c r="V81" s="29">
        <f t="shared" si="15"/>
        <v>1.8108108108108107</v>
      </c>
      <c r="W81" s="29">
        <f t="shared" si="15"/>
        <v>1.7297297297297298</v>
      </c>
      <c r="X81" s="29">
        <f t="shared" si="15"/>
        <v>1.7837837837837838</v>
      </c>
      <c r="Y81" s="75">
        <f>COUNTIF(D82:X82,"Đ")</f>
        <v>19</v>
      </c>
      <c r="Z81" s="76">
        <f>Y81/21*100</f>
        <v>90.476190476190482</v>
      </c>
      <c r="AA81" s="75">
        <f>COUNTIF(D82:X82,"CCG")</f>
        <v>2</v>
      </c>
      <c r="AB81" s="76">
        <f>AA81/21*100</f>
        <v>9.5238095238095237</v>
      </c>
      <c r="AC81" s="77">
        <f>COUNTIF(D82:X82,"CĐ")</f>
        <v>0</v>
      </c>
      <c r="AD81" s="76">
        <f>AC81/20*100</f>
        <v>0</v>
      </c>
      <c r="AE81" s="77">
        <f>COUNTIF(D82:X82,"KĐG")</f>
        <v>0</v>
      </c>
      <c r="AF81" s="77">
        <f>AE81/20</f>
        <v>0</v>
      </c>
      <c r="AG81" s="78">
        <f>AVERAGE(J81:X81)</f>
        <v>1.8054054054054054</v>
      </c>
      <c r="AH81" s="65"/>
    </row>
    <row r="82" spans="1:34" ht="27" customHeight="1">
      <c r="A82" s="118"/>
      <c r="B82" s="79"/>
      <c r="C82" s="79"/>
      <c r="D82" s="28" t="str">
        <f>IF(D81&lt;1,"CĐ",IF(D81&lt;1.6,"CCG","Đ"))</f>
        <v>Đ</v>
      </c>
      <c r="E82" s="28" t="str">
        <f t="shared" ref="E82:X82" si="16">IF(E81&lt;1,"CĐ",IF(E81&lt;1.6,"CCG","Đ"))</f>
        <v>Đ</v>
      </c>
      <c r="F82" s="28" t="str">
        <f t="shared" si="16"/>
        <v>Đ</v>
      </c>
      <c r="G82" s="28" t="str">
        <f t="shared" si="16"/>
        <v>Đ</v>
      </c>
      <c r="H82" s="28" t="str">
        <f t="shared" si="16"/>
        <v>Đ</v>
      </c>
      <c r="I82" s="28" t="str">
        <f t="shared" si="16"/>
        <v>Đ</v>
      </c>
      <c r="J82" s="28" t="str">
        <f t="shared" si="16"/>
        <v>Đ</v>
      </c>
      <c r="K82" s="28" t="str">
        <f t="shared" si="16"/>
        <v>Đ</v>
      </c>
      <c r="L82" s="28" t="str">
        <f t="shared" si="16"/>
        <v>Đ</v>
      </c>
      <c r="M82" s="28" t="str">
        <f t="shared" si="16"/>
        <v>Đ</v>
      </c>
      <c r="N82" s="28" t="str">
        <f t="shared" si="16"/>
        <v>Đ</v>
      </c>
      <c r="O82" s="28" t="str">
        <f t="shared" si="16"/>
        <v>Đ</v>
      </c>
      <c r="P82" s="28" t="str">
        <f t="shared" si="16"/>
        <v>Đ</v>
      </c>
      <c r="Q82" s="28" t="str">
        <f t="shared" si="16"/>
        <v>Đ</v>
      </c>
      <c r="R82" s="28" t="str">
        <f t="shared" si="16"/>
        <v>Đ</v>
      </c>
      <c r="S82" s="28" t="str">
        <f t="shared" si="16"/>
        <v>CCG</v>
      </c>
      <c r="T82" s="28" t="str">
        <f t="shared" si="16"/>
        <v>Đ</v>
      </c>
      <c r="U82" s="28" t="str">
        <f t="shared" si="16"/>
        <v>CCG</v>
      </c>
      <c r="V82" s="28" t="str">
        <f t="shared" si="16"/>
        <v>Đ</v>
      </c>
      <c r="W82" s="28" t="str">
        <f t="shared" si="16"/>
        <v>Đ</v>
      </c>
      <c r="X82" s="28" t="str">
        <f t="shared" si="16"/>
        <v>Đ</v>
      </c>
      <c r="Y82" s="75"/>
      <c r="Z82" s="76"/>
      <c r="AA82" s="75"/>
      <c r="AB82" s="76"/>
      <c r="AC82" s="77"/>
      <c r="AD82" s="76"/>
      <c r="AE82" s="77"/>
      <c r="AF82" s="77"/>
      <c r="AG82" s="78"/>
      <c r="AH82" s="65"/>
    </row>
    <row r="83" spans="1:34" ht="50.25" customHeight="1">
      <c r="A83" s="96" t="s">
        <v>113</v>
      </c>
      <c r="B83" s="96"/>
      <c r="C83" s="96"/>
      <c r="D83" s="34"/>
      <c r="E83" s="34"/>
      <c r="F83" s="34"/>
      <c r="G83" s="34"/>
      <c r="H83" s="34"/>
      <c r="I83" s="34"/>
      <c r="J83" s="34"/>
      <c r="K83" s="34"/>
      <c r="L83" s="34"/>
      <c r="M83" s="34"/>
      <c r="N83" s="34"/>
      <c r="O83" s="34"/>
      <c r="P83" s="34"/>
      <c r="Q83" s="34"/>
      <c r="R83" s="34"/>
      <c r="S83" s="34"/>
      <c r="T83" s="34"/>
      <c r="U83" s="34"/>
      <c r="V83" s="34"/>
      <c r="W83" s="96" t="s">
        <v>114</v>
      </c>
      <c r="X83" s="96"/>
      <c r="Y83" s="96"/>
      <c r="Z83" s="96"/>
      <c r="AA83" s="96"/>
      <c r="AB83" s="96"/>
      <c r="AC83" s="96"/>
      <c r="AD83" s="96"/>
      <c r="AE83" s="96"/>
      <c r="AF83" s="96"/>
      <c r="AG83" s="96"/>
      <c r="AH83" s="96"/>
    </row>
    <row r="84" spans="1:34" ht="18" customHeight="1">
      <c r="A84" s="35"/>
      <c r="B84" s="36"/>
      <c r="C84" s="37"/>
      <c r="D84" s="22"/>
      <c r="E84" s="22"/>
      <c r="F84" s="22"/>
      <c r="G84" s="22"/>
      <c r="H84" s="22"/>
      <c r="I84" s="22"/>
      <c r="J84" s="22"/>
      <c r="K84" s="22"/>
      <c r="L84" s="22"/>
      <c r="M84" s="22"/>
      <c r="N84" s="22"/>
      <c r="O84" s="22"/>
      <c r="P84" s="22"/>
      <c r="Q84" s="22"/>
      <c r="R84" s="22"/>
      <c r="S84" s="22"/>
      <c r="T84" s="22"/>
      <c r="U84" s="22"/>
      <c r="V84" s="22"/>
      <c r="W84" s="38"/>
      <c r="X84" s="38"/>
      <c r="Y84" s="38"/>
      <c r="Z84" s="38"/>
      <c r="AA84" s="38"/>
      <c r="AB84" s="22"/>
      <c r="AC84" s="22"/>
      <c r="AD84" s="26"/>
      <c r="AE84" s="26"/>
      <c r="AF84" s="26"/>
      <c r="AG84" s="26"/>
      <c r="AH84" s="26"/>
    </row>
    <row r="85" spans="1:34" ht="18" customHeight="1">
      <c r="A85" s="64"/>
      <c r="B85" s="64"/>
      <c r="C85" s="64"/>
      <c r="D85" s="39"/>
      <c r="E85" s="39"/>
      <c r="F85" s="39"/>
      <c r="G85" s="39"/>
      <c r="H85" s="39"/>
      <c r="I85" s="39"/>
      <c r="J85" s="39"/>
      <c r="K85" s="39"/>
      <c r="L85" s="39"/>
      <c r="M85" s="39"/>
      <c r="N85" s="39"/>
      <c r="O85" s="39"/>
      <c r="P85" s="39"/>
      <c r="Q85" s="39"/>
      <c r="R85" s="39"/>
      <c r="S85" s="39"/>
      <c r="T85" s="39"/>
      <c r="U85" s="39"/>
      <c r="V85" s="39"/>
      <c r="W85" s="22"/>
      <c r="X85" s="22"/>
      <c r="Y85" s="22"/>
      <c r="Z85" s="22"/>
      <c r="AA85" s="22"/>
      <c r="AB85" s="38"/>
      <c r="AC85" s="38"/>
      <c r="AD85" s="26"/>
      <c r="AE85" s="26"/>
      <c r="AF85" s="26"/>
      <c r="AG85" s="26"/>
      <c r="AH85" s="26"/>
    </row>
    <row r="86" spans="1:34" ht="18" customHeight="1">
      <c r="A86" s="95" t="s">
        <v>115</v>
      </c>
      <c r="B86" s="95"/>
      <c r="C86" s="95"/>
      <c r="D86" s="22"/>
      <c r="E86" s="22"/>
      <c r="F86" s="22"/>
      <c r="G86" s="22"/>
      <c r="H86" s="22"/>
      <c r="I86" s="22"/>
      <c r="J86" s="22"/>
      <c r="K86" s="22"/>
      <c r="L86" s="22"/>
      <c r="M86" s="22"/>
      <c r="N86" s="22"/>
      <c r="O86" s="22"/>
      <c r="P86" s="22"/>
      <c r="Q86" s="22"/>
      <c r="R86" s="22"/>
      <c r="S86" s="22"/>
      <c r="T86" s="22"/>
      <c r="U86" s="22"/>
      <c r="V86" s="22"/>
      <c r="W86" s="93" t="s">
        <v>73</v>
      </c>
      <c r="X86" s="93"/>
      <c r="Y86" s="93"/>
      <c r="Z86" s="93"/>
      <c r="AA86" s="93"/>
      <c r="AB86" s="93"/>
      <c r="AC86" s="93"/>
      <c r="AD86" s="93"/>
      <c r="AE86" s="93"/>
      <c r="AF86" s="93"/>
      <c r="AG86" s="93"/>
      <c r="AH86" s="93"/>
    </row>
    <row r="87" spans="1:34" ht="18" customHeight="1">
      <c r="A87" s="1"/>
      <c r="B87" s="15"/>
      <c r="C87" s="15"/>
      <c r="D87" s="26"/>
      <c r="E87" s="26"/>
      <c r="F87" s="26"/>
      <c r="G87" s="26"/>
      <c r="H87" s="26"/>
      <c r="I87" s="26"/>
      <c r="J87" s="26"/>
      <c r="K87" s="26"/>
      <c r="L87" s="26"/>
      <c r="M87" s="26"/>
      <c r="N87" s="26"/>
      <c r="O87" s="26"/>
      <c r="P87" s="26"/>
      <c r="Q87" s="26"/>
      <c r="R87" s="26"/>
      <c r="S87" s="26"/>
      <c r="T87" s="26"/>
      <c r="U87" s="26"/>
      <c r="V87" s="26"/>
      <c r="W87" s="93"/>
      <c r="X87" s="93"/>
      <c r="Y87" s="93"/>
      <c r="Z87" s="93"/>
      <c r="AA87" s="93"/>
      <c r="AB87" s="93"/>
      <c r="AC87" s="93"/>
      <c r="AD87" s="93"/>
      <c r="AE87" s="93"/>
      <c r="AF87" s="93"/>
      <c r="AG87" s="93"/>
      <c r="AH87" s="93"/>
    </row>
    <row r="88" spans="1:34" ht="33" customHeight="1">
      <c r="A88" s="1"/>
      <c r="B88" s="15"/>
      <c r="C88" s="15"/>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9"/>
    </row>
    <row r="89" spans="1:34" ht="28.5" customHeight="1">
      <c r="A89" s="9"/>
      <c r="B89" s="63"/>
      <c r="C89" s="63"/>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ht="48" customHeight="1">
      <c r="A90" s="62"/>
      <c r="B90" s="62"/>
      <c r="C90" s="62"/>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4339" ht="10.5" customHeight="1"/>
  </sheetData>
  <mergeCells count="90">
    <mergeCell ref="A3:AH3"/>
    <mergeCell ref="A5:A7"/>
    <mergeCell ref="B5:B7"/>
    <mergeCell ref="C5:C7"/>
    <mergeCell ref="O5:O7"/>
    <mergeCell ref="D5:D7"/>
    <mergeCell ref="E5:E7"/>
    <mergeCell ref="F5:F7"/>
    <mergeCell ref="G5:G7"/>
    <mergeCell ref="H5:H7"/>
    <mergeCell ref="I5:I7"/>
    <mergeCell ref="J5:J7"/>
    <mergeCell ref="K5:K7"/>
    <mergeCell ref="L5:L7"/>
    <mergeCell ref="M5:M7"/>
    <mergeCell ref="N5:N7"/>
    <mergeCell ref="AG5:AH6"/>
    <mergeCell ref="P5:P7"/>
    <mergeCell ref="Q5:Q7"/>
    <mergeCell ref="R5:R7"/>
    <mergeCell ref="S5:S7"/>
    <mergeCell ref="T5:T7"/>
    <mergeCell ref="U5:U7"/>
    <mergeCell ref="Y6:Z6"/>
    <mergeCell ref="AA6:AB6"/>
    <mergeCell ref="AC6:AD6"/>
    <mergeCell ref="AE6:AF6"/>
    <mergeCell ref="V5:V7"/>
    <mergeCell ref="W5:W7"/>
    <mergeCell ref="X5:X7"/>
    <mergeCell ref="Y5:AF5"/>
    <mergeCell ref="B16:C16"/>
    <mergeCell ref="B13:C13"/>
    <mergeCell ref="B12:C12"/>
    <mergeCell ref="B8:C8"/>
    <mergeCell ref="B9:C9"/>
    <mergeCell ref="B10:C10"/>
    <mergeCell ref="B35:C35"/>
    <mergeCell ref="B31:C31"/>
    <mergeCell ref="B27:C27"/>
    <mergeCell ref="B28:C28"/>
    <mergeCell ref="B18:C18"/>
    <mergeCell ref="B43:C43"/>
    <mergeCell ref="B41:C41"/>
    <mergeCell ref="B38:C38"/>
    <mergeCell ref="B39:C39"/>
    <mergeCell ref="B37:C37"/>
    <mergeCell ref="B56:C56"/>
    <mergeCell ref="B54:C54"/>
    <mergeCell ref="B52:C52"/>
    <mergeCell ref="B46:C46"/>
    <mergeCell ref="B48:C48"/>
    <mergeCell ref="B49:C49"/>
    <mergeCell ref="B64:C64"/>
    <mergeCell ref="B65:C65"/>
    <mergeCell ref="B60:C60"/>
    <mergeCell ref="B62:C62"/>
    <mergeCell ref="B58:C58"/>
    <mergeCell ref="B59:C59"/>
    <mergeCell ref="B76:C76"/>
    <mergeCell ref="A86:C86"/>
    <mergeCell ref="B71:C71"/>
    <mergeCell ref="B68:C68"/>
    <mergeCell ref="B69:C69"/>
    <mergeCell ref="B77:C77"/>
    <mergeCell ref="B78:C78"/>
    <mergeCell ref="B79:C79"/>
    <mergeCell ref="B80:C80"/>
    <mergeCell ref="B81:C82"/>
    <mergeCell ref="AB81:AB82"/>
    <mergeCell ref="W83:AH83"/>
    <mergeCell ref="W86:AH87"/>
    <mergeCell ref="Y76:AG80"/>
    <mergeCell ref="AH76:AH82"/>
    <mergeCell ref="B89:C89"/>
    <mergeCell ref="A90:C90"/>
    <mergeCell ref="A1:AH1"/>
    <mergeCell ref="A2:AH2"/>
    <mergeCell ref="A4:AH4"/>
    <mergeCell ref="AC81:AC82"/>
    <mergeCell ref="AD81:AD82"/>
    <mergeCell ref="AE81:AE82"/>
    <mergeCell ref="AF81:AF82"/>
    <mergeCell ref="AG81:AG82"/>
    <mergeCell ref="A76:A82"/>
    <mergeCell ref="A83:C83"/>
    <mergeCell ref="A85:C85"/>
    <mergeCell ref="Y81:Y82"/>
    <mergeCell ref="Z81:Z82"/>
    <mergeCell ref="AA81:AA82"/>
  </mergeCells>
  <dataValidations count="1">
    <dataValidation type="list" allowBlank="1" showInputMessage="1" showErrorMessage="1" sqref="C47 C40 C61 C14:C15 C17 C19:C26 C29:C30 C32:C34 C36 C42 C44:C45 C50:C51 C53 C55 C57 C63 C66:C67 C70 C72:C75" xr:uid="{00000000-0002-0000-0600-000000000000}">
      <formula1>"KQMĐ, NDCT, TLHD, BC, ĐP"</formula1>
    </dataValidation>
  </dataValidations>
  <pageMargins left="0.70866141732283472" right="0.59055118110236227"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4EAA-3B6C-4EE5-8E6E-B7A9C668616C}">
  <dimension ref="A1:I51"/>
  <sheetViews>
    <sheetView tabSelected="1" workbookViewId="0">
      <selection activeCell="B9" sqref="B9"/>
    </sheetView>
  </sheetViews>
  <sheetFormatPr defaultRowHeight="16.5"/>
  <cols>
    <col min="1" max="1" width="5.5703125" style="41" customWidth="1"/>
    <col min="2" max="2" width="76.85546875" style="41" customWidth="1"/>
    <col min="3" max="5" width="16.140625" style="41" customWidth="1"/>
    <col min="6" max="256" width="9.140625" style="41"/>
    <col min="257" max="257" width="4.7109375" style="41" customWidth="1"/>
    <col min="258" max="258" width="75" style="41" customWidth="1"/>
    <col min="259" max="261" width="18.7109375" style="41" customWidth="1"/>
    <col min="262" max="512" width="9.140625" style="41"/>
    <col min="513" max="513" width="4.7109375" style="41" customWidth="1"/>
    <col min="514" max="514" width="75" style="41" customWidth="1"/>
    <col min="515" max="517" width="18.7109375" style="41" customWidth="1"/>
    <col min="518" max="768" width="9.140625" style="41"/>
    <col min="769" max="769" width="4.7109375" style="41" customWidth="1"/>
    <col min="770" max="770" width="75" style="41" customWidth="1"/>
    <col min="771" max="773" width="18.7109375" style="41" customWidth="1"/>
    <col min="774" max="1024" width="9.140625" style="41"/>
    <col min="1025" max="1025" width="4.7109375" style="41" customWidth="1"/>
    <col min="1026" max="1026" width="75" style="41" customWidth="1"/>
    <col min="1027" max="1029" width="18.7109375" style="41" customWidth="1"/>
    <col min="1030" max="1280" width="9.140625" style="41"/>
    <col min="1281" max="1281" width="4.7109375" style="41" customWidth="1"/>
    <col min="1282" max="1282" width="75" style="41" customWidth="1"/>
    <col min="1283" max="1285" width="18.7109375" style="41" customWidth="1"/>
    <col min="1286" max="1536" width="9.140625" style="41"/>
    <col min="1537" max="1537" width="4.7109375" style="41" customWidth="1"/>
    <col min="1538" max="1538" width="75" style="41" customWidth="1"/>
    <col min="1539" max="1541" width="18.7109375" style="41" customWidth="1"/>
    <col min="1542" max="1792" width="9.140625" style="41"/>
    <col min="1793" max="1793" width="4.7109375" style="41" customWidth="1"/>
    <col min="1794" max="1794" width="75" style="41" customWidth="1"/>
    <col min="1795" max="1797" width="18.7109375" style="41" customWidth="1"/>
    <col min="1798" max="2048" width="9.140625" style="41"/>
    <col min="2049" max="2049" width="4.7109375" style="41" customWidth="1"/>
    <col min="2050" max="2050" width="75" style="41" customWidth="1"/>
    <col min="2051" max="2053" width="18.7109375" style="41" customWidth="1"/>
    <col min="2054" max="2304" width="9.140625" style="41"/>
    <col min="2305" max="2305" width="4.7109375" style="41" customWidth="1"/>
    <col min="2306" max="2306" width="75" style="41" customWidth="1"/>
    <col min="2307" max="2309" width="18.7109375" style="41" customWidth="1"/>
    <col min="2310" max="2560" width="9.140625" style="41"/>
    <col min="2561" max="2561" width="4.7109375" style="41" customWidth="1"/>
    <col min="2562" max="2562" width="75" style="41" customWidth="1"/>
    <col min="2563" max="2565" width="18.7109375" style="41" customWidth="1"/>
    <col min="2566" max="2816" width="9.140625" style="41"/>
    <col min="2817" max="2817" width="4.7109375" style="41" customWidth="1"/>
    <col min="2818" max="2818" width="75" style="41" customWidth="1"/>
    <col min="2819" max="2821" width="18.7109375" style="41" customWidth="1"/>
    <col min="2822" max="3072" width="9.140625" style="41"/>
    <col min="3073" max="3073" width="4.7109375" style="41" customWidth="1"/>
    <col min="3074" max="3074" width="75" style="41" customWidth="1"/>
    <col min="3075" max="3077" width="18.7109375" style="41" customWidth="1"/>
    <col min="3078" max="3328" width="9.140625" style="41"/>
    <col min="3329" max="3329" width="4.7109375" style="41" customWidth="1"/>
    <col min="3330" max="3330" width="75" style="41" customWidth="1"/>
    <col min="3331" max="3333" width="18.7109375" style="41" customWidth="1"/>
    <col min="3334" max="3584" width="9.140625" style="41"/>
    <col min="3585" max="3585" width="4.7109375" style="41" customWidth="1"/>
    <col min="3586" max="3586" width="75" style="41" customWidth="1"/>
    <col min="3587" max="3589" width="18.7109375" style="41" customWidth="1"/>
    <col min="3590" max="3840" width="9.140625" style="41"/>
    <col min="3841" max="3841" width="4.7109375" style="41" customWidth="1"/>
    <col min="3842" max="3842" width="75" style="41" customWidth="1"/>
    <col min="3843" max="3845" width="18.7109375" style="41" customWidth="1"/>
    <col min="3846" max="4096" width="9.140625" style="41"/>
    <col min="4097" max="4097" width="4.7109375" style="41" customWidth="1"/>
    <col min="4098" max="4098" width="75" style="41" customWidth="1"/>
    <col min="4099" max="4101" width="18.7109375" style="41" customWidth="1"/>
    <col min="4102" max="4352" width="9.140625" style="41"/>
    <col min="4353" max="4353" width="4.7109375" style="41" customWidth="1"/>
    <col min="4354" max="4354" width="75" style="41" customWidth="1"/>
    <col min="4355" max="4357" width="18.7109375" style="41" customWidth="1"/>
    <col min="4358" max="4608" width="9.140625" style="41"/>
    <col min="4609" max="4609" width="4.7109375" style="41" customWidth="1"/>
    <col min="4610" max="4610" width="75" style="41" customWidth="1"/>
    <col min="4611" max="4613" width="18.7109375" style="41" customWidth="1"/>
    <col min="4614" max="4864" width="9.140625" style="41"/>
    <col min="4865" max="4865" width="4.7109375" style="41" customWidth="1"/>
    <col min="4866" max="4866" width="75" style="41" customWidth="1"/>
    <col min="4867" max="4869" width="18.7109375" style="41" customWidth="1"/>
    <col min="4870" max="5120" width="9.140625" style="41"/>
    <col min="5121" max="5121" width="4.7109375" style="41" customWidth="1"/>
    <col min="5122" max="5122" width="75" style="41" customWidth="1"/>
    <col min="5123" max="5125" width="18.7109375" style="41" customWidth="1"/>
    <col min="5126" max="5376" width="9.140625" style="41"/>
    <col min="5377" max="5377" width="4.7109375" style="41" customWidth="1"/>
    <col min="5378" max="5378" width="75" style="41" customWidth="1"/>
    <col min="5379" max="5381" width="18.7109375" style="41" customWidth="1"/>
    <col min="5382" max="5632" width="9.140625" style="41"/>
    <col min="5633" max="5633" width="4.7109375" style="41" customWidth="1"/>
    <col min="5634" max="5634" width="75" style="41" customWidth="1"/>
    <col min="5635" max="5637" width="18.7109375" style="41" customWidth="1"/>
    <col min="5638" max="5888" width="9.140625" style="41"/>
    <col min="5889" max="5889" width="4.7109375" style="41" customWidth="1"/>
    <col min="5890" max="5890" width="75" style="41" customWidth="1"/>
    <col min="5891" max="5893" width="18.7109375" style="41" customWidth="1"/>
    <col min="5894" max="6144" width="9.140625" style="41"/>
    <col min="6145" max="6145" width="4.7109375" style="41" customWidth="1"/>
    <col min="6146" max="6146" width="75" style="41" customWidth="1"/>
    <col min="6147" max="6149" width="18.7109375" style="41" customWidth="1"/>
    <col min="6150" max="6400" width="9.140625" style="41"/>
    <col min="6401" max="6401" width="4.7109375" style="41" customWidth="1"/>
    <col min="6402" max="6402" width="75" style="41" customWidth="1"/>
    <col min="6403" max="6405" width="18.7109375" style="41" customWidth="1"/>
    <col min="6406" max="6656" width="9.140625" style="41"/>
    <col min="6657" max="6657" width="4.7109375" style="41" customWidth="1"/>
    <col min="6658" max="6658" width="75" style="41" customWidth="1"/>
    <col min="6659" max="6661" width="18.7109375" style="41" customWidth="1"/>
    <col min="6662" max="6912" width="9.140625" style="41"/>
    <col min="6913" max="6913" width="4.7109375" style="41" customWidth="1"/>
    <col min="6914" max="6914" width="75" style="41" customWidth="1"/>
    <col min="6915" max="6917" width="18.7109375" style="41" customWidth="1"/>
    <col min="6918" max="7168" width="9.140625" style="41"/>
    <col min="7169" max="7169" width="4.7109375" style="41" customWidth="1"/>
    <col min="7170" max="7170" width="75" style="41" customWidth="1"/>
    <col min="7171" max="7173" width="18.7109375" style="41" customWidth="1"/>
    <col min="7174" max="7424" width="9.140625" style="41"/>
    <col min="7425" max="7425" width="4.7109375" style="41" customWidth="1"/>
    <col min="7426" max="7426" width="75" style="41" customWidth="1"/>
    <col min="7427" max="7429" width="18.7109375" style="41" customWidth="1"/>
    <col min="7430" max="7680" width="9.140625" style="41"/>
    <col min="7681" max="7681" width="4.7109375" style="41" customWidth="1"/>
    <col min="7682" max="7682" width="75" style="41" customWidth="1"/>
    <col min="7683" max="7685" width="18.7109375" style="41" customWidth="1"/>
    <col min="7686" max="7936" width="9.140625" style="41"/>
    <col min="7937" max="7937" width="4.7109375" style="41" customWidth="1"/>
    <col min="7938" max="7938" width="75" style="41" customWidth="1"/>
    <col min="7939" max="7941" width="18.7109375" style="41" customWidth="1"/>
    <col min="7942" max="8192" width="9.140625" style="41"/>
    <col min="8193" max="8193" width="4.7109375" style="41" customWidth="1"/>
    <col min="8194" max="8194" width="75" style="41" customWidth="1"/>
    <col min="8195" max="8197" width="18.7109375" style="41" customWidth="1"/>
    <col min="8198" max="8448" width="9.140625" style="41"/>
    <col min="8449" max="8449" width="4.7109375" style="41" customWidth="1"/>
    <col min="8450" max="8450" width="75" style="41" customWidth="1"/>
    <col min="8451" max="8453" width="18.7109375" style="41" customWidth="1"/>
    <col min="8454" max="8704" width="9.140625" style="41"/>
    <col min="8705" max="8705" width="4.7109375" style="41" customWidth="1"/>
    <col min="8706" max="8706" width="75" style="41" customWidth="1"/>
    <col min="8707" max="8709" width="18.7109375" style="41" customWidth="1"/>
    <col min="8710" max="8960" width="9.140625" style="41"/>
    <col min="8961" max="8961" width="4.7109375" style="41" customWidth="1"/>
    <col min="8962" max="8962" width="75" style="41" customWidth="1"/>
    <col min="8963" max="8965" width="18.7109375" style="41" customWidth="1"/>
    <col min="8966" max="9216" width="9.140625" style="41"/>
    <col min="9217" max="9217" width="4.7109375" style="41" customWidth="1"/>
    <col min="9218" max="9218" width="75" style="41" customWidth="1"/>
    <col min="9219" max="9221" width="18.7109375" style="41" customWidth="1"/>
    <col min="9222" max="9472" width="9.140625" style="41"/>
    <col min="9473" max="9473" width="4.7109375" style="41" customWidth="1"/>
    <col min="9474" max="9474" width="75" style="41" customWidth="1"/>
    <col min="9475" max="9477" width="18.7109375" style="41" customWidth="1"/>
    <col min="9478" max="9728" width="9.140625" style="41"/>
    <col min="9729" max="9729" width="4.7109375" style="41" customWidth="1"/>
    <col min="9730" max="9730" width="75" style="41" customWidth="1"/>
    <col min="9731" max="9733" width="18.7109375" style="41" customWidth="1"/>
    <col min="9734" max="9984" width="9.140625" style="41"/>
    <col min="9985" max="9985" width="4.7109375" style="41" customWidth="1"/>
    <col min="9986" max="9986" width="75" style="41" customWidth="1"/>
    <col min="9987" max="9989" width="18.7109375" style="41" customWidth="1"/>
    <col min="9990" max="10240" width="9.140625" style="41"/>
    <col min="10241" max="10241" width="4.7109375" style="41" customWidth="1"/>
    <col min="10242" max="10242" width="75" style="41" customWidth="1"/>
    <col min="10243" max="10245" width="18.7109375" style="41" customWidth="1"/>
    <col min="10246" max="10496" width="9.140625" style="41"/>
    <col min="10497" max="10497" width="4.7109375" style="41" customWidth="1"/>
    <col min="10498" max="10498" width="75" style="41" customWidth="1"/>
    <col min="10499" max="10501" width="18.7109375" style="41" customWidth="1"/>
    <col min="10502" max="10752" width="9.140625" style="41"/>
    <col min="10753" max="10753" width="4.7109375" style="41" customWidth="1"/>
    <col min="10754" max="10754" width="75" style="41" customWidth="1"/>
    <col min="10755" max="10757" width="18.7109375" style="41" customWidth="1"/>
    <col min="10758" max="11008" width="9.140625" style="41"/>
    <col min="11009" max="11009" width="4.7109375" style="41" customWidth="1"/>
    <col min="11010" max="11010" width="75" style="41" customWidth="1"/>
    <col min="11011" max="11013" width="18.7109375" style="41" customWidth="1"/>
    <col min="11014" max="11264" width="9.140625" style="41"/>
    <col min="11265" max="11265" width="4.7109375" style="41" customWidth="1"/>
    <col min="11266" max="11266" width="75" style="41" customWidth="1"/>
    <col min="11267" max="11269" width="18.7109375" style="41" customWidth="1"/>
    <col min="11270" max="11520" width="9.140625" style="41"/>
    <col min="11521" max="11521" width="4.7109375" style="41" customWidth="1"/>
    <col min="11522" max="11522" width="75" style="41" customWidth="1"/>
    <col min="11523" max="11525" width="18.7109375" style="41" customWidth="1"/>
    <col min="11526" max="11776" width="9.140625" style="41"/>
    <col min="11777" max="11777" width="4.7109375" style="41" customWidth="1"/>
    <col min="11778" max="11778" width="75" style="41" customWidth="1"/>
    <col min="11779" max="11781" width="18.7109375" style="41" customWidth="1"/>
    <col min="11782" max="12032" width="9.140625" style="41"/>
    <col min="12033" max="12033" width="4.7109375" style="41" customWidth="1"/>
    <col min="12034" max="12034" width="75" style="41" customWidth="1"/>
    <col min="12035" max="12037" width="18.7109375" style="41" customWidth="1"/>
    <col min="12038" max="12288" width="9.140625" style="41"/>
    <col min="12289" max="12289" width="4.7109375" style="41" customWidth="1"/>
    <col min="12290" max="12290" width="75" style="41" customWidth="1"/>
    <col min="12291" max="12293" width="18.7109375" style="41" customWidth="1"/>
    <col min="12294" max="12544" width="9.140625" style="41"/>
    <col min="12545" max="12545" width="4.7109375" style="41" customWidth="1"/>
    <col min="12546" max="12546" width="75" style="41" customWidth="1"/>
    <col min="12547" max="12549" width="18.7109375" style="41" customWidth="1"/>
    <col min="12550" max="12800" width="9.140625" style="41"/>
    <col min="12801" max="12801" width="4.7109375" style="41" customWidth="1"/>
    <col min="12802" max="12802" width="75" style="41" customWidth="1"/>
    <col min="12803" max="12805" width="18.7109375" style="41" customWidth="1"/>
    <col min="12806" max="13056" width="9.140625" style="41"/>
    <col min="13057" max="13057" width="4.7109375" style="41" customWidth="1"/>
    <col min="13058" max="13058" width="75" style="41" customWidth="1"/>
    <col min="13059" max="13061" width="18.7109375" style="41" customWidth="1"/>
    <col min="13062" max="13312" width="9.140625" style="41"/>
    <col min="13313" max="13313" width="4.7109375" style="41" customWidth="1"/>
    <col min="13314" max="13314" width="75" style="41" customWidth="1"/>
    <col min="13315" max="13317" width="18.7109375" style="41" customWidth="1"/>
    <col min="13318" max="13568" width="9.140625" style="41"/>
    <col min="13569" max="13569" width="4.7109375" style="41" customWidth="1"/>
    <col min="13570" max="13570" width="75" style="41" customWidth="1"/>
    <col min="13571" max="13573" width="18.7109375" style="41" customWidth="1"/>
    <col min="13574" max="13824" width="9.140625" style="41"/>
    <col min="13825" max="13825" width="4.7109375" style="41" customWidth="1"/>
    <col min="13826" max="13826" width="75" style="41" customWidth="1"/>
    <col min="13827" max="13829" width="18.7109375" style="41" customWidth="1"/>
    <col min="13830" max="14080" width="9.140625" style="41"/>
    <col min="14081" max="14081" width="4.7109375" style="41" customWidth="1"/>
    <col min="14082" max="14082" width="75" style="41" customWidth="1"/>
    <col min="14083" max="14085" width="18.7109375" style="41" customWidth="1"/>
    <col min="14086" max="14336" width="9.140625" style="41"/>
    <col min="14337" max="14337" width="4.7109375" style="41" customWidth="1"/>
    <col min="14338" max="14338" width="75" style="41" customWidth="1"/>
    <col min="14339" max="14341" width="18.7109375" style="41" customWidth="1"/>
    <col min="14342" max="14592" width="9.140625" style="41"/>
    <col min="14593" max="14593" width="4.7109375" style="41" customWidth="1"/>
    <col min="14594" max="14594" width="75" style="41" customWidth="1"/>
    <col min="14595" max="14597" width="18.7109375" style="41" customWidth="1"/>
    <col min="14598" max="14848" width="9.140625" style="41"/>
    <col min="14849" max="14849" width="4.7109375" style="41" customWidth="1"/>
    <col min="14850" max="14850" width="75" style="41" customWidth="1"/>
    <col min="14851" max="14853" width="18.7109375" style="41" customWidth="1"/>
    <col min="14854" max="15104" width="9.140625" style="41"/>
    <col min="15105" max="15105" width="4.7109375" style="41" customWidth="1"/>
    <col min="15106" max="15106" width="75" style="41" customWidth="1"/>
    <col min="15107" max="15109" width="18.7109375" style="41" customWidth="1"/>
    <col min="15110" max="15360" width="9.140625" style="41"/>
    <col min="15361" max="15361" width="4.7109375" style="41" customWidth="1"/>
    <col min="15362" max="15362" width="75" style="41" customWidth="1"/>
    <col min="15363" max="15365" width="18.7109375" style="41" customWidth="1"/>
    <col min="15366" max="15616" width="9.140625" style="41"/>
    <col min="15617" max="15617" width="4.7109375" style="41" customWidth="1"/>
    <col min="15618" max="15618" width="75" style="41" customWidth="1"/>
    <col min="15619" max="15621" width="18.7109375" style="41" customWidth="1"/>
    <col min="15622" max="15872" width="9.140625" style="41"/>
    <col min="15873" max="15873" width="4.7109375" style="41" customWidth="1"/>
    <col min="15874" max="15874" width="75" style="41" customWidth="1"/>
    <col min="15875" max="15877" width="18.7109375" style="41" customWidth="1"/>
    <col min="15878" max="16128" width="9.140625" style="41"/>
    <col min="16129" max="16129" width="4.7109375" style="41" customWidth="1"/>
    <col min="16130" max="16130" width="75" style="41" customWidth="1"/>
    <col min="16131" max="16133" width="18.7109375" style="41" customWidth="1"/>
    <col min="16134" max="16384" width="9.140625" style="41"/>
  </cols>
  <sheetData>
    <row r="1" spans="1:8" ht="18.75">
      <c r="A1" s="99" t="s">
        <v>116</v>
      </c>
      <c r="B1" s="99"/>
      <c r="C1" s="99"/>
      <c r="D1" s="99"/>
      <c r="E1" s="99"/>
      <c r="F1" s="40"/>
      <c r="G1" s="40"/>
    </row>
    <row r="2" spans="1:8" s="42" customFormat="1" ht="18.75" customHeight="1">
      <c r="A2" s="100" t="s">
        <v>172</v>
      </c>
      <c r="B2" s="100"/>
      <c r="C2" s="100"/>
      <c r="D2" s="100"/>
      <c r="E2" s="100"/>
    </row>
    <row r="3" spans="1:8" s="43" customFormat="1" ht="18.75" customHeight="1">
      <c r="A3" s="101" t="s">
        <v>164</v>
      </c>
      <c r="B3" s="101"/>
      <c r="C3" s="101"/>
      <c r="D3" s="101"/>
      <c r="E3" s="101"/>
      <c r="H3" s="43" t="s">
        <v>117</v>
      </c>
    </row>
    <row r="4" spans="1:8" s="42" customFormat="1" ht="18.75" customHeight="1">
      <c r="A4" s="102" t="s">
        <v>166</v>
      </c>
      <c r="B4" s="102"/>
      <c r="C4" s="102"/>
      <c r="D4" s="102"/>
      <c r="E4" s="102"/>
    </row>
    <row r="5" spans="1:8" ht="24" customHeight="1">
      <c r="A5" s="103" t="s">
        <v>118</v>
      </c>
      <c r="B5" s="104" t="s">
        <v>119</v>
      </c>
      <c r="C5" s="104" t="s">
        <v>120</v>
      </c>
      <c r="D5" s="104"/>
      <c r="E5" s="104" t="s">
        <v>121</v>
      </c>
    </row>
    <row r="6" spans="1:8" ht="24" customHeight="1">
      <c r="A6" s="103"/>
      <c r="B6" s="104"/>
      <c r="C6" s="45" t="s">
        <v>122</v>
      </c>
      <c r="D6" s="44" t="s">
        <v>123</v>
      </c>
      <c r="E6" s="104"/>
    </row>
    <row r="7" spans="1:8" ht="34.5" customHeight="1">
      <c r="A7" s="98" t="s">
        <v>124</v>
      </c>
      <c r="B7" s="46" t="s">
        <v>125</v>
      </c>
      <c r="C7" s="47" t="s">
        <v>6</v>
      </c>
      <c r="D7" s="47"/>
      <c r="E7" s="47"/>
    </row>
    <row r="8" spans="1:8" ht="40.5" customHeight="1">
      <c r="A8" s="98"/>
      <c r="B8" s="46" t="s">
        <v>126</v>
      </c>
      <c r="C8" s="47" t="s">
        <v>6</v>
      </c>
      <c r="D8" s="47"/>
      <c r="E8" s="47"/>
    </row>
    <row r="9" spans="1:8" ht="33" customHeight="1">
      <c r="A9" s="98"/>
      <c r="B9" s="46" t="s">
        <v>127</v>
      </c>
      <c r="C9" s="47" t="s">
        <v>6</v>
      </c>
      <c r="D9" s="47"/>
      <c r="E9" s="47"/>
    </row>
    <row r="10" spans="1:8" ht="42" customHeight="1">
      <c r="A10" s="98"/>
      <c r="B10" s="46" t="s">
        <v>128</v>
      </c>
      <c r="C10" s="47" t="s">
        <v>6</v>
      </c>
      <c r="D10" s="47"/>
      <c r="E10" s="47"/>
    </row>
    <row r="11" spans="1:8" ht="40.5" customHeight="1">
      <c r="A11" s="98"/>
      <c r="B11" s="46" t="s">
        <v>167</v>
      </c>
      <c r="C11" s="47" t="s">
        <v>6</v>
      </c>
      <c r="D11" s="47"/>
      <c r="E11" s="47"/>
    </row>
    <row r="12" spans="1:8" ht="36.75" customHeight="1">
      <c r="A12" s="98"/>
      <c r="B12" s="46" t="s">
        <v>129</v>
      </c>
      <c r="C12" s="47" t="s">
        <v>6</v>
      </c>
      <c r="D12" s="47"/>
      <c r="E12" s="47"/>
    </row>
    <row r="13" spans="1:8" ht="53.25" customHeight="1">
      <c r="A13" s="98" t="s">
        <v>130</v>
      </c>
      <c r="B13" s="46" t="s">
        <v>131</v>
      </c>
      <c r="C13" s="47" t="s">
        <v>6</v>
      </c>
      <c r="D13" s="47"/>
      <c r="E13" s="47"/>
    </row>
    <row r="14" spans="1:8" ht="41.25" customHeight="1">
      <c r="A14" s="98"/>
      <c r="B14" s="48" t="s">
        <v>132</v>
      </c>
      <c r="C14" s="47" t="s">
        <v>6</v>
      </c>
      <c r="D14" s="47"/>
      <c r="E14" s="47"/>
    </row>
    <row r="15" spans="1:8" ht="56.25" customHeight="1">
      <c r="A15" s="98"/>
      <c r="B15" s="46" t="s">
        <v>133</v>
      </c>
      <c r="C15" s="47" t="s">
        <v>6</v>
      </c>
      <c r="D15" s="47"/>
      <c r="E15" s="47"/>
    </row>
    <row r="16" spans="1:8" ht="61.5" customHeight="1">
      <c r="A16" s="98" t="s">
        <v>130</v>
      </c>
      <c r="B16" s="46" t="s">
        <v>134</v>
      </c>
      <c r="C16" s="47" t="s">
        <v>6</v>
      </c>
      <c r="D16" s="47"/>
      <c r="E16" s="47"/>
    </row>
    <row r="17" spans="1:9" ht="61.5" customHeight="1">
      <c r="A17" s="98"/>
      <c r="B17" s="46" t="s">
        <v>135</v>
      </c>
      <c r="C17" s="47" t="s">
        <v>6</v>
      </c>
      <c r="D17" s="47"/>
      <c r="E17" s="47"/>
    </row>
    <row r="18" spans="1:9" ht="49.5" customHeight="1">
      <c r="A18" s="98"/>
      <c r="B18" s="46" t="s">
        <v>136</v>
      </c>
      <c r="C18" s="47" t="s">
        <v>6</v>
      </c>
      <c r="D18" s="47"/>
      <c r="E18" s="47"/>
    </row>
    <row r="19" spans="1:9" ht="49.5" customHeight="1">
      <c r="A19" s="98"/>
      <c r="B19" s="46" t="s">
        <v>137</v>
      </c>
      <c r="C19" s="47" t="s">
        <v>6</v>
      </c>
      <c r="D19" s="47"/>
      <c r="E19" s="47"/>
    </row>
    <row r="20" spans="1:9" ht="42.75" customHeight="1">
      <c r="A20" s="98" t="s">
        <v>138</v>
      </c>
      <c r="B20" s="46" t="s">
        <v>139</v>
      </c>
      <c r="C20" s="47" t="s">
        <v>6</v>
      </c>
      <c r="D20" s="47"/>
      <c r="E20" s="47"/>
    </row>
    <row r="21" spans="1:9" ht="66.75" customHeight="1">
      <c r="A21" s="98"/>
      <c r="B21" s="46" t="s">
        <v>140</v>
      </c>
      <c r="C21" s="47" t="s">
        <v>6</v>
      </c>
      <c r="D21" s="47"/>
      <c r="E21" s="47"/>
    </row>
    <row r="22" spans="1:9" ht="45" customHeight="1">
      <c r="A22" s="98"/>
      <c r="B22" s="46" t="s">
        <v>141</v>
      </c>
      <c r="C22" s="47" t="s">
        <v>6</v>
      </c>
      <c r="D22" s="47"/>
      <c r="E22" s="47"/>
    </row>
    <row r="23" spans="1:9" ht="41.25" customHeight="1">
      <c r="A23" s="98"/>
      <c r="B23" s="46" t="s">
        <v>142</v>
      </c>
      <c r="C23" s="47" t="s">
        <v>6</v>
      </c>
      <c r="D23" s="47"/>
      <c r="E23" s="47"/>
    </row>
    <row r="24" spans="1:9" ht="37.5" customHeight="1">
      <c r="A24" s="98"/>
      <c r="B24" s="46" t="s">
        <v>143</v>
      </c>
      <c r="C24" s="47" t="s">
        <v>6</v>
      </c>
      <c r="D24" s="47"/>
      <c r="E24" s="47"/>
    </row>
    <row r="25" spans="1:9" ht="35.25" customHeight="1">
      <c r="A25" s="105" t="s">
        <v>138</v>
      </c>
      <c r="B25" s="48" t="s">
        <v>144</v>
      </c>
      <c r="C25" s="47" t="s">
        <v>6</v>
      </c>
      <c r="D25" s="47"/>
      <c r="E25" s="47"/>
    </row>
    <row r="26" spans="1:9" ht="54.75" customHeight="1">
      <c r="A26" s="106"/>
      <c r="B26" s="46" t="s">
        <v>145</v>
      </c>
      <c r="C26" s="47" t="s">
        <v>6</v>
      </c>
      <c r="D26" s="47"/>
      <c r="E26" s="47"/>
    </row>
    <row r="27" spans="1:9" ht="36.75" customHeight="1">
      <c r="A27" s="107"/>
      <c r="B27" s="46" t="s">
        <v>146</v>
      </c>
      <c r="C27" s="47" t="s">
        <v>6</v>
      </c>
      <c r="D27" s="47"/>
      <c r="E27" s="47"/>
    </row>
    <row r="28" spans="1:9" ht="36" customHeight="1">
      <c r="A28" s="97" t="s">
        <v>147</v>
      </c>
      <c r="B28" s="46" t="s">
        <v>148</v>
      </c>
      <c r="C28" s="47" t="s">
        <v>6</v>
      </c>
      <c r="D28" s="47"/>
      <c r="E28" s="47"/>
    </row>
    <row r="29" spans="1:9" ht="40.5" customHeight="1">
      <c r="A29" s="98"/>
      <c r="B29" s="46" t="s">
        <v>149</v>
      </c>
      <c r="C29" s="47"/>
      <c r="D29" s="47" t="s">
        <v>6</v>
      </c>
      <c r="E29" s="47"/>
      <c r="I29" s="49"/>
    </row>
    <row r="30" spans="1:9" ht="40.5" customHeight="1">
      <c r="A30" s="98"/>
      <c r="B30" s="46" t="s">
        <v>150</v>
      </c>
      <c r="C30" s="47" t="s">
        <v>6</v>
      </c>
      <c r="D30" s="47"/>
      <c r="E30" s="47"/>
      <c r="I30" s="49"/>
    </row>
    <row r="31" spans="1:9" ht="34.5" customHeight="1">
      <c r="A31" s="98" t="s">
        <v>151</v>
      </c>
      <c r="B31" s="50" t="s">
        <v>168</v>
      </c>
      <c r="C31" s="108"/>
      <c r="D31" s="108"/>
      <c r="E31" s="108"/>
    </row>
    <row r="32" spans="1:9" ht="34.5" customHeight="1">
      <c r="A32" s="98"/>
      <c r="B32" s="50" t="s">
        <v>152</v>
      </c>
      <c r="C32" s="109" t="s">
        <v>153</v>
      </c>
      <c r="D32" s="109"/>
      <c r="E32" s="109"/>
    </row>
    <row r="33" spans="1:6" ht="34.5" customHeight="1">
      <c r="A33" s="98"/>
      <c r="B33" s="50" t="s">
        <v>154</v>
      </c>
      <c r="C33" s="109" t="s">
        <v>153</v>
      </c>
      <c r="D33" s="109"/>
      <c r="E33" s="109"/>
    </row>
    <row r="34" spans="1:6" ht="34.5" customHeight="1">
      <c r="A34" s="98"/>
      <c r="B34" s="50" t="s">
        <v>169</v>
      </c>
      <c r="C34" s="108"/>
      <c r="D34" s="108"/>
      <c r="E34" s="108"/>
    </row>
    <row r="35" spans="1:6" ht="32.25" customHeight="1">
      <c r="A35" s="98"/>
      <c r="B35" s="50" t="s">
        <v>155</v>
      </c>
      <c r="C35" s="109" t="s">
        <v>153</v>
      </c>
      <c r="D35" s="109"/>
      <c r="E35" s="109"/>
    </row>
    <row r="36" spans="1:6" ht="40.5" customHeight="1">
      <c r="A36" s="98"/>
      <c r="B36" s="50" t="s">
        <v>156</v>
      </c>
      <c r="C36" s="108"/>
      <c r="D36" s="108"/>
      <c r="E36" s="108"/>
    </row>
    <row r="37" spans="1:6" ht="45.75" customHeight="1">
      <c r="A37" s="98" t="s">
        <v>151</v>
      </c>
      <c r="B37" s="50" t="s">
        <v>170</v>
      </c>
      <c r="C37" s="108"/>
      <c r="D37" s="108"/>
      <c r="E37" s="108"/>
    </row>
    <row r="38" spans="1:6" ht="81" customHeight="1">
      <c r="A38" s="98"/>
      <c r="B38" s="50" t="s">
        <v>171</v>
      </c>
      <c r="C38" s="112"/>
      <c r="D38" s="113"/>
      <c r="E38" s="114"/>
    </row>
    <row r="39" spans="1:6" ht="70.5" customHeight="1">
      <c r="A39" s="98"/>
      <c r="B39" s="115" t="s">
        <v>158</v>
      </c>
      <c r="C39" s="115"/>
      <c r="D39" s="115"/>
      <c r="E39" s="115"/>
    </row>
    <row r="40" spans="1:6" ht="16.5" customHeight="1">
      <c r="A40" s="51"/>
      <c r="B40" s="52"/>
      <c r="C40" s="52"/>
      <c r="D40" s="52"/>
      <c r="E40" s="52"/>
    </row>
    <row r="41" spans="1:6" ht="15.75" customHeight="1">
      <c r="A41" s="111" t="s">
        <v>165</v>
      </c>
      <c r="B41" s="111"/>
      <c r="C41" s="111" t="s">
        <v>157</v>
      </c>
      <c r="D41" s="111"/>
      <c r="E41" s="111"/>
    </row>
    <row r="42" spans="1:6" ht="21.75" customHeight="1">
      <c r="B42" s="53"/>
      <c r="C42" s="54"/>
      <c r="D42" s="54"/>
      <c r="E42" s="54"/>
    </row>
    <row r="43" spans="1:6" ht="21.75" customHeight="1">
      <c r="B43" s="53"/>
      <c r="C43" s="54"/>
      <c r="D43" s="54"/>
      <c r="E43" s="54"/>
      <c r="F43" s="55"/>
    </row>
    <row r="44" spans="1:6" ht="21.75" customHeight="1">
      <c r="A44" s="110" t="s">
        <v>115</v>
      </c>
      <c r="B44" s="110"/>
      <c r="C44" s="111" t="s">
        <v>73</v>
      </c>
      <c r="D44" s="111"/>
      <c r="E44" s="111"/>
    </row>
    <row r="45" spans="1:6" ht="18" customHeight="1">
      <c r="C45" s="54"/>
      <c r="D45" s="54"/>
      <c r="E45" s="54"/>
    </row>
    <row r="46" spans="1:6">
      <c r="A46" s="56"/>
      <c r="B46" s="56"/>
      <c r="C46" s="56"/>
      <c r="D46" s="56"/>
      <c r="E46" s="56"/>
    </row>
    <row r="47" spans="1:6">
      <c r="A47" s="56"/>
      <c r="B47" s="56"/>
      <c r="C47" s="56"/>
      <c r="D47" s="56"/>
      <c r="E47" s="56"/>
    </row>
    <row r="48" spans="1:6">
      <c r="A48" s="56"/>
      <c r="B48" s="56"/>
      <c r="C48" s="56"/>
      <c r="D48" s="56"/>
      <c r="E48" s="56"/>
    </row>
    <row r="49" spans="1:5">
      <c r="A49" s="56"/>
      <c r="B49" s="56"/>
      <c r="C49" s="56"/>
      <c r="D49" s="56"/>
      <c r="E49" s="56"/>
    </row>
    <row r="50" spans="1:5">
      <c r="A50" s="56"/>
      <c r="B50" s="56"/>
      <c r="C50" s="56"/>
      <c r="D50" s="56"/>
      <c r="E50" s="56"/>
    </row>
    <row r="51" spans="1:5">
      <c r="A51" s="56"/>
      <c r="B51" s="56"/>
      <c r="C51" s="56"/>
      <c r="D51" s="56"/>
      <c r="E51" s="56"/>
    </row>
  </sheetData>
  <mergeCells count="29">
    <mergeCell ref="A28:A30"/>
    <mergeCell ref="A1:E1"/>
    <mergeCell ref="A2:E2"/>
    <mergeCell ref="A3:E3"/>
    <mergeCell ref="A4:E4"/>
    <mergeCell ref="A5:A6"/>
    <mergeCell ref="B5:B6"/>
    <mergeCell ref="C5:D5"/>
    <mergeCell ref="E5:E6"/>
    <mergeCell ref="A7:A12"/>
    <mergeCell ref="A13:A15"/>
    <mergeCell ref="A16:A19"/>
    <mergeCell ref="A20:A24"/>
    <mergeCell ref="A25:A27"/>
    <mergeCell ref="A31:A36"/>
    <mergeCell ref="C31:E31"/>
    <mergeCell ref="C32:E32"/>
    <mergeCell ref="C33:E33"/>
    <mergeCell ref="C34:E34"/>
    <mergeCell ref="C35:E35"/>
    <mergeCell ref="C36:E36"/>
    <mergeCell ref="A44:B44"/>
    <mergeCell ref="C44:E44"/>
    <mergeCell ref="A37:A39"/>
    <mergeCell ref="C37:E37"/>
    <mergeCell ref="C38:E38"/>
    <mergeCell ref="B39:E39"/>
    <mergeCell ref="A41:B41"/>
    <mergeCell ref="C41:E41"/>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ĐGBT</vt:lpstr>
      <vt:lpstr>phiếu bt</vt:lpstr>
      <vt:lpstr>ĐGBT!Print_Area</vt:lpstr>
      <vt:lpstr>ĐGBT!Print_Titles</vt:lpstr>
      <vt:lpstr>'phiếu bt'!Print_Titles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2025-10-16T06:53:00Z</cp:lastPrinted>
  <dcterms:created xsi:type="dcterms:W3CDTF">2019-07-05T03:48:23Z</dcterms:created>
  <dcterms:modified xsi:type="dcterms:W3CDTF">2025-10-22T06:59:59Z</dcterms:modified>
</cp:coreProperties>
</file>