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Năm học 2024-2025\4. CĐ ĐV\"/>
    </mc:Choice>
  </mc:AlternateContent>
  <xr:revisionPtr revIDLastSave="0" documentId="13_ncr:1_{918DBE13-D1B3-4503-951D-D24DA9649195}" xr6:coauthVersionLast="36" xr6:coauthVersionMax="36" xr10:uidLastSave="{00000000-0000-0000-0000-000000000000}"/>
  <bookViews>
    <workbookView xWindow="45" yWindow="0" windowWidth="12240" windowHeight="8610" firstSheet="1" activeTab="1" xr2:uid="{00000000-000D-0000-FFFF-FFFF00000000}"/>
  </bookViews>
  <sheets>
    <sheet name="SGV" sheetId="41" state="veryHidden" r:id="rId1"/>
    <sheet name="CĐ ĐV" sheetId="42" r:id="rId2"/>
  </sheets>
  <definedNames>
    <definedName name="_xlnm._FilterDatabase" localSheetId="1" hidden="1">'CĐ ĐV'!$A$6:$S$126</definedName>
    <definedName name="_xlnm.Print_Area" localSheetId="1">'CĐ ĐV'!$A$1:$R$129</definedName>
    <definedName name="_xlnm.Print_Titles" localSheetId="1">'CĐ ĐV'!$4:$5</definedName>
  </definedNames>
  <calcPr calcId="179021" iterateCount="1"/>
</workbook>
</file>

<file path=xl/calcChain.xml><?xml version="1.0" encoding="utf-8"?>
<calcChain xmlns="http://schemas.openxmlformats.org/spreadsheetml/2006/main">
  <c r="O111" i="42" l="1"/>
  <c r="P111" i="42"/>
  <c r="Q111" i="42"/>
  <c r="N111" i="42"/>
  <c r="Q125" i="42"/>
  <c r="P125" i="42"/>
  <c r="O125" i="42"/>
  <c r="Q124" i="42"/>
  <c r="P124" i="42"/>
  <c r="O124" i="42"/>
  <c r="Q123" i="42"/>
  <c r="P123" i="42"/>
  <c r="O123" i="42"/>
  <c r="Q122" i="42"/>
  <c r="P122" i="42"/>
  <c r="O122" i="42"/>
  <c r="Q121" i="42"/>
  <c r="P121" i="42"/>
  <c r="O121" i="42"/>
  <c r="Q119" i="42"/>
  <c r="P119" i="42"/>
  <c r="O119" i="42"/>
  <c r="Q118" i="42"/>
  <c r="P118" i="42"/>
  <c r="O118" i="42"/>
  <c r="Q117" i="42"/>
  <c r="P117" i="42"/>
  <c r="O117" i="42"/>
  <c r="Q116" i="42"/>
  <c r="P116" i="42"/>
  <c r="O116" i="42"/>
  <c r="Q115" i="42"/>
  <c r="P115" i="42"/>
  <c r="O115" i="42"/>
  <c r="Q114" i="42"/>
  <c r="P114" i="42"/>
  <c r="O114" i="42"/>
  <c r="Q113" i="42"/>
  <c r="P113" i="42"/>
  <c r="O113" i="42"/>
  <c r="Q112" i="42"/>
  <c r="P112" i="42"/>
  <c r="O112" i="42"/>
  <c r="Q109" i="42"/>
  <c r="P109" i="42"/>
  <c r="O109" i="42"/>
  <c r="Q108" i="42"/>
  <c r="P108" i="42"/>
  <c r="O108" i="42"/>
  <c r="Q107" i="42"/>
  <c r="P107" i="42"/>
  <c r="O107" i="42"/>
  <c r="Q106" i="42"/>
  <c r="P106" i="42"/>
  <c r="O106" i="42"/>
  <c r="Q105" i="42"/>
  <c r="P105" i="42"/>
  <c r="O105" i="42"/>
  <c r="N125" i="42"/>
  <c r="N124" i="42"/>
  <c r="N123" i="42"/>
  <c r="N122" i="42"/>
  <c r="N121" i="42"/>
  <c r="N119" i="42"/>
  <c r="N118" i="42"/>
  <c r="N117" i="42"/>
  <c r="N116" i="42"/>
  <c r="N115" i="42"/>
  <c r="N114" i="42"/>
  <c r="N113" i="42"/>
  <c r="N112" i="42"/>
  <c r="N109" i="42"/>
  <c r="N108" i="42"/>
  <c r="N107" i="42"/>
  <c r="N106" i="42"/>
  <c r="N105" i="42"/>
  <c r="P104" i="42" l="1"/>
  <c r="O120" i="42"/>
  <c r="O110" i="42" s="1"/>
  <c r="O104" i="42"/>
  <c r="Q104" i="42"/>
  <c r="P120" i="42"/>
  <c r="P110" i="42" s="1"/>
  <c r="Q120" i="42"/>
  <c r="Q110" i="42" s="1"/>
  <c r="L76" i="42" l="1"/>
  <c r="L50" i="42"/>
  <c r="M50" i="42"/>
  <c r="L45" i="42"/>
  <c r="L8" i="42" l="1"/>
  <c r="M14" i="42" l="1"/>
  <c r="M101" i="42" l="1"/>
  <c r="M87" i="42"/>
  <c r="M85" i="42"/>
  <c r="M81" i="42"/>
  <c r="M79" i="42"/>
  <c r="M76" i="42"/>
  <c r="M63" i="42"/>
  <c r="M57" i="42"/>
  <c r="M53" i="42"/>
  <c r="M48" i="42"/>
  <c r="M47" i="42"/>
  <c r="M45" i="42"/>
  <c r="M35" i="42"/>
  <c r="M33" i="42"/>
  <c r="M56" i="42" l="1"/>
  <c r="M84" i="42"/>
  <c r="M44" i="42"/>
  <c r="M78" i="42"/>
  <c r="M75" i="42"/>
  <c r="M52" i="42"/>
  <c r="M32" i="42"/>
  <c r="M74" i="42" l="1"/>
  <c r="M31" i="42"/>
  <c r="M30" i="42" s="1"/>
  <c r="L101" i="42" l="1"/>
  <c r="L87" i="42"/>
  <c r="L85" i="42"/>
  <c r="L81" i="42"/>
  <c r="L79" i="42"/>
  <c r="L63" i="42"/>
  <c r="L57" i="42"/>
  <c r="L53" i="42"/>
  <c r="L48" i="42"/>
  <c r="L47" i="42"/>
  <c r="L35" i="42"/>
  <c r="L33" i="42"/>
  <c r="M28" i="42"/>
  <c r="L28" i="42"/>
  <c r="M26" i="42"/>
  <c r="L26" i="42"/>
  <c r="M24" i="42"/>
  <c r="L24" i="42"/>
  <c r="M19" i="42"/>
  <c r="L19" i="42"/>
  <c r="M17" i="42"/>
  <c r="L17" i="42"/>
  <c r="L14" i="42"/>
  <c r="M11" i="42"/>
  <c r="L11" i="42"/>
  <c r="M8" i="42"/>
  <c r="L75" i="42" l="1"/>
  <c r="L78" i="42"/>
  <c r="M10" i="42"/>
  <c r="M7" i="42" s="1"/>
  <c r="M23" i="42"/>
  <c r="L23" i="42"/>
  <c r="L32" i="42"/>
  <c r="L52" i="42"/>
  <c r="L10" i="42"/>
  <c r="L7" i="42" s="1"/>
  <c r="L56" i="42"/>
  <c r="L44" i="42"/>
  <c r="L84" i="42"/>
  <c r="L31" i="42" l="1"/>
  <c r="L30" i="42" s="1"/>
  <c r="L74" i="42"/>
  <c r="M6" i="42"/>
  <c r="L6" i="42"/>
  <c r="N104" i="42"/>
  <c r="N120" i="42"/>
  <c r="N110" i="42" s="1"/>
</calcChain>
</file>

<file path=xl/sharedStrings.xml><?xml version="1.0" encoding="utf-8"?>
<sst xmlns="http://schemas.openxmlformats.org/spreadsheetml/2006/main" count="653" uniqueCount="280">
  <si>
    <t>KQMĐ</t>
  </si>
  <si>
    <t>TLHD</t>
  </si>
  <si>
    <t>NDCT</t>
  </si>
  <si>
    <t>ĐP</t>
  </si>
  <si>
    <t>Nói lên ý tưởng tạo hình của mình</t>
  </si>
  <si>
    <t>* Phương tiện giao thông</t>
  </si>
  <si>
    <t>3. Động vật và thực vật</t>
  </si>
  <si>
    <t>* Ngày và đêm, mặt trời, mặt trăng</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</si>
  <si>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</si>
  <si>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</si>
  <si>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Một số đặc điểm, tính chất của nước</t>
  </si>
  <si>
    <t>B. Làm quen với một số khái niệm sơ đẳng về toán</t>
  </si>
  <si>
    <t>A. Khám phá khoa học</t>
  </si>
  <si>
    <t>II. LĨNH VỰC GIÁO DỤC PHÁT TRIỂN NHẬN THỨC</t>
  </si>
  <si>
    <t>III. LĨNH VỰC GIÁO DỤC PHÁT TRIỂN NGÔN NGỮ</t>
  </si>
  <si>
    <t>V. LĨNH VỰC GIÁO DỤC PHÁT TRIỂN THẨM MỸ</t>
  </si>
  <si>
    <t>x</t>
  </si>
  <si>
    <t>5. Công nghệ</t>
  </si>
  <si>
    <t>Có khả năng nghe hiểu, sử dụng các câu đơn, câu mở rộng, câu phức trong giao tiếp</t>
  </si>
  <si>
    <t>Nghe hiểu, sử dụng các câu đơn, câu mở rộng, câu phức trong giao tiếp</t>
  </si>
  <si>
    <t>Biết lắng nghe và trao đổi với người đối thoại</t>
  </si>
  <si>
    <t>Lắng nghe và trao đổi với người đối thoại</t>
  </si>
  <si>
    <t>Có khả năng nói lên ý tưởng và tạo ra các sản phẩm tạo hình theo ý thích</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</si>
  <si>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</si>
  <si>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</si>
  <si>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</si>
  <si>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</si>
  <si>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</si>
  <si>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</si>
  <si>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</si>
  <si>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A. Nghe hiểu lời nói</t>
  </si>
  <si>
    <t>B. Sử dụng lời nói trong cuộc sống hằng ngày</t>
  </si>
  <si>
    <t>IV. LĨNH VỰC TÌNH CẢM - KỸ NĂNG XÃ HỘI</t>
  </si>
  <si>
    <t>A. Phát triển tình cảm</t>
  </si>
  <si>
    <t>2. Thể hiện sự tự tin, tự lực</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</si>
  <si>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</si>
  <si>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</si>
  <si>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</si>
  <si>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</si>
  <si>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</si>
  <si>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</si>
  <si>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Nguồn</t>
  </si>
  <si>
    <t>* Vận động: đi</t>
  </si>
  <si>
    <t>* Vận động: chạy</t>
  </si>
  <si>
    <t>Có khả năng nghe các bài hát, bài thơ, ca dao, đồng dao, tục ngữ, câu đố, hò, vè phù hợp với độ tuổi và chủ đề thực hiện</t>
  </si>
  <si>
    <t>Thuộc lĩnh vực</t>
  </si>
  <si>
    <t>* Thời tiết, mùa</t>
  </si>
  <si>
    <t>1. Nhận biết tập hợp, số lượng, số thứ tự, đếm</t>
  </si>
  <si>
    <t>Thể chất</t>
  </si>
  <si>
    <t>Ngôn ngữ</t>
  </si>
  <si>
    <t>Nhận thức</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</si>
  <si>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</si>
  <si>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</si>
  <si>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Phân bổ có điều chỉnh
vào từng độ tuổi theo thực tế của nhà trường</t>
  </si>
  <si>
    <t>C. Thể hiện sự sáng tạo khi tham gia các hoạt động nghệ thuật (âm nhạc, tạo hình)</t>
  </si>
  <si>
    <t>TCKNXH</t>
  </si>
  <si>
    <t>Có khả năng đọc thuộc bài thơ, ca dao, đồng dao phù hợp độ tuổi và chủ đề thực hiện. Có khả năng đọc biểu cảm bài thơ, ca dao, đồng dao phù hợp độ tuổi</t>
  </si>
  <si>
    <t>Trẻ được chăm sóc sức khỏe, dinh dưỡng theo khoa học</t>
  </si>
  <si>
    <t>Biết đội mũ bảo hiểm khi ngồi trên xe máy, ngồi yên trên ô tô, không thò đầu ra ngoài</t>
  </si>
  <si>
    <t>Đội mũ bảo hiểm khi ngồi trên xe máy, ngồi yên trên ô tô, không thò đầu ra ngoài</t>
  </si>
  <si>
    <t>Hoạt động chủ đề</t>
  </si>
  <si>
    <t>Địa điểm tổ chức</t>
  </si>
  <si>
    <t>Nội dung chủ đề</t>
  </si>
  <si>
    <t>Phạm vi thực hiện</t>
  </si>
  <si>
    <t>Sân chơi</t>
  </si>
  <si>
    <t>Lớp học</t>
  </si>
  <si>
    <t>Chơi trò chơi vận động</t>
  </si>
  <si>
    <t>Tổ</t>
  </si>
  <si>
    <t>Lớp</t>
  </si>
  <si>
    <t>ATGT</t>
  </si>
  <si>
    <t>Thích chăm sóc cây cối, rau xanh.</t>
  </si>
  <si>
    <t>Bảo vệ, chăm sóc cây</t>
  </si>
  <si>
    <t>TT
MT</t>
  </si>
  <si>
    <t>PT
CT</t>
  </si>
  <si>
    <t xml:space="preserve">Tài nguyên học liệu </t>
  </si>
  <si>
    <t>Phân bổ nguyên bản
 theo sách chương trình GDMN</t>
  </si>
  <si>
    <t>MT, ND cốt lõi.</t>
  </si>
  <si>
    <t>.</t>
  </si>
  <si>
    <t>1. Thực hiện các động tác phát triển các nhóm cơ và hô hấp</t>
  </si>
  <si>
    <t>Thực hiện đúng, đủ, nhịp nhàng các động tác trong bài tập thể dục theo hiệu lệnh</t>
  </si>
  <si>
    <t>4T</t>
  </si>
  <si>
    <t>Tập kết hợp 5 động tác cơ bản trong bài tập thể dục kết hợp với nhạc bài hát theo chủ đề "Động vật"</t>
  </si>
  <si>
    <t>C:\Users\admin\Desktop\tds\nhạc chủ điểm động vật.mp3</t>
  </si>
  <si>
    <t>Đi khụy gối liên tục 2m đúng kỹ thuật</t>
  </si>
  <si>
    <t>Đi khụy gối</t>
  </si>
  <si>
    <t>Giữ được thăng bằng cơ thể khi thực hiện vận động bước đi liên tục trên ghế thể dục</t>
  </si>
  <si>
    <t>Đi bước thường trên ghế thể dục</t>
  </si>
  <si>
    <t>HĐH: Đi bước thường trên ghế thể dục</t>
  </si>
  <si>
    <t>Kiểm soát được vận động chạy thay đổi tốc độ theo hiệu lệnh 2-3 lần</t>
  </si>
  <si>
    <t>Chạy thay đổi tốc độ theo hiệu lệnh (2-3 lần)</t>
  </si>
  <si>
    <t>HĐH:: Chạy thay đổi tốc độ theo hiệu lệnh (2-3 lần)</t>
  </si>
  <si>
    <t>Kiểm soát được vận động chạy thay đổi hướng theo vật chuẩn (3-4 vật chuẩn đặt zic zắc để đổi hướng)</t>
  </si>
  <si>
    <t>Chạy thay đổi hướng theo vật chuẩn (3-4 điểm zic zắc)</t>
  </si>
  <si>
    <t>HĐH: Chạy thay đổi hướng theo vật chuẩn (3-4 điểm zic zắc)</t>
  </si>
  <si>
    <t xml:space="preserve">lớp học </t>
  </si>
  <si>
    <t xml:space="preserve">Lớp học </t>
  </si>
  <si>
    <t>* Trò chơi vận động</t>
  </si>
  <si>
    <t>Thích chơi các trò chơi vận động, biết luật chơi, cách chơi. Phối hợp với bạn trong khi chơi.</t>
  </si>
  <si>
    <t>https://www.youtube.com/watch?v=5EMxIqcVtTA</t>
  </si>
  <si>
    <t>Thực hiện được vận động cuộn - xoay tròn cổ tay</t>
  </si>
  <si>
    <t>https://www.youtube.com/watch?v=O8qlyOBgeM4</t>
  </si>
  <si>
    <t>Tô, vẽ được một số hình đơn giản, gần gũi</t>
  </si>
  <si>
    <t>Tô, vẽ hình chủ đề "Động vật"</t>
  </si>
  <si>
    <t>https://www.youtube.com/watch?v=3C95uJhf75E</t>
  </si>
  <si>
    <t>Xếp chồng được 10-12 khối</t>
  </si>
  <si>
    <t>Xếp chồng các hình khối chủ đề "Động vật"</t>
  </si>
  <si>
    <t>- Hướng dẫn cách chế biến một số món ăn dành cho trẻ
- Một số chế độ ăn khi trẻ bị bệnh (táo bón, tiêu chảy, sốt, suy dinh dưỡng, thừa cân béo phì,…)
- Hướng dẫn kỹ thuật sơ cứu thông thường</t>
  </si>
  <si>
    <t>C:\Users\admin\Desktop\video phòng tránh TNTT\SC hoc di vat.mp4</t>
  </si>
  <si>
    <t>Biết súc miệng bằng nước muối</t>
  </si>
  <si>
    <t>Tập súc miệng bằng nước muối</t>
  </si>
  <si>
    <t>https://www.youtube.com/watch?v=1SGvYD1diVs</t>
  </si>
  <si>
    <t>Biết một số hành vi văn minh, thói quen tốt trong ăn uống. Biết thực hiện khi được yêu cầu.</t>
  </si>
  <si>
    <t>Ăn từ tốn, không đùa nghịch làm đổ vãi thức ăn, không vừa nhai vừa nói</t>
  </si>
  <si>
    <t>2. Đồ vật:</t>
  </si>
  <si>
    <t>C:\Users\admin\Desktop\MN VINH LONG 5 TUOI.mp4</t>
  </si>
  <si>
    <t>Biết đặc điểm bên ngoài của con vật gần gũi, ích lợi và tác hại đối với con người</t>
  </si>
  <si>
    <t>Biết so sánh, phân loại con vật theo 1-2 dấu hiệu</t>
  </si>
  <si>
    <t xml:space="preserve"> So sánh, phân loại con vật theo 1-2 dấu hiệu</t>
  </si>
  <si>
    <t xml:space="preserve"> Biết so sánh, phân loại  cây, hoa, quả theo 1-2 dấu hiệu</t>
  </si>
  <si>
    <t xml:space="preserve"> So sánh, phân loại  cây, hoa, quả theo 1-2 dấu hiệu</t>
  </si>
  <si>
    <t>Biết môi trường sống và vận động của một số con vật gần gũi</t>
  </si>
  <si>
    <t>Môi trường sống và vận động của một số con vật</t>
  </si>
  <si>
    <t>https://www.youtube.com/watch?v=Io2Xl_7nbno</t>
  </si>
  <si>
    <t>4. Một số hiện tượng tự nhiên</t>
  </si>
  <si>
    <t>Biết một số hiện tượng thời tiết theo mùa và ảnh hưởng của nó đến sinh hoạt của con nguời</t>
  </si>
  <si>
    <t>Thời tiết theo mùa và ảnh hưởng của nó đến sinh hoạt của con nguời</t>
  </si>
  <si>
    <t>Thực hiện được một số thao tác đơn giản với máy tính</t>
  </si>
  <si>
    <t>Một số thao tác cơ bản với máy tính: tắt, mở, di chuyển chuột, kích chuột (kích đơn)</t>
  </si>
  <si>
    <t>Quan tâm đến số lượng, nhận biết chữ số 3,  đếm trên các đối tượng giống nhau, đếm đến 3 và đếm theo khả năng</t>
  </si>
  <si>
    <t xml:space="preserve"> Nhận biết chữ số 3,  đếm trên các đối tượng giống nhau, đếm đến 3 và đếm theo khả năng</t>
  </si>
  <si>
    <t>Biết sử dụng các số từ 1 - 5 để chỉ số lượng, số thứ tự</t>
  </si>
  <si>
    <t>Chữ số, số lượng và số thứ tự trong phạm vi 5</t>
  </si>
  <si>
    <t>Nghe các bài hát, bài thơ, ca dao, đồng dao, tục ngữ, câu đố, hò, vè chủ đề "Động vật"</t>
  </si>
  <si>
    <t>https://www.youtube.com/watch?v=28ASl7tFrVw</t>
  </si>
  <si>
    <t>Đọc bài thơ, ca dao, đồng dao  chủ đề "ĐV"</t>
  </si>
  <si>
    <t>https://www.youtube.com/watch?v=2ZEPoh0Jzms</t>
  </si>
  <si>
    <t>Kể lại chuyện đã được nghe</t>
  </si>
  <si>
    <t>Bắt chước được giọng nói, điệu bộ của nhân vật trong truyện</t>
  </si>
  <si>
    <t>Cố gắng thực hiện công việc đơn giản được giao</t>
  </si>
  <si>
    <t>Gấp chăn nhỏ</t>
  </si>
  <si>
    <t>https://www.youtube.com/watch?v=v9u5l0UjBqs</t>
  </si>
  <si>
    <t xml:space="preserve">Biết trao đổi, thỏa thuận với bạn để cùng thực hiện hoạt động chung (chơi, trực nhật) </t>
  </si>
  <si>
    <t>Phối hợp cùng bạn trong chơi, trực nhật</t>
  </si>
  <si>
    <t>Thích chăm sóc con vật quen thuộc</t>
  </si>
  <si>
    <t>Nghe bài hát, bản nhạc; thơ, đồng dao, ca dao, tục ngữ; kể chuyện phù hợp với chủ đề "TGĐV"</t>
  </si>
  <si>
    <t>https://www.youtube.com/watch?v=MS_HaP2-J4U</t>
  </si>
  <si>
    <t>Thích nghe và nhận ra các loại nhạc khác nhau (nhạc thiếu nhi, dân ca)</t>
  </si>
  <si>
    <t>Nghe và nhận ra các loại nhạc khác nhau (nhạc thiếu nhi, dân ca)</t>
  </si>
  <si>
    <t>Có khả năng hát đúng giai điệu, lời ca, hát rõ lời và thể hiện sắc thái của bài hát qua giọng hát, nét mặt, điệu bộ…</t>
  </si>
  <si>
    <t>Hát đúng giai điệu, lời ca và thể hiện sắc thái, tình cảm của bài hát theo chủ đề TGĐV</t>
  </si>
  <si>
    <t>https://www.youtube.com/watch?v=MMv1_wU05Qg</t>
  </si>
  <si>
    <t>Biết phối hợp các nguyên vật liệu tạo hình để tạo ra sản phẩm</t>
  </si>
  <si>
    <t>Phối hợp các nguyên vật liệu tạo hình, vật liệu trong thiên nhiên, nguyên vật liệu phế thải... để tạo ra các sản phẩm theo chủ đề "TGĐV"</t>
  </si>
  <si>
    <t>https://www.youtube.com/watch?v=_XnABwZ247E</t>
  </si>
  <si>
    <t>Biết vẽ phối hợp các nét thẳng, xiên ngang, cong tròn tạo thành bức tranh có màu sắc và bố cục</t>
  </si>
  <si>
    <t>Vẽ phối hợp các nét thẳng, xiên ngang, cong tròn tạo thành bức tranh có màu sắc và bố cục theo chủ đề "TGĐV"</t>
  </si>
  <si>
    <t>https://www.youtube.com/watch?v=WnvzU0-iw10</t>
  </si>
  <si>
    <t>Biết xé, cắt theo đường thẳng, đường cong… và dán thành sản phẩm có màu sắc, bố cục</t>
  </si>
  <si>
    <t xml:space="preserve"> Xé, cắt theo đường thẳng, đường cong… và dán thành sản phẩm có màu sắc, bố cục theo chủ đề "TGĐV"</t>
  </si>
  <si>
    <t>https://www.youtube.com/watch?v=gt5CF73pzRs</t>
  </si>
  <si>
    <t>Biết làm lõm, dỗ bẹt, bẻ loe, vuốt nhọn, uốn cong đất nặn để nặn thành sản phẩm có nhiều chi tiết</t>
  </si>
  <si>
    <t>Làm lõm, dỗ bẹt, bẻ loe, vuốt nhọn, uốn cong đất nặn để nặn thành sản phẩm có nhiều chi tiết theo chủ đề "TGĐV"</t>
  </si>
  <si>
    <t>https://www.youtube.com/watch?v=BJvRWYYPd0I</t>
  </si>
  <si>
    <t>Biết phối hợp các kĩ năng xếp hình để tạo thành các sản phẩm có kiểu dáng, màu sắc khác nhau</t>
  </si>
  <si>
    <t>Phối hợp các kĩ năng xếp hình để tạo thành các sản phẩm có kiểu dáng, màu sắc khác nhau theo chủ đề "Động vật"</t>
  </si>
  <si>
    <t>Có khả năng tự chọn dụng cụ, vật liệu để tạo ra sản phẩm theo ý thích</t>
  </si>
  <si>
    <t>Làm đồ chơi chủ đề "TG Động vật"</t>
  </si>
  <si>
    <t>Biết kể chuyện có mở đầu, kết thúc</t>
  </si>
  <si>
    <t>https://www.google.com.vn/url?sa=i&amp;url=http%3A%2F%2Fbrt.vn%2F</t>
  </si>
  <si>
    <t>Mục tiêu năm</t>
  </si>
  <si>
    <t>Cuộn - xoay tròn cổ tay trong các hoạt động chủ đề "Động vật"</t>
  </si>
  <si>
    <t xml:space="preserve"> HĐG/HĐC: Ôn đếm đến 3, nhận biết nhóm đối tượng có số lượng là 3, nhận biết chữ số 3</t>
  </si>
  <si>
    <t>Tập đóng kịch chủ đề Động vật</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</si>
  <si>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
- Ôn luyện: Rèn KNVĐ</t>
  </si>
  <si>
    <t>TDS: Hô hấp: Thổi bóng  bay 
- Tay: 2 tay đưa ra trước và vỗ vào nhau
- Lưng, bụng: Quay người sang 2 bên
- Chân: Đứng, 1 chân nâng cao, gập gối
- Bật: Bật chân trước chân sau.</t>
  </si>
  <si>
    <t>HĐNT: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</si>
  <si>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t>HĐNT: Ô ăn quan; rềnh rênh ràng ràng; bàn tay nắm lại; chơi chuyền,tạo bóng hình bàn tay
Đan, cuộn, buộc gối 2 đầu;   Buộc, đan, tết;  Cuộn, tháo len; Cắt đường gấp khúc, đường viền.</t>
  </si>
  <si>
    <t>VS-AN:
- Trò chuyện với trẻ về thói quen tốt trong khi ăn:
- Ăn từ tốn, không đùa nghịch làm đổ vãi thức ăn, không vừa nhai vừa nói</t>
  </si>
  <si>
    <t>HĐNT:
- Trò chuyện, quan sát, khám phá  về một số con vật, môi trường sống và cách chăm sóc, bảo vệ con vật.</t>
  </si>
  <si>
    <t>HĐNT:
-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Thực hành chăm sóc cây.</t>
  </si>
  <si>
    <t>HĐC:
- Xem video clip, tranh ảnh về môi trường sống và vận động của một số con vật</t>
  </si>
  <si>
    <t>HĐNT:
- Quan sát sự thay đổi của thời tiết (trời nắng, trời mưa); Quan sát ông mặt trời; Quan sát đám mây trôi; Gió ở hướng nào? Vì sao có mưa? Quan sát chiếc bóng ngộ nghĩnh.</t>
  </si>
  <si>
    <t>HĐNT:
- Quan sát sự bay hơi, dòng chảy của nước, sự đổi màu của nước…Quan sát vật chìm, nổi trong nước.
 - Chơi với cát, nước, thả thuyền giấy. Đong đo nước , pha màu nước.</t>
  </si>
  <si>
    <t>HĐG/HĐC:
- Bé vui học kid smart</t>
  </si>
  <si>
    <t>ĐTT/SHHN:
- Trò chuyện, quan sát, đàm thoại cùng trẻ.</t>
  </si>
  <si>
    <t>HĐG:
- Dạy  trẻ kể lại truyện 
-TC: Bé tập kể lại truyện</t>
  </si>
  <si>
    <t>HĐC: Hướng dẫn và cho trẻ thực hành: Gấp chăn nhỏ</t>
  </si>
  <si>
    <t>HĐNT:
- Quan sát sự lớn lên của cây, bảo vệ và chăm sóc cây: nhặt lá rụng, nhổ cỏ, bắt sâu, tưới nước cho cây.</t>
  </si>
  <si>
    <t>ĐTT:
-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</si>
  <si>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Bùi Thị Mến</t>
  </si>
  <si>
    <t>HĐNT:
- Tiệm Spa
- Tiệm Nail
- Cửa hàng may đo</t>
  </si>
  <si>
    <t>Thời gian thực hiện 4 tuần (Từ ngày 18/11-14/12/2024)</t>
  </si>
  <si>
    <t>KẾ HOẠCH CHĂM SÓC GIÁO DỤC TRẺ CHỦ ĐỀ ĐỘNG VẬT</t>
  </si>
  <si>
    <t>Nhánh 1: Con gà</t>
  </si>
  <si>
    <t>Nhánh 2: Con cá</t>
  </si>
  <si>
    <t>Nhánh 3: Con thỏ</t>
  </si>
  <si>
    <t>Nhánh 4: Quả trứng</t>
  </si>
  <si>
    <t>TDS</t>
  </si>
  <si>
    <t>Cộng tổng số nội dung phân bổ vào lĩnh vực</t>
  </si>
  <si>
    <t>Trong đó: - Lĩnh vực thể chất</t>
  </si>
  <si>
    <t xml:space="preserve">                       - Lĩnh vực nhận thức</t>
  </si>
  <si>
    <t xml:space="preserve">                       - Lĩnh vực ngôn ngữ</t>
  </si>
  <si>
    <t xml:space="preserve">                       - Lĩnh vực tình cảm kỹ năng xã hội.</t>
  </si>
  <si>
    <t xml:space="preserve">                       - Lĩnh vực thẩm mỹ</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</si>
  <si>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</si>
  <si>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</si>
  <si>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</si>
  <si>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</si>
  <si>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</si>
  <si>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</si>
  <si>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</si>
  <si>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</si>
  <si>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</si>
  <si>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</si>
  <si>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</si>
  <si>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</si>
  <si>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</si>
  <si>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</si>
  <si>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</si>
  <si>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</si>
  <si>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NGƯỜI XÂY DỰNG KẾ HOẠCH</t>
  </si>
  <si>
    <t xml:space="preserve">TTCM DUYỆT </t>
  </si>
  <si>
    <t>HIỆU PHÓ CM DUYỆT</t>
  </si>
  <si>
    <t>Lưu Thị Thắm</t>
  </si>
  <si>
    <t>HĐH: Đi khụy gối</t>
  </si>
  <si>
    <t>HĐH</t>
  </si>
  <si>
    <t>HĐNT</t>
  </si>
  <si>
    <t>HĐG</t>
  </si>
  <si>
    <t>VS-AN</t>
  </si>
  <si>
    <t>ĐTT</t>
  </si>
  <si>
    <t>Khám phá con cá (5E)</t>
  </si>
  <si>
    <t>Khám phá con thỏ (5E)</t>
  </si>
  <si>
    <t>HĐC</t>
  </si>
  <si>
    <t>HĐG+HĐC</t>
  </si>
  <si>
    <t>SHHN</t>
  </si>
  <si>
    <t>Sự phát triển của con gà</t>
  </si>
  <si>
    <t>Đặc điểm bên ngoài của con vật gần gũi, ích lợi và tác hại đối với con người (con gà, con cá, con thỏ, quả trứng)</t>
  </si>
  <si>
    <t>Khám phá một số loại trứng (5E)</t>
  </si>
  <si>
    <t>Bài thơ: Gà mẹ và gà con</t>
  </si>
  <si>
    <t>Đồng dao: Con bống đi chợ</t>
  </si>
  <si>
    <t>Bài thơ: Đàn gà con</t>
  </si>
  <si>
    <t>Bài thơ: Rong và cá</t>
  </si>
  <si>
    <t>HĐH+HĐC</t>
  </si>
  <si>
    <t>Câu chuyện: Thỏ con và cây cà rốt</t>
  </si>
  <si>
    <t>Câu chuyện: Con vịt đẻ trứng vàng</t>
  </si>
  <si>
    <t>Câu chuyện: Chuột, gà trống và mèo</t>
  </si>
  <si>
    <t>Chuyện: Cá vàng bé nhỏ</t>
  </si>
  <si>
    <t>Chuyện: Cáo, thỏ và gà trống</t>
  </si>
  <si>
    <t>Chuyện: Quả trứng</t>
  </si>
  <si>
    <t>Bảo vệ, chăm sóc con vật (con thỏ)</t>
  </si>
  <si>
    <t>ĐTT:
- Con gà gáy le te
- Thương con cá rô đồng
- Con mèo ra bờ sông
- Chú mèo con</t>
  </si>
  <si>
    <t>Bài hát: Cá vàng và em bé</t>
  </si>
  <si>
    <t>Bài hát: Phép lạ hàng ngày</t>
  </si>
  <si>
    <t>Có khả năng vận động nhịp nhàng theo nhịp điệu các bài hát, bản nhạc với các hình thức (vỗ tay theo nhịp, tiết tấu, múa)</t>
  </si>
  <si>
    <t xml:space="preserve">Vận động nhịp nhàng theo giai điệu, nhịp điệu của các bài hát, bản nhạc / Sử dụng các dụng cụ gõ đệm theo tiết tấu theo chủ đề </t>
  </si>
  <si>
    <t>Dạy vận động múa bài: Đàn gà trong sân</t>
  </si>
  <si>
    <t>Vẽ con cá</t>
  </si>
  <si>
    <t>HĐG:
- Nặn con gà
- Nặn quả trứng
- Nặn ổ gà
- Nặn con cá
- Nặn con thỏ</t>
  </si>
  <si>
    <t>Đoàn Thị Mai</t>
  </si>
  <si>
    <t>HĐG:
- Bán con giống
- Bán thức ăn cho vật nuôi.
- Nấu ăn
- Bác sĩ thú y</t>
  </si>
  <si>
    <t>HĐG:
- Bé nối đúng số lượng 3
- Bé thêm bớt cho đủ số  lượng là 3
- Bé gắn đúng số lượng.
- Bé chọn cho đủ
- Khoanh nhóm có số lượng 3</t>
  </si>
  <si>
    <t>TC: Bé đóng kịch</t>
  </si>
  <si>
    <t>HĐG: 
- Xây trang trại gà.
- Xây bể cá.
- Xây chuồng thỏ.</t>
  </si>
  <si>
    <t>HĐNT: 
- Quan sát Con gà con, con gà trống, con gà mái, con cá, con thỏ.
- Thí nghiệm: Trứng chìm, trứng nổi.
- Trò chơi: Gà mẹ và đàn gà con, gà tìm mồi, gà mổ thóc, gà về đúng chuồng</t>
  </si>
  <si>
    <t>ĐTT/HĐNT
- Thực hành kĩ năng đội mũ bảo hiểm khi ngồi trên xe máy, ngồi yên trên ô tô, không thò đầu ra ngoài.
- Thực hành: Đi bộ trên sa hình giao thông.</t>
  </si>
  <si>
    <t>Thỏ con đáng yêu</t>
  </si>
  <si>
    <t xml:space="preserve"> Trò chuyện, quan sát các sản phẩm tạo hình để trẻ nói lên ý tưởng của mình  </t>
  </si>
  <si>
    <t xml:space="preserve"> - Làm các con vật từ các nguyên vật liệu.
- Làm nhà sưởi ấm cho gà</t>
  </si>
  <si>
    <t xml:space="preserve">VS-AN:
- Trò chuyện về thói quen xúc miệng nước muối.
- Thực hành: Trẻ xúc miệng bằng nước muối hằng ngày </t>
  </si>
  <si>
    <t xml:space="preserve">HĐNT/HĐG:
- Tô, vẽ con vật yêu thích: Con gà, con cá, con thỏ.
- Vẽ, tô màu quả trứng.
</t>
  </si>
  <si>
    <t xml:space="preserve">VS-AN/HĐC
- Cách chế biến món sữa chua nếp cẩm.
- Cách chế biến món Trứng cuộn
- Chế độ ăn khi trẻ bị sốt
- Chế độ ăn khi trẻ bị suy dinh dưỡng
- Kỹ thuật sơ cứu khi trẻ bị hóc dị vật.
</t>
  </si>
  <si>
    <t>Bài hát: Chú thỏ con</t>
  </si>
  <si>
    <t>Bài thơ: Mười quả trứng tròn; Quả trứng.</t>
  </si>
  <si>
    <t>Ghi chú về sự điều chỉnh trong chủ đề
(nếu có)</t>
  </si>
  <si>
    <t>I. LĨNH VỰC GIÁO DỤC PT THỂ CHẤT</t>
  </si>
  <si>
    <t xml:space="preserve">  Vẽ con gà.
- Vẽ con cá
- Vẽ con thỏ
- Vẽ quả trứng
</t>
  </si>
  <si>
    <t xml:space="preserve">  Xé dán con gà
- Xé dán con cá
- Xé dán con thỏ
- Xé dán quả trứng</t>
  </si>
  <si>
    <t>HĐH
- Làm tranh gà (EDP)</t>
  </si>
  <si>
    <t>Làm nhà cho thỏ (EDP)</t>
  </si>
  <si>
    <t>Làm ổ ấp trứng gà (EDP)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</si>
</sst>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39">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u/>
      <sz val="11"/>
      <color theme="10"/>
      <name val="Calibri"/>
      <family val="2"/>
      <scheme val="minor"/>
    </font>
    <font>
      <b/>
      <sz val="12"/>
      <name val="Times New Roman"/>
      <family val="1"/>
    </font>
    <font>
      <b/>
      <sz val="12"/>
      <name val="Times New Roman"/>
      <family val="2"/>
    </font>
    <font>
      <sz val="12"/>
      <name val="Times New Roman"/>
      <family val="2"/>
    </font>
    <font>
      <sz val="8"/>
      <name val="Times New Roman"/>
      <family val="1"/>
    </font>
    <font>
      <b/>
      <i/>
      <sz val="12"/>
      <name val="Times New Roman"/>
      <family val="2"/>
    </font>
    <font>
      <b/>
      <i/>
      <sz val="8"/>
      <name val="Times New Roman"/>
      <family val="1"/>
    </font>
    <font>
      <b/>
      <sz val="8"/>
      <name val="Times New Roman"/>
      <family val="1"/>
    </font>
    <font>
      <sz val="12"/>
      <name val="Times New Roman"/>
      <family val="1"/>
      <charset val="163"/>
    </font>
    <font>
      <sz val="11"/>
      <name val="Calibri"/>
      <family val="2"/>
      <scheme val="minor"/>
    </font>
    <font>
      <u/>
      <sz val="12"/>
      <name val="Times New Roman"/>
      <family val="2"/>
    </font>
    <font>
      <u/>
      <sz val="11"/>
      <name val="Calibri"/>
      <family val="2"/>
      <scheme val="minor"/>
    </font>
    <font>
      <sz val="8"/>
      <name val="Times New Roman"/>
      <family val="2"/>
    </font>
    <font>
      <b/>
      <sz val="14"/>
      <name val="Times New Roman"/>
      <family val="1"/>
    </font>
    <font>
      <sz val="9"/>
      <name val="Times New Roman"/>
      <family val="1"/>
    </font>
    <font>
      <sz val="10"/>
      <name val="Times New Roman"/>
      <family val="2"/>
    </font>
    <font>
      <b/>
      <i/>
      <sz val="8"/>
      <name val="Times New Roman"/>
      <family val="2"/>
    </font>
    <font>
      <sz val="14"/>
      <name val="Times New Roman"/>
      <family val="1"/>
    </font>
    <font>
      <sz val="10"/>
      <name val="Times New Roman"/>
      <family val="1"/>
    </font>
    <font>
      <b/>
      <sz val="12"/>
      <color theme="1"/>
      <name val="Times New Roman"/>
      <family val="2"/>
    </font>
    <font>
      <b/>
      <sz val="10"/>
      <color theme="1"/>
      <name val="Times New Roman"/>
      <family val="1"/>
    </font>
    <font>
      <sz val="12"/>
      <color theme="1"/>
      <name val="Times New Roman"/>
      <family val="2"/>
    </font>
    <font>
      <sz val="10"/>
      <color theme="1"/>
      <name val="Times New Roman"/>
      <family val="1"/>
    </font>
    <font>
      <sz val="12"/>
      <color theme="1"/>
      <name val="Times New Roman"/>
      <family val="1"/>
    </font>
    <font>
      <b/>
      <sz val="12"/>
      <color theme="1"/>
      <name val="Times New Roman"/>
      <family val="1"/>
    </font>
    <font>
      <i/>
      <sz val="12"/>
      <color theme="1"/>
      <name val="Times New Roman"/>
      <family val="1"/>
    </font>
    <font>
      <b/>
      <sz val="10"/>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2" fillId="0" borderId="0" applyNumberFormat="0" applyFill="0" applyBorder="0" applyAlignment="0" applyProtection="0"/>
  </cellStyleXfs>
  <cellXfs count="94">
    <xf numFmtId="0" fontId="0" fillId="0" borderId="0" xfId="0"/>
    <xf numFmtId="49" fontId="10" fillId="2" borderId="3" xfId="0" applyNumberFormat="1" applyFont="1" applyFill="1" applyBorder="1" applyAlignment="1">
      <alignment vertical="center" wrapText="1"/>
    </xf>
    <xf numFmtId="0" fontId="15" fillId="2" borderId="3" xfId="0" applyFont="1" applyFill="1" applyBorder="1" applyAlignment="1">
      <alignment horizontal="left" vertical="center" wrapText="1"/>
    </xf>
    <xf numFmtId="0" fontId="15" fillId="2" borderId="3" xfId="0" applyFont="1" applyFill="1" applyBorder="1" applyAlignment="1">
      <alignment vertical="center" wrapText="1"/>
    </xf>
    <xf numFmtId="0" fontId="10" fillId="2" borderId="3" xfId="0" applyFont="1" applyFill="1" applyBorder="1" applyAlignment="1">
      <alignment vertical="center" wrapText="1"/>
    </xf>
    <xf numFmtId="49" fontId="17" fillId="2" borderId="3" xfId="0" applyNumberFormat="1" applyFont="1" applyFill="1" applyBorder="1" applyAlignment="1">
      <alignment vertical="center" wrapText="1"/>
    </xf>
    <xf numFmtId="49" fontId="14" fillId="2" borderId="3" xfId="0" applyNumberFormat="1" applyFont="1" applyFill="1" applyBorder="1" applyAlignment="1">
      <alignment horizontal="center" vertical="center" wrapText="1"/>
    </xf>
    <xf numFmtId="49" fontId="15" fillId="2" borderId="3" xfId="0" applyNumberFormat="1" applyFont="1" applyFill="1" applyBorder="1" applyAlignment="1" applyProtection="1">
      <alignment horizontal="left" vertical="center" wrapText="1"/>
      <protection locked="0"/>
    </xf>
    <xf numFmtId="49" fontId="20" fillId="2" borderId="3" xfId="0" applyNumberFormat="1" applyFont="1" applyFill="1" applyBorder="1" applyAlignment="1" applyProtection="1">
      <alignment vertical="center" wrapText="1"/>
      <protection locked="0"/>
    </xf>
    <xf numFmtId="0" fontId="21" fillId="0" borderId="0" xfId="0" applyFont="1"/>
    <xf numFmtId="49" fontId="22" fillId="2" borderId="3" xfId="30" applyNumberFormat="1" applyFont="1" applyFill="1" applyBorder="1" applyAlignment="1">
      <alignment horizontal="left" vertical="center" wrapText="1"/>
    </xf>
    <xf numFmtId="0" fontId="14" fillId="2" borderId="3" xfId="0" applyFont="1" applyFill="1" applyBorder="1" applyAlignment="1">
      <alignment horizontal="left" vertical="center" wrapText="1"/>
    </xf>
    <xf numFmtId="0" fontId="22" fillId="2" borderId="3" xfId="30" applyFont="1" applyFill="1" applyBorder="1" applyAlignment="1">
      <alignment horizontal="left" vertical="center" wrapText="1"/>
    </xf>
    <xf numFmtId="0" fontId="15" fillId="2" borderId="3" xfId="0" applyNumberFormat="1" applyFont="1" applyFill="1" applyBorder="1" applyAlignment="1">
      <alignment horizontal="left" vertical="center" wrapText="1"/>
    </xf>
    <xf numFmtId="0" fontId="23" fillId="2" borderId="3" xfId="30" applyNumberFormat="1" applyFont="1" applyFill="1" applyBorder="1" applyAlignment="1">
      <alignment horizontal="left" vertical="center" wrapText="1"/>
    </xf>
    <xf numFmtId="49" fontId="24" fillId="2" borderId="3" xfId="0" applyNumberFormat="1" applyFont="1" applyFill="1" applyBorder="1" applyAlignment="1">
      <alignment horizontal="center" vertical="center" wrapText="1"/>
    </xf>
    <xf numFmtId="49" fontId="14" fillId="2" borderId="3" xfId="0" applyNumberFormat="1" applyFont="1" applyFill="1" applyBorder="1" applyAlignment="1">
      <alignment vertical="center" wrapText="1"/>
    </xf>
    <xf numFmtId="49" fontId="15" fillId="2" borderId="3" xfId="0" applyNumberFormat="1" applyFont="1" applyFill="1" applyBorder="1" applyAlignment="1" applyProtection="1">
      <alignment vertical="center" wrapText="1"/>
      <protection locked="0"/>
    </xf>
    <xf numFmtId="49" fontId="16" fillId="2" borderId="3" xfId="0" applyNumberFormat="1" applyFont="1" applyFill="1" applyBorder="1" applyAlignment="1">
      <alignment vertical="center" wrapText="1"/>
    </xf>
    <xf numFmtId="0" fontId="21" fillId="0" borderId="0" xfId="0" applyFont="1" applyAlignment="1">
      <alignment vertical="center"/>
    </xf>
    <xf numFmtId="0" fontId="16" fillId="0" borderId="0" xfId="0" applyFont="1" applyAlignment="1">
      <alignment horizontal="center" vertical="center"/>
    </xf>
    <xf numFmtId="0" fontId="21" fillId="0" borderId="0" xfId="0" applyFont="1" applyAlignment="1">
      <alignment horizontal="center" vertical="center"/>
    </xf>
    <xf numFmtId="0" fontId="26" fillId="2" borderId="0" xfId="0" applyFont="1" applyFill="1" applyAlignment="1">
      <alignment horizontal="center" vertical="center"/>
    </xf>
    <xf numFmtId="0" fontId="27" fillId="0" borderId="0" xfId="0" applyFont="1"/>
    <xf numFmtId="0" fontId="19" fillId="2" borderId="3" xfId="0" applyFont="1" applyFill="1" applyBorder="1" applyAlignment="1" applyProtection="1">
      <alignment horizontal="center" vertical="center" wrapText="1"/>
      <protection locked="0"/>
    </xf>
    <xf numFmtId="0" fontId="27" fillId="2" borderId="0" xfId="0" applyFont="1" applyFill="1"/>
    <xf numFmtId="0" fontId="14" fillId="2" borderId="3" xfId="0" applyFont="1" applyFill="1" applyBorder="1" applyAlignment="1">
      <alignment vertical="center" wrapText="1"/>
    </xf>
    <xf numFmtId="0" fontId="10" fillId="2" borderId="3" xfId="0" applyNumberFormat="1" applyFont="1" applyFill="1" applyBorder="1" applyAlignment="1">
      <alignment horizontal="center" vertical="center" wrapText="1"/>
    </xf>
    <xf numFmtId="49" fontId="28" fillId="2" borderId="3" xfId="0" applyNumberFormat="1" applyFont="1" applyFill="1" applyBorder="1" applyAlignment="1">
      <alignment horizontal="center" vertical="center" wrapText="1"/>
    </xf>
    <xf numFmtId="0" fontId="10" fillId="0" borderId="3" xfId="0" applyNumberFormat="1" applyFont="1" applyBorder="1" applyAlignment="1">
      <alignment vertical="center" wrapText="1"/>
    </xf>
    <xf numFmtId="0" fontId="29" fillId="0" borderId="0" xfId="0" applyFont="1" applyAlignment="1">
      <alignment horizontal="center" vertical="center"/>
    </xf>
    <xf numFmtId="0" fontId="15" fillId="2" borderId="3" xfId="0" applyFont="1" applyFill="1" applyBorder="1" applyAlignment="1" applyProtection="1">
      <alignment horizontal="center" vertical="center" wrapText="1"/>
      <protection locked="0"/>
    </xf>
    <xf numFmtId="49" fontId="15"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center" vertical="center" wrapText="1"/>
    </xf>
    <xf numFmtId="49" fontId="15" fillId="2" borderId="3" xfId="0" applyNumberFormat="1" applyFont="1" applyFill="1" applyBorder="1" applyAlignment="1">
      <alignment vertical="center" wrapText="1"/>
    </xf>
    <xf numFmtId="49" fontId="18" fillId="2" borderId="3"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0" fontId="25" fillId="0" borderId="4" xfId="0" applyFont="1" applyBorder="1" applyAlignment="1">
      <alignment vertical="center"/>
    </xf>
    <xf numFmtId="0" fontId="27" fillId="0" borderId="4" xfId="0" applyFont="1" applyBorder="1" applyAlignment="1"/>
    <xf numFmtId="0" fontId="30" fillId="0" borderId="3" xfId="0" applyFont="1" applyBorder="1" applyAlignment="1">
      <alignment horizontal="center" vertical="center"/>
    </xf>
    <xf numFmtId="0" fontId="27" fillId="0" borderId="3" xfId="0" applyFont="1" applyBorder="1"/>
    <xf numFmtId="0" fontId="27" fillId="0" borderId="3" xfId="0" applyFont="1" applyBorder="1" applyAlignment="1">
      <alignment horizontal="center" vertical="center"/>
    </xf>
    <xf numFmtId="0" fontId="27" fillId="2" borderId="3" xfId="0" applyFont="1" applyFill="1" applyBorder="1" applyAlignment="1">
      <alignment horizontal="center" vertical="center"/>
    </xf>
    <xf numFmtId="0" fontId="32" fillId="2" borderId="3"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21" fillId="0" borderId="3" xfId="0" applyFont="1" applyBorder="1"/>
    <xf numFmtId="0" fontId="38" fillId="0" borderId="0" xfId="0" applyFont="1" applyAlignment="1">
      <alignment vertical="center"/>
    </xf>
    <xf numFmtId="0" fontId="19" fillId="0" borderId="0" xfId="0" applyFont="1" applyAlignment="1">
      <alignment horizontal="center" vertical="center"/>
    </xf>
    <xf numFmtId="0" fontId="27" fillId="0" borderId="0" xfId="0" applyFont="1" applyAlignment="1">
      <alignment horizontal="center" vertical="center"/>
    </xf>
    <xf numFmtId="0" fontId="27" fillId="2" borderId="0" xfId="0" applyFont="1" applyFill="1" applyAlignment="1">
      <alignment horizontal="center" vertical="center"/>
    </xf>
    <xf numFmtId="0" fontId="38" fillId="0" borderId="0" xfId="0" applyFont="1" applyBorder="1" applyAlignment="1">
      <alignment horizontal="center" vertical="center"/>
    </xf>
    <xf numFmtId="0" fontId="38" fillId="0" borderId="0" xfId="0" applyFont="1" applyBorder="1" applyAlignment="1">
      <alignment horizontal="center" vertical="center" wrapText="1"/>
    </xf>
    <xf numFmtId="0" fontId="30" fillId="0" borderId="0" xfId="0" applyFont="1" applyAlignment="1">
      <alignment horizontal="center" vertical="center" wrapText="1"/>
    </xf>
    <xf numFmtId="0" fontId="12" fillId="2" borderId="3" xfId="30" applyFill="1" applyBorder="1" applyAlignment="1">
      <alignment horizontal="left" vertical="center" wrapText="1"/>
    </xf>
    <xf numFmtId="49" fontId="14" fillId="2" borderId="3" xfId="0" applyNumberFormat="1"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3" xfId="0" applyFont="1" applyFill="1" applyBorder="1" applyAlignment="1" applyProtection="1">
      <alignment horizontal="center" vertical="center" wrapText="1"/>
      <protection locked="0"/>
    </xf>
    <xf numFmtId="0" fontId="27" fillId="0" borderId="0" xfId="0" applyFont="1" applyAlignment="1">
      <alignment vertical="center"/>
    </xf>
    <xf numFmtId="0" fontId="38" fillId="0" borderId="0" xfId="0" applyFont="1" applyBorder="1" applyAlignment="1">
      <alignment vertical="center"/>
    </xf>
    <xf numFmtId="0" fontId="30" fillId="0" borderId="4" xfId="0" applyFont="1" applyBorder="1" applyAlignment="1">
      <alignment horizontal="center" vertical="center"/>
    </xf>
    <xf numFmtId="0" fontId="27" fillId="0" borderId="4" xfId="0" applyFont="1" applyBorder="1" applyAlignment="1">
      <alignment horizontal="center" vertical="center"/>
    </xf>
    <xf numFmtId="49" fontId="17" fillId="2" borderId="3" xfId="0" applyNumberFormat="1" applyFont="1" applyFill="1" applyBorder="1" applyAlignment="1">
      <alignment horizontal="left" vertical="top" wrapText="1"/>
    </xf>
    <xf numFmtId="0" fontId="15" fillId="0" borderId="3" xfId="0" applyFont="1" applyBorder="1" applyAlignment="1">
      <alignment vertical="center" wrapText="1"/>
    </xf>
    <xf numFmtId="49" fontId="14" fillId="2" borderId="3" xfId="0" applyNumberFormat="1" applyFont="1" applyFill="1" applyBorder="1" applyAlignment="1">
      <alignment horizontal="left" vertical="center" wrapText="1"/>
    </xf>
    <xf numFmtId="0" fontId="15" fillId="2" borderId="3" xfId="0" applyFont="1" applyFill="1" applyBorder="1" applyAlignment="1">
      <alignment horizontal="center" vertical="center" wrapText="1"/>
    </xf>
    <xf numFmtId="49" fontId="15" fillId="2" borderId="3" xfId="0" applyNumberFormat="1" applyFont="1" applyFill="1" applyBorder="1" applyAlignment="1">
      <alignment vertical="center" wrapText="1"/>
    </xf>
    <xf numFmtId="0" fontId="38" fillId="0" borderId="0" xfId="0" applyFont="1" applyAlignment="1">
      <alignment horizontal="center" wrapText="1"/>
    </xf>
    <xf numFmtId="0" fontId="38" fillId="0" borderId="7" xfId="0" applyFont="1" applyBorder="1" applyAlignment="1">
      <alignment horizontal="center" vertical="center"/>
    </xf>
    <xf numFmtId="0" fontId="38" fillId="0" borderId="0" xfId="0" applyFont="1" applyAlignment="1">
      <alignment horizontal="center" vertical="center"/>
    </xf>
    <xf numFmtId="0" fontId="10" fillId="2" borderId="3" xfId="0"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5" fillId="0" borderId="3" xfId="0" applyFont="1" applyBorder="1" applyAlignment="1">
      <alignment vertical="center" wrapText="1"/>
    </xf>
    <xf numFmtId="0" fontId="25" fillId="0" borderId="0" xfId="0" applyFont="1" applyAlignment="1">
      <alignment horizontal="center" vertical="center"/>
    </xf>
    <xf numFmtId="0" fontId="14" fillId="2" borderId="5"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3" fillId="2" borderId="3" xfId="6"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top" wrapText="1"/>
      <protection locked="0"/>
    </xf>
    <xf numFmtId="0" fontId="33" fillId="2" borderId="3" xfId="0" applyFont="1" applyFill="1" applyBorder="1" applyAlignment="1" applyProtection="1">
      <alignment horizontal="left" vertical="center" wrapText="1"/>
      <protection locked="0"/>
    </xf>
    <xf numFmtId="0" fontId="35" fillId="2" borderId="3"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left" vertical="center"/>
      <protection locked="0"/>
    </xf>
    <xf numFmtId="0" fontId="35" fillId="2" borderId="3" xfId="0" applyFont="1" applyFill="1" applyBorder="1" applyAlignment="1" applyProtection="1">
      <alignment horizontal="left" vertical="center"/>
      <protection locked="0"/>
    </xf>
    <xf numFmtId="0" fontId="31" fillId="2" borderId="3" xfId="0" applyFont="1" applyFill="1" applyBorder="1" applyAlignment="1" applyProtection="1">
      <alignment horizontal="left" vertical="center" wrapText="1"/>
      <protection locked="0"/>
    </xf>
    <xf numFmtId="0" fontId="38" fillId="0" borderId="0" xfId="0" applyFont="1" applyBorder="1" applyAlignment="1">
      <alignment horizontal="center" vertical="center"/>
    </xf>
    <xf numFmtId="0" fontId="37" fillId="2" borderId="3" xfId="0" applyFont="1" applyFill="1" applyBorder="1" applyAlignment="1" applyProtection="1">
      <alignment horizontal="center" vertical="center"/>
      <protection locked="0"/>
    </xf>
    <xf numFmtId="0" fontId="38" fillId="0" borderId="7" xfId="0" applyFont="1" applyBorder="1" applyAlignment="1">
      <alignment horizontal="center" vertical="center" wrapText="1"/>
    </xf>
    <xf numFmtId="0" fontId="38" fillId="0" borderId="0" xfId="0" applyFont="1" applyAlignment="1">
      <alignment horizontal="center"/>
    </xf>
  </cellXfs>
  <cellStyles count="31">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2" xfId="11" xr:uid="{00000000-0005-0000-0000-00000B000000}"/>
    <cellStyle name="Percent 3" xfId="12" xr:uid="{00000000-0005-0000-0000-00000C000000}"/>
    <cellStyle name="Percent 4" xfId="13" xr:uid="{00000000-0005-0000-0000-00000D000000}"/>
    <cellStyle name="Percent 5" xfId="10" xr:uid="{00000000-0005-0000-0000-00000E000000}"/>
    <cellStyle name="똿뗦먛귟 [0.00]_PRODUCT DETAIL Q1" xfId="14" xr:uid="{00000000-0005-0000-0000-00000F000000}"/>
    <cellStyle name="똿뗦먛귟_PRODUCT DETAIL Q1" xfId="15" xr:uid="{00000000-0005-0000-0000-000010000000}"/>
    <cellStyle name="믅됞 [0.00]_PRODUCT DETAIL Q1" xfId="16" xr:uid="{00000000-0005-0000-0000-000011000000}"/>
    <cellStyle name="믅됞_PRODUCT DETAIL Q1" xfId="17" xr:uid="{00000000-0005-0000-0000-000012000000}"/>
    <cellStyle name="백분율_95" xfId="18" xr:uid="{00000000-0005-0000-0000-000013000000}"/>
    <cellStyle name="뷭?_BOOKSHIP" xfId="19" xr:uid="{00000000-0005-0000-0000-000014000000}"/>
    <cellStyle name="콤마 [0]_1202" xfId="23" xr:uid="{00000000-0005-0000-0000-000015000000}"/>
    <cellStyle name="콤마_1202" xfId="24" xr:uid="{00000000-0005-0000-0000-000016000000}"/>
    <cellStyle name="통화 [0]_1202" xfId="25" xr:uid="{00000000-0005-0000-0000-000017000000}"/>
    <cellStyle name="통화_1202" xfId="26" xr:uid="{00000000-0005-0000-0000-000018000000}"/>
    <cellStyle name="표준_(정보부문)월별인원계획" xfId="27" xr:uid="{00000000-0005-0000-0000-000019000000}"/>
    <cellStyle name="一般_Book1" xfId="20" xr:uid="{00000000-0005-0000-0000-00001A000000}"/>
    <cellStyle name="千分位[0]_Book1" xfId="21" xr:uid="{00000000-0005-0000-0000-00001B000000}"/>
    <cellStyle name="千分位_Book1" xfId="22" xr:uid="{00000000-0005-0000-0000-00001C000000}"/>
    <cellStyle name="貨幣 [0]_Book1" xfId="28" xr:uid="{00000000-0005-0000-0000-00001D000000}"/>
    <cellStyle name="貨幣_Book1" xfId="29" xr:uid="{00000000-0005-0000-0000-00001E000000}"/>
  </cellStyles>
  <dxfs count="0"/>
  <tableStyles count="0" defaultTableStyle="TableStyleMedium2" defaultPivotStyle="PivotStyleLight16"/>
  <colors>
    <mruColors>
      <color rgb="FF99FF66"/>
      <color rgb="FFFFFF00"/>
      <color rgb="FF66FFFF"/>
      <color rgb="FF00FF00"/>
      <color rgb="FFFF9900"/>
      <color rgb="FFFFCCCC"/>
      <color rgb="FFFFFF99"/>
      <color rgb="FFFFCC66"/>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admin/Desktop/video%20ph&#242;ng%20tr&#225;nh%20TNTT/SC%20hoc%20di%20vat.mp4" TargetMode="External"/><Relationship Id="rId2" Type="http://schemas.openxmlformats.org/officeDocument/2006/relationships/hyperlink" Target="../admin/Desktop/MN%20VINH%20LONG%205%20TUOI.mp4" TargetMode="External"/><Relationship Id="rId1" Type="http://schemas.openxmlformats.org/officeDocument/2006/relationships/hyperlink" Target="../admin/Desktop/tds/nh&#7841;c%20ch&#7911;%20&#273;i&#7875;m%20&#273;&#7897;ng%20v&#7853;t.mp3" TargetMode="External"/><Relationship Id="rId6" Type="http://schemas.openxmlformats.org/officeDocument/2006/relationships/printerSettings" Target="../printerSettings/printerSettings1.bin"/><Relationship Id="rId5" Type="http://schemas.openxmlformats.org/officeDocument/2006/relationships/hyperlink" Target="https://www.google.com.vn/url?sa=i&amp;url=http%3A%2F%2Fbrt.vn%2F" TargetMode="External"/><Relationship Id="rId4" Type="http://schemas.openxmlformats.org/officeDocument/2006/relationships/hyperlink" Target="https://www.google.com.vn/url?sa=i&amp;url=http%3A%2F%2Fbrt.vn%2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S129"/>
  <sheetViews>
    <sheetView tabSelected="1" view="pageBreakPreview" zoomScale="53" zoomScaleNormal="59" zoomScaleSheetLayoutView="53" zoomScalePageLayoutView="80" workbookViewId="0">
      <pane ySplit="5" topLeftCell="A103" activePane="bottomLeft" state="frozen"/>
      <selection pane="bottomLeft" activeCell="U96" sqref="U96"/>
    </sheetView>
  </sheetViews>
  <sheetFormatPr defaultRowHeight="18.75"/>
  <cols>
    <col min="1" max="1" width="5.140625" style="30" customWidth="1"/>
    <col min="2" max="2" width="17.7109375" style="19" customWidth="1"/>
    <col min="3" max="3" width="5.28515625" style="20" customWidth="1"/>
    <col min="4" max="4" width="4.7109375" style="9" customWidth="1"/>
    <col min="5" max="6" width="17.42578125" style="19" customWidth="1"/>
    <col min="7" max="9" width="7.85546875" style="9" customWidth="1"/>
    <col min="10" max="11" width="12.140625" style="9" hidden="1" customWidth="1"/>
    <col min="12" max="12" width="12.140625" style="21" hidden="1" customWidth="1"/>
    <col min="13" max="13" width="7.7109375" style="22" hidden="1" customWidth="1"/>
    <col min="14" max="17" width="7.42578125" style="22" customWidth="1"/>
    <col min="18" max="18" width="11.28515625" style="9" customWidth="1"/>
    <col min="19" max="19" width="3.5703125" style="9" customWidth="1"/>
    <col min="20" max="16384" width="9.140625" style="9"/>
  </cols>
  <sheetData>
    <row r="1" spans="1:19" ht="20.25" customHeight="1">
      <c r="A1" s="76" t="s">
        <v>192</v>
      </c>
      <c r="B1" s="76"/>
      <c r="C1" s="76"/>
      <c r="D1" s="76"/>
      <c r="E1" s="76"/>
      <c r="F1" s="76"/>
      <c r="G1" s="76"/>
      <c r="H1" s="76"/>
      <c r="I1" s="76"/>
      <c r="J1" s="76"/>
      <c r="K1" s="76"/>
      <c r="L1" s="76"/>
      <c r="M1" s="76"/>
      <c r="N1" s="76"/>
      <c r="O1" s="76"/>
      <c r="P1" s="76"/>
      <c r="Q1" s="76"/>
      <c r="R1" s="76"/>
      <c r="S1" s="76"/>
    </row>
    <row r="2" spans="1:19" ht="20.25" customHeight="1">
      <c r="A2" s="76" t="s">
        <v>191</v>
      </c>
      <c r="B2" s="76"/>
      <c r="C2" s="76"/>
      <c r="D2" s="76"/>
      <c r="E2" s="76"/>
      <c r="F2" s="76"/>
      <c r="G2" s="76"/>
      <c r="H2" s="76"/>
      <c r="I2" s="76"/>
      <c r="J2" s="76"/>
      <c r="K2" s="76"/>
      <c r="L2" s="76"/>
      <c r="M2" s="76"/>
      <c r="N2" s="76"/>
      <c r="O2" s="76"/>
      <c r="P2" s="76"/>
      <c r="Q2" s="76"/>
      <c r="R2" s="76"/>
    </row>
    <row r="3" spans="1:19" s="23" customFormat="1" ht="12.75" customHeight="1">
      <c r="A3" s="40"/>
      <c r="B3" s="40"/>
      <c r="C3" s="40"/>
      <c r="D3" s="40"/>
      <c r="E3" s="40"/>
      <c r="F3" s="40"/>
      <c r="G3" s="41"/>
      <c r="H3" s="41"/>
      <c r="I3" s="41"/>
      <c r="J3" s="41"/>
      <c r="K3" s="41"/>
      <c r="L3" s="41"/>
      <c r="M3" s="41"/>
      <c r="N3" s="62"/>
      <c r="O3" s="63"/>
      <c r="P3" s="63"/>
      <c r="Q3" s="63"/>
      <c r="R3" s="41"/>
    </row>
    <row r="4" spans="1:19" s="23" customFormat="1" ht="38.25" customHeight="1">
      <c r="A4" s="79" t="s">
        <v>72</v>
      </c>
      <c r="B4" s="82" t="s">
        <v>169</v>
      </c>
      <c r="C4" s="82"/>
      <c r="D4" s="77" t="s">
        <v>73</v>
      </c>
      <c r="E4" s="79" t="s">
        <v>62</v>
      </c>
      <c r="F4" s="77" t="s">
        <v>60</v>
      </c>
      <c r="G4" s="74" t="s">
        <v>74</v>
      </c>
      <c r="H4" s="81" t="s">
        <v>63</v>
      </c>
      <c r="I4" s="81" t="s">
        <v>61</v>
      </c>
      <c r="J4" s="83" t="s">
        <v>45</v>
      </c>
      <c r="K4" s="83" t="s">
        <v>75</v>
      </c>
      <c r="L4" s="81" t="s">
        <v>53</v>
      </c>
      <c r="M4" s="82" t="s">
        <v>76</v>
      </c>
      <c r="N4" s="79" t="s">
        <v>193</v>
      </c>
      <c r="O4" s="77" t="s">
        <v>194</v>
      </c>
      <c r="P4" s="77" t="s">
        <v>195</v>
      </c>
      <c r="Q4" s="77" t="s">
        <v>196</v>
      </c>
      <c r="R4" s="84" t="s">
        <v>273</v>
      </c>
    </row>
    <row r="5" spans="1:19" s="23" customFormat="1" ht="39.75" customHeight="1">
      <c r="A5" s="80"/>
      <c r="B5" s="59" t="s">
        <v>40</v>
      </c>
      <c r="C5" s="24" t="s">
        <v>41</v>
      </c>
      <c r="D5" s="78"/>
      <c r="E5" s="80"/>
      <c r="F5" s="78"/>
      <c r="G5" s="74"/>
      <c r="H5" s="81"/>
      <c r="I5" s="81"/>
      <c r="J5" s="83"/>
      <c r="K5" s="83"/>
      <c r="L5" s="81"/>
      <c r="M5" s="82"/>
      <c r="N5" s="80"/>
      <c r="O5" s="78"/>
      <c r="P5" s="78"/>
      <c r="Q5" s="78"/>
      <c r="R5" s="84"/>
    </row>
    <row r="6" spans="1:19" s="23" customFormat="1" ht="19.5" customHeight="1">
      <c r="A6" s="37"/>
      <c r="B6" s="66" t="s">
        <v>274</v>
      </c>
      <c r="C6" s="66"/>
      <c r="D6" s="66"/>
      <c r="E6" s="66"/>
      <c r="F6" s="16"/>
      <c r="G6" s="6"/>
      <c r="H6" s="6"/>
      <c r="I6" s="38"/>
      <c r="J6" s="6"/>
      <c r="K6" s="6"/>
      <c r="L6" s="58" t="e">
        <f>SUM(L7,L23)</f>
        <v>#REF!</v>
      </c>
      <c r="M6" s="58" t="e">
        <f>SUM(M7,M23)</f>
        <v>#REF!</v>
      </c>
      <c r="N6" s="37"/>
      <c r="O6" s="58"/>
      <c r="P6" s="58"/>
      <c r="Q6" s="58"/>
      <c r="R6" s="6"/>
    </row>
    <row r="7" spans="1:19" s="23" customFormat="1" ht="15.75" customHeight="1">
      <c r="A7" s="37"/>
      <c r="B7" s="66" t="s">
        <v>23</v>
      </c>
      <c r="C7" s="66"/>
      <c r="D7" s="66"/>
      <c r="E7" s="66"/>
      <c r="F7" s="16"/>
      <c r="G7" s="6"/>
      <c r="H7" s="6"/>
      <c r="I7" s="38"/>
      <c r="J7" s="6"/>
      <c r="K7" s="6"/>
      <c r="L7" s="58" t="e">
        <f>SUM(L8,L10,L19)</f>
        <v>#REF!</v>
      </c>
      <c r="M7" s="58" t="e">
        <f>SUM(M8,M10,M19)</f>
        <v>#REF!</v>
      </c>
      <c r="N7" s="37"/>
      <c r="O7" s="58"/>
      <c r="P7" s="58"/>
      <c r="Q7" s="58"/>
      <c r="R7" s="6"/>
    </row>
    <row r="8" spans="1:19" s="23" customFormat="1" ht="31.5" customHeight="1">
      <c r="A8" s="37"/>
      <c r="B8" s="66" t="s">
        <v>78</v>
      </c>
      <c r="C8" s="66"/>
      <c r="D8" s="66"/>
      <c r="E8" s="66"/>
      <c r="F8" s="16"/>
      <c r="G8" s="6"/>
      <c r="H8" s="6"/>
      <c r="I8" s="38"/>
      <c r="J8" s="6"/>
      <c r="K8" s="6"/>
      <c r="L8" s="58">
        <f>COUNTIF(L9:L9,"x")</f>
        <v>0</v>
      </c>
      <c r="M8" s="58" t="e">
        <f>SUM(#REF!)</f>
        <v>#REF!</v>
      </c>
      <c r="N8" s="37"/>
      <c r="O8" s="58"/>
      <c r="P8" s="58"/>
      <c r="Q8" s="58"/>
      <c r="R8" s="6"/>
    </row>
    <row r="9" spans="1:19" s="23" customFormat="1" ht="202.5" customHeight="1">
      <c r="A9" s="37">
        <v>1</v>
      </c>
      <c r="B9" s="34" t="s">
        <v>79</v>
      </c>
      <c r="C9" s="18" t="s">
        <v>0</v>
      </c>
      <c r="D9" s="3"/>
      <c r="E9" s="34" t="s">
        <v>81</v>
      </c>
      <c r="F9" s="34" t="s">
        <v>174</v>
      </c>
      <c r="G9" s="10" t="s">
        <v>82</v>
      </c>
      <c r="H9" s="38" t="s">
        <v>68</v>
      </c>
      <c r="I9" s="38" t="s">
        <v>64</v>
      </c>
      <c r="J9" s="38" t="s">
        <v>48</v>
      </c>
      <c r="K9" s="36" t="s">
        <v>80</v>
      </c>
      <c r="L9" s="36"/>
      <c r="M9" s="58"/>
      <c r="N9" s="37" t="s">
        <v>197</v>
      </c>
      <c r="O9" s="37" t="s">
        <v>197</v>
      </c>
      <c r="P9" s="37" t="s">
        <v>197</v>
      </c>
      <c r="Q9" s="37" t="s">
        <v>197</v>
      </c>
      <c r="R9" s="31"/>
    </row>
    <row r="10" spans="1:19" s="23" customFormat="1" ht="33" customHeight="1">
      <c r="A10" s="37"/>
      <c r="B10" s="66" t="s">
        <v>24</v>
      </c>
      <c r="C10" s="66"/>
      <c r="D10" s="66"/>
      <c r="E10" s="66"/>
      <c r="F10" s="16"/>
      <c r="G10" s="6"/>
      <c r="H10" s="6"/>
      <c r="I10" s="38"/>
      <c r="J10" s="6"/>
      <c r="K10" s="6"/>
      <c r="L10" s="58" t="e">
        <f>SUM(L11,L14,#REF!,#REF!,#REF!,L17)</f>
        <v>#REF!</v>
      </c>
      <c r="M10" s="58" t="e">
        <f>SUM(M11,M14,#REF!,#REF!,#REF!,M17)</f>
        <v>#REF!</v>
      </c>
      <c r="N10" s="37"/>
      <c r="O10" s="58"/>
      <c r="P10" s="58"/>
      <c r="Q10" s="58"/>
      <c r="R10" s="6"/>
    </row>
    <row r="11" spans="1:19" s="23" customFormat="1" ht="15.75">
      <c r="A11" s="37"/>
      <c r="B11" s="66" t="s">
        <v>42</v>
      </c>
      <c r="C11" s="66"/>
      <c r="D11" s="58"/>
      <c r="E11" s="16"/>
      <c r="F11" s="16"/>
      <c r="G11" s="6"/>
      <c r="H11" s="6"/>
      <c r="I11" s="38"/>
      <c r="J11" s="6"/>
      <c r="K11" s="6"/>
      <c r="L11" s="58">
        <f>COUNTIF(L12:L13,"x")</f>
        <v>2</v>
      </c>
      <c r="M11" s="58">
        <f>SUM(M12:M13)</f>
        <v>0</v>
      </c>
      <c r="N11" s="37"/>
      <c r="O11" s="58"/>
      <c r="P11" s="58"/>
      <c r="Q11" s="58"/>
      <c r="R11" s="6"/>
    </row>
    <row r="12" spans="1:19" s="23" customFormat="1" ht="54.75" customHeight="1">
      <c r="A12" s="37">
        <v>3</v>
      </c>
      <c r="B12" s="34" t="s">
        <v>83</v>
      </c>
      <c r="C12" s="33" t="s">
        <v>2</v>
      </c>
      <c r="D12" s="36"/>
      <c r="E12" s="34" t="s">
        <v>84</v>
      </c>
      <c r="F12" s="34" t="s">
        <v>224</v>
      </c>
      <c r="G12" s="32"/>
      <c r="H12" s="38" t="s">
        <v>68</v>
      </c>
      <c r="I12" s="38" t="s">
        <v>65</v>
      </c>
      <c r="J12" s="38" t="s">
        <v>48</v>
      </c>
      <c r="K12" s="36" t="s">
        <v>80</v>
      </c>
      <c r="L12" s="36" t="s">
        <v>16</v>
      </c>
      <c r="M12" s="58"/>
      <c r="N12" s="37" t="s">
        <v>225</v>
      </c>
      <c r="O12" s="58"/>
      <c r="P12" s="58"/>
      <c r="Q12" s="58"/>
      <c r="R12" s="31"/>
    </row>
    <row r="13" spans="1:19" s="23" customFormat="1" ht="127.5" customHeight="1">
      <c r="A13" s="37">
        <v>5</v>
      </c>
      <c r="B13" s="34" t="s">
        <v>85</v>
      </c>
      <c r="C13" s="33" t="s">
        <v>0</v>
      </c>
      <c r="D13" s="36"/>
      <c r="E13" s="34" t="s">
        <v>86</v>
      </c>
      <c r="F13" s="34" t="s">
        <v>87</v>
      </c>
      <c r="G13" s="32"/>
      <c r="H13" s="38" t="s">
        <v>68</v>
      </c>
      <c r="I13" s="38" t="s">
        <v>65</v>
      </c>
      <c r="J13" s="38" t="s">
        <v>48</v>
      </c>
      <c r="K13" s="36" t="s">
        <v>80</v>
      </c>
      <c r="L13" s="36" t="s">
        <v>16</v>
      </c>
      <c r="M13" s="58"/>
      <c r="N13" s="37"/>
      <c r="O13" s="37" t="s">
        <v>225</v>
      </c>
      <c r="P13" s="58"/>
      <c r="Q13" s="58"/>
      <c r="R13" s="31"/>
    </row>
    <row r="14" spans="1:19" s="23" customFormat="1" ht="21.75" customHeight="1">
      <c r="A14" s="37"/>
      <c r="B14" s="66" t="s">
        <v>43</v>
      </c>
      <c r="C14" s="66"/>
      <c r="D14" s="66"/>
      <c r="E14" s="66"/>
      <c r="F14" s="16"/>
      <c r="G14" s="6"/>
      <c r="H14" s="6"/>
      <c r="I14" s="38"/>
      <c r="J14" s="6" t="s">
        <v>77</v>
      </c>
      <c r="K14" s="6" t="s">
        <v>77</v>
      </c>
      <c r="L14" s="58">
        <f>COUNTIF(L15:L16,"x")</f>
        <v>2</v>
      </c>
      <c r="M14" s="58">
        <f>SUM(M15:M16)</f>
        <v>1</v>
      </c>
      <c r="N14" s="37"/>
      <c r="O14" s="58"/>
      <c r="P14" s="58"/>
      <c r="Q14" s="58"/>
      <c r="R14" s="6"/>
    </row>
    <row r="15" spans="1:19" s="23" customFormat="1" ht="139.5" customHeight="1">
      <c r="A15" s="37">
        <v>12</v>
      </c>
      <c r="B15" s="34" t="s">
        <v>88</v>
      </c>
      <c r="C15" s="33" t="s">
        <v>2</v>
      </c>
      <c r="D15" s="36"/>
      <c r="E15" s="34" t="s">
        <v>89</v>
      </c>
      <c r="F15" s="34" t="s">
        <v>90</v>
      </c>
      <c r="G15" s="2"/>
      <c r="H15" s="36" t="s">
        <v>68</v>
      </c>
      <c r="I15" s="38" t="s">
        <v>64</v>
      </c>
      <c r="J15" s="38" t="s">
        <v>48</v>
      </c>
      <c r="K15" s="36" t="s">
        <v>80</v>
      </c>
      <c r="L15" s="36" t="s">
        <v>16</v>
      </c>
      <c r="M15" s="58">
        <v>1</v>
      </c>
      <c r="N15" s="37"/>
      <c r="O15" s="58"/>
      <c r="P15" s="37" t="s">
        <v>225</v>
      </c>
      <c r="Q15" s="58"/>
      <c r="R15" s="31"/>
    </row>
    <row r="16" spans="1:19" s="23" customFormat="1" ht="139.5" customHeight="1">
      <c r="A16" s="37">
        <v>13</v>
      </c>
      <c r="B16" s="34" t="s">
        <v>91</v>
      </c>
      <c r="C16" s="33" t="s">
        <v>0</v>
      </c>
      <c r="D16" s="36"/>
      <c r="E16" s="34" t="s">
        <v>92</v>
      </c>
      <c r="F16" s="34" t="s">
        <v>93</v>
      </c>
      <c r="G16" s="2"/>
      <c r="H16" s="36" t="s">
        <v>68</v>
      </c>
      <c r="I16" s="38" t="s">
        <v>64</v>
      </c>
      <c r="J16" s="38" t="s">
        <v>48</v>
      </c>
      <c r="K16" s="36" t="s">
        <v>80</v>
      </c>
      <c r="L16" s="36" t="s">
        <v>16</v>
      </c>
      <c r="M16" s="58"/>
      <c r="N16" s="37"/>
      <c r="O16" s="58"/>
      <c r="P16" s="58"/>
      <c r="Q16" s="37" t="s">
        <v>225</v>
      </c>
      <c r="R16" s="31"/>
    </row>
    <row r="17" spans="1:18" s="25" customFormat="1" ht="20.25" customHeight="1">
      <c r="A17" s="37"/>
      <c r="B17" s="66" t="s">
        <v>96</v>
      </c>
      <c r="C17" s="66"/>
      <c r="D17" s="66"/>
      <c r="E17" s="66"/>
      <c r="F17" s="26"/>
      <c r="G17" s="11"/>
      <c r="H17" s="58"/>
      <c r="I17" s="38"/>
      <c r="J17" s="6"/>
      <c r="K17" s="58"/>
      <c r="L17" s="58" t="e">
        <f>COUNTIF(#REF!,"x")</f>
        <v>#REF!</v>
      </c>
      <c r="M17" s="58">
        <f>SUM(M18:M18)</f>
        <v>0</v>
      </c>
      <c r="N17" s="37"/>
      <c r="O17" s="58"/>
      <c r="P17" s="58"/>
      <c r="Q17" s="58"/>
      <c r="R17" s="59"/>
    </row>
    <row r="18" spans="1:18" s="23" customFormat="1" ht="408.75" customHeight="1">
      <c r="A18" s="27">
        <v>38</v>
      </c>
      <c r="B18" s="34" t="s">
        <v>97</v>
      </c>
      <c r="C18" s="33" t="s">
        <v>1</v>
      </c>
      <c r="D18" s="3"/>
      <c r="E18" s="34" t="s">
        <v>66</v>
      </c>
      <c r="F18" s="34" t="s">
        <v>175</v>
      </c>
      <c r="G18" s="2" t="s">
        <v>98</v>
      </c>
      <c r="H18" s="36" t="s">
        <v>68</v>
      </c>
      <c r="I18" s="38" t="s">
        <v>64</v>
      </c>
      <c r="J18" s="38" t="s">
        <v>48</v>
      </c>
      <c r="K18" s="36" t="s">
        <v>80</v>
      </c>
      <c r="L18" s="36"/>
      <c r="M18" s="58"/>
      <c r="N18" s="37" t="s">
        <v>226</v>
      </c>
      <c r="O18" s="37" t="s">
        <v>226</v>
      </c>
      <c r="P18" s="37" t="s">
        <v>226</v>
      </c>
      <c r="Q18" s="37" t="s">
        <v>226</v>
      </c>
      <c r="R18" s="31"/>
    </row>
    <row r="19" spans="1:18" s="23" customFormat="1" ht="55.5" customHeight="1">
      <c r="A19" s="37"/>
      <c r="B19" s="66" t="s">
        <v>25</v>
      </c>
      <c r="C19" s="66"/>
      <c r="D19" s="66"/>
      <c r="E19" s="66"/>
      <c r="F19" s="16"/>
      <c r="G19" s="6"/>
      <c r="H19" s="6"/>
      <c r="I19" s="38"/>
      <c r="J19" s="6"/>
      <c r="K19" s="6"/>
      <c r="L19" s="58">
        <f>COUNTIF(L20:L22,"x")</f>
        <v>0</v>
      </c>
      <c r="M19" s="58">
        <f>SUM(M20:M22)</f>
        <v>0</v>
      </c>
      <c r="N19" s="37"/>
      <c r="O19" s="58"/>
      <c r="P19" s="58"/>
      <c r="Q19" s="58"/>
      <c r="R19" s="58"/>
    </row>
    <row r="20" spans="1:18" s="23" customFormat="1" ht="241.5" customHeight="1">
      <c r="A20" s="37">
        <v>39</v>
      </c>
      <c r="B20" s="34" t="s">
        <v>99</v>
      </c>
      <c r="C20" s="33" t="s">
        <v>0</v>
      </c>
      <c r="D20" s="36"/>
      <c r="E20" s="34" t="s">
        <v>170</v>
      </c>
      <c r="F20" s="3" t="s">
        <v>176</v>
      </c>
      <c r="G20" s="2" t="s">
        <v>100</v>
      </c>
      <c r="H20" s="36" t="s">
        <v>68</v>
      </c>
      <c r="I20" s="38" t="s">
        <v>64</v>
      </c>
      <c r="J20" s="38" t="s">
        <v>48</v>
      </c>
      <c r="K20" s="36" t="s">
        <v>80</v>
      </c>
      <c r="L20" s="36"/>
      <c r="M20" s="58"/>
      <c r="N20" s="37" t="s">
        <v>226</v>
      </c>
      <c r="O20" s="37" t="s">
        <v>226</v>
      </c>
      <c r="P20" s="37" t="s">
        <v>226</v>
      </c>
      <c r="Q20" s="37" t="s">
        <v>226</v>
      </c>
      <c r="R20" s="31"/>
    </row>
    <row r="21" spans="1:18" s="23" customFormat="1" ht="132.75" customHeight="1">
      <c r="A21" s="37">
        <v>42</v>
      </c>
      <c r="B21" s="34" t="s">
        <v>101</v>
      </c>
      <c r="C21" s="33" t="s">
        <v>0</v>
      </c>
      <c r="D21" s="36"/>
      <c r="E21" s="34" t="s">
        <v>102</v>
      </c>
      <c r="F21" s="34" t="s">
        <v>269</v>
      </c>
      <c r="G21" s="13" t="s">
        <v>103</v>
      </c>
      <c r="H21" s="36" t="s">
        <v>68</v>
      </c>
      <c r="I21" s="38" t="s">
        <v>64</v>
      </c>
      <c r="J21" s="38" t="s">
        <v>48</v>
      </c>
      <c r="K21" s="36" t="s">
        <v>80</v>
      </c>
      <c r="L21" s="36"/>
      <c r="M21" s="58"/>
      <c r="N21" s="37" t="s">
        <v>226</v>
      </c>
      <c r="O21" s="37" t="s">
        <v>226</v>
      </c>
      <c r="P21" s="37" t="s">
        <v>226</v>
      </c>
      <c r="Q21" s="37" t="s">
        <v>226</v>
      </c>
      <c r="R21" s="31"/>
    </row>
    <row r="22" spans="1:18" s="23" customFormat="1" ht="87.75" customHeight="1">
      <c r="A22" s="37">
        <v>44</v>
      </c>
      <c r="B22" s="34" t="s">
        <v>104</v>
      </c>
      <c r="C22" s="33" t="s">
        <v>0</v>
      </c>
      <c r="D22" s="36"/>
      <c r="E22" s="34" t="s">
        <v>105</v>
      </c>
      <c r="F22" s="3" t="s">
        <v>262</v>
      </c>
      <c r="G22" s="2"/>
      <c r="H22" s="36" t="s">
        <v>67</v>
      </c>
      <c r="I22" s="38" t="s">
        <v>95</v>
      </c>
      <c r="J22" s="38" t="s">
        <v>48</v>
      </c>
      <c r="K22" s="36" t="s">
        <v>80</v>
      </c>
      <c r="L22" s="36"/>
      <c r="M22" s="58"/>
      <c r="N22" s="37" t="s">
        <v>227</v>
      </c>
      <c r="O22" s="37" t="s">
        <v>227</v>
      </c>
      <c r="P22" s="37" t="s">
        <v>227</v>
      </c>
      <c r="Q22" s="37" t="s">
        <v>227</v>
      </c>
      <c r="R22" s="31"/>
    </row>
    <row r="23" spans="1:18" s="23" customFormat="1" ht="30.75" customHeight="1">
      <c r="A23" s="37"/>
      <c r="B23" s="66" t="s">
        <v>26</v>
      </c>
      <c r="C23" s="66"/>
      <c r="D23" s="66"/>
      <c r="E23" s="66"/>
      <c r="F23" s="16"/>
      <c r="G23" s="6"/>
      <c r="H23" s="6"/>
      <c r="I23" s="38"/>
      <c r="J23" s="6"/>
      <c r="K23" s="6"/>
      <c r="L23" s="58" t="e">
        <f>SUM(L24,L26,L28,#REF!)</f>
        <v>#REF!</v>
      </c>
      <c r="M23" s="58" t="e">
        <f>SUM(M24,M26,M28,#REF!)</f>
        <v>#REF!</v>
      </c>
      <c r="N23" s="37"/>
      <c r="O23" s="58"/>
      <c r="P23" s="58"/>
      <c r="Q23" s="58"/>
      <c r="R23" s="6"/>
    </row>
    <row r="24" spans="1:18" s="23" customFormat="1" ht="47.25" customHeight="1">
      <c r="A24" s="37"/>
      <c r="B24" s="66" t="s">
        <v>27</v>
      </c>
      <c r="C24" s="66"/>
      <c r="D24" s="66"/>
      <c r="E24" s="66"/>
      <c r="F24" s="16"/>
      <c r="G24" s="6"/>
      <c r="H24" s="6"/>
      <c r="I24" s="38"/>
      <c r="J24" s="6"/>
      <c r="K24" s="6"/>
      <c r="L24" s="58">
        <f>COUNTIF(L25:L25,"x")</f>
        <v>0</v>
      </c>
      <c r="M24" s="58">
        <f>SUM(M25:M25)</f>
        <v>0</v>
      </c>
      <c r="N24" s="37"/>
      <c r="O24" s="58"/>
      <c r="P24" s="58"/>
      <c r="Q24" s="58"/>
      <c r="R24" s="6"/>
    </row>
    <row r="25" spans="1:18" s="23" customFormat="1" ht="261" customHeight="1">
      <c r="A25" s="37">
        <v>56</v>
      </c>
      <c r="B25" s="5" t="s">
        <v>57</v>
      </c>
      <c r="C25" s="35" t="s">
        <v>3</v>
      </c>
      <c r="D25" s="26"/>
      <c r="E25" s="64" t="s">
        <v>106</v>
      </c>
      <c r="F25" s="3" t="s">
        <v>270</v>
      </c>
      <c r="G25" s="12" t="s">
        <v>107</v>
      </c>
      <c r="H25" s="36" t="s">
        <v>68</v>
      </c>
      <c r="I25" s="38" t="s">
        <v>95</v>
      </c>
      <c r="J25" s="38" t="s">
        <v>48</v>
      </c>
      <c r="K25" s="36" t="s">
        <v>80</v>
      </c>
      <c r="L25" s="58"/>
      <c r="M25" s="58"/>
      <c r="N25" s="37" t="s">
        <v>228</v>
      </c>
      <c r="O25" s="37" t="s">
        <v>228</v>
      </c>
      <c r="P25" s="37" t="s">
        <v>232</v>
      </c>
      <c r="Q25" s="58"/>
      <c r="R25" s="31"/>
    </row>
    <row r="26" spans="1:18" s="25" customFormat="1" ht="34.5" customHeight="1">
      <c r="A26" s="37"/>
      <c r="B26" s="66" t="s">
        <v>28</v>
      </c>
      <c r="C26" s="66"/>
      <c r="D26" s="66"/>
      <c r="E26" s="66"/>
      <c r="F26" s="16"/>
      <c r="G26" s="6"/>
      <c r="H26" s="6"/>
      <c r="I26" s="38"/>
      <c r="J26" s="6"/>
      <c r="K26" s="6"/>
      <c r="L26" s="58">
        <f>COUNTIF(L27:L27,"x")</f>
        <v>1</v>
      </c>
      <c r="M26" s="58">
        <f>COUNTIF(M27:M27,"1")</f>
        <v>0</v>
      </c>
      <c r="N26" s="37"/>
      <c r="O26" s="58"/>
      <c r="P26" s="58"/>
      <c r="Q26" s="58"/>
      <c r="R26" s="6"/>
    </row>
    <row r="27" spans="1:18" s="23" customFormat="1" ht="132" customHeight="1">
      <c r="A27" s="37">
        <v>59</v>
      </c>
      <c r="B27" s="34" t="s">
        <v>108</v>
      </c>
      <c r="C27" s="33" t="s">
        <v>0</v>
      </c>
      <c r="D27" s="36"/>
      <c r="E27" s="34" t="s">
        <v>109</v>
      </c>
      <c r="F27" s="34" t="s">
        <v>268</v>
      </c>
      <c r="G27" s="2" t="s">
        <v>110</v>
      </c>
      <c r="H27" s="36" t="s">
        <v>68</v>
      </c>
      <c r="I27" s="38" t="s">
        <v>94</v>
      </c>
      <c r="J27" s="38" t="s">
        <v>48</v>
      </c>
      <c r="K27" s="36" t="s">
        <v>80</v>
      </c>
      <c r="L27" s="36" t="s">
        <v>16</v>
      </c>
      <c r="M27" s="58"/>
      <c r="N27" s="37"/>
      <c r="O27" s="37" t="s">
        <v>228</v>
      </c>
      <c r="P27" s="37" t="s">
        <v>228</v>
      </c>
      <c r="Q27" s="37" t="s">
        <v>228</v>
      </c>
      <c r="R27" s="31"/>
    </row>
    <row r="28" spans="1:18" s="23" customFormat="1" ht="38.25" customHeight="1">
      <c r="A28" s="37"/>
      <c r="B28" s="66" t="s">
        <v>29</v>
      </c>
      <c r="C28" s="66"/>
      <c r="D28" s="66"/>
      <c r="E28" s="66"/>
      <c r="F28" s="16"/>
      <c r="G28" s="6"/>
      <c r="H28" s="6"/>
      <c r="I28" s="38"/>
      <c r="J28" s="6"/>
      <c r="K28" s="6"/>
      <c r="L28" s="58">
        <f>COUNTIF(L29:L29,"x")</f>
        <v>1</v>
      </c>
      <c r="M28" s="58">
        <f>SUM(M29:M29)</f>
        <v>0</v>
      </c>
      <c r="N28" s="37"/>
      <c r="O28" s="58"/>
      <c r="P28" s="58"/>
      <c r="Q28" s="58"/>
      <c r="R28" s="6"/>
    </row>
    <row r="29" spans="1:18" s="23" customFormat="1" ht="156.75" customHeight="1">
      <c r="A29" s="37">
        <v>64</v>
      </c>
      <c r="B29" s="34" t="s">
        <v>111</v>
      </c>
      <c r="C29" s="33" t="s">
        <v>0</v>
      </c>
      <c r="D29" s="36"/>
      <c r="E29" s="34" t="s">
        <v>112</v>
      </c>
      <c r="F29" s="34" t="s">
        <v>177</v>
      </c>
      <c r="G29" s="2"/>
      <c r="H29" s="38" t="s">
        <v>68</v>
      </c>
      <c r="I29" s="38" t="s">
        <v>65</v>
      </c>
      <c r="J29" s="38" t="s">
        <v>48</v>
      </c>
      <c r="K29" s="36" t="s">
        <v>80</v>
      </c>
      <c r="L29" s="36" t="s">
        <v>16</v>
      </c>
      <c r="M29" s="58"/>
      <c r="N29" s="37"/>
      <c r="O29" s="58"/>
      <c r="P29" s="37" t="s">
        <v>228</v>
      </c>
      <c r="Q29" s="37" t="s">
        <v>228</v>
      </c>
      <c r="R29" s="31"/>
    </row>
    <row r="30" spans="1:18" s="23" customFormat="1" ht="42.75" customHeight="1">
      <c r="A30" s="37"/>
      <c r="B30" s="66" t="s">
        <v>13</v>
      </c>
      <c r="C30" s="66"/>
      <c r="D30" s="66"/>
      <c r="E30" s="66"/>
      <c r="F30" s="16"/>
      <c r="G30" s="6"/>
      <c r="H30" s="6"/>
      <c r="I30" s="38"/>
      <c r="J30" s="6"/>
      <c r="K30" s="6"/>
      <c r="L30" s="58" t="e">
        <f>SUM(L31,L52,#REF!)</f>
        <v>#REF!</v>
      </c>
      <c r="M30" s="58" t="e">
        <f>M31+M52+#REF!</f>
        <v>#REF!</v>
      </c>
      <c r="N30" s="37"/>
      <c r="O30" s="58"/>
      <c r="P30" s="58"/>
      <c r="Q30" s="58"/>
      <c r="R30" s="6"/>
    </row>
    <row r="31" spans="1:18" s="23" customFormat="1" ht="26.25" customHeight="1">
      <c r="A31" s="37"/>
      <c r="B31" s="66" t="s">
        <v>12</v>
      </c>
      <c r="C31" s="66"/>
      <c r="D31" s="66"/>
      <c r="E31" s="66"/>
      <c r="F31" s="16"/>
      <c r="G31" s="6"/>
      <c r="H31" s="6"/>
      <c r="I31" s="38"/>
      <c r="J31" s="6"/>
      <c r="K31" s="6"/>
      <c r="L31" s="58" t="e">
        <f>SUM(#REF!,L32,L35,L44,L50)</f>
        <v>#REF!</v>
      </c>
      <c r="M31" s="58" t="e">
        <f>SUM(#REF!,M32,M35,M44,M50)</f>
        <v>#REF!</v>
      </c>
      <c r="N31" s="37"/>
      <c r="O31" s="58"/>
      <c r="P31" s="58"/>
      <c r="Q31" s="58"/>
      <c r="R31" s="6"/>
    </row>
    <row r="32" spans="1:18" s="23" customFormat="1" ht="23.25" customHeight="1">
      <c r="A32" s="37"/>
      <c r="B32" s="66" t="s">
        <v>113</v>
      </c>
      <c r="C32" s="66"/>
      <c r="D32" s="66"/>
      <c r="E32" s="66"/>
      <c r="F32" s="16"/>
      <c r="G32" s="6"/>
      <c r="H32" s="6"/>
      <c r="I32" s="38"/>
      <c r="J32" s="6"/>
      <c r="K32" s="6"/>
      <c r="L32" s="58" t="e">
        <f>SUM(#REF!,L33)</f>
        <v>#REF!</v>
      </c>
      <c r="M32" s="58" t="e">
        <f>SUM(#REF!,M33)</f>
        <v>#REF!</v>
      </c>
      <c r="N32" s="37"/>
      <c r="O32" s="58"/>
      <c r="P32" s="58"/>
      <c r="Q32" s="58"/>
      <c r="R32" s="6"/>
    </row>
    <row r="33" spans="1:18" s="23" customFormat="1" ht="23.25" customHeight="1">
      <c r="A33" s="37"/>
      <c r="B33" s="66" t="s">
        <v>5</v>
      </c>
      <c r="C33" s="66"/>
      <c r="D33" s="66"/>
      <c r="E33" s="66"/>
      <c r="F33" s="16"/>
      <c r="G33" s="6"/>
      <c r="H33" s="6"/>
      <c r="I33" s="38"/>
      <c r="J33" s="6"/>
      <c r="K33" s="6"/>
      <c r="L33" s="58">
        <f>COUNTIF(L34:L34,"x")</f>
        <v>1</v>
      </c>
      <c r="M33" s="58">
        <f>COUNTIF(M34:M34,"1")</f>
        <v>0</v>
      </c>
      <c r="N33" s="37"/>
      <c r="O33" s="58"/>
      <c r="P33" s="58"/>
      <c r="Q33" s="58"/>
      <c r="R33" s="6"/>
    </row>
    <row r="34" spans="1:18" s="23" customFormat="1" ht="162.75" customHeight="1">
      <c r="A34" s="37">
        <v>93</v>
      </c>
      <c r="B34" s="5" t="s">
        <v>58</v>
      </c>
      <c r="C34" s="28" t="s">
        <v>69</v>
      </c>
      <c r="D34" s="58"/>
      <c r="E34" s="5" t="s">
        <v>59</v>
      </c>
      <c r="F34" s="34" t="s">
        <v>264</v>
      </c>
      <c r="G34" s="10" t="s">
        <v>114</v>
      </c>
      <c r="H34" s="38" t="s">
        <v>68</v>
      </c>
      <c r="I34" s="38" t="s">
        <v>65</v>
      </c>
      <c r="J34" s="38" t="s">
        <v>50</v>
      </c>
      <c r="K34" s="36" t="s">
        <v>80</v>
      </c>
      <c r="L34" s="58" t="s">
        <v>16</v>
      </c>
      <c r="M34" s="58"/>
      <c r="N34" s="37"/>
      <c r="O34" s="37" t="s">
        <v>229</v>
      </c>
      <c r="P34" s="37" t="s">
        <v>226</v>
      </c>
      <c r="Q34" s="37"/>
      <c r="R34" s="31"/>
    </row>
    <row r="35" spans="1:18" s="23" customFormat="1" ht="25.5" customHeight="1">
      <c r="A35" s="37"/>
      <c r="B35" s="66" t="s">
        <v>6</v>
      </c>
      <c r="C35" s="66"/>
      <c r="D35" s="66"/>
      <c r="E35" s="66"/>
      <c r="F35" s="16"/>
      <c r="G35" s="6"/>
      <c r="H35" s="6"/>
      <c r="I35" s="38"/>
      <c r="J35" s="6"/>
      <c r="K35" s="6"/>
      <c r="L35" s="58">
        <f>COUNTIF(L39:L43,"x")</f>
        <v>2</v>
      </c>
      <c r="M35" s="58">
        <f>SUM(M39:M43)</f>
        <v>1</v>
      </c>
      <c r="N35" s="37"/>
      <c r="O35" s="58"/>
      <c r="P35" s="58"/>
      <c r="Q35" s="58"/>
      <c r="R35" s="6"/>
    </row>
    <row r="36" spans="1:18" s="23" customFormat="1" ht="48" customHeight="1">
      <c r="A36" s="72">
        <v>99</v>
      </c>
      <c r="B36" s="68" t="s">
        <v>115</v>
      </c>
      <c r="C36" s="73" t="s">
        <v>2</v>
      </c>
      <c r="D36" s="74"/>
      <c r="E36" s="68" t="s">
        <v>236</v>
      </c>
      <c r="F36" s="1" t="s">
        <v>235</v>
      </c>
      <c r="G36" s="6"/>
      <c r="H36" s="38" t="s">
        <v>68</v>
      </c>
      <c r="I36" s="38" t="s">
        <v>65</v>
      </c>
      <c r="J36" s="6"/>
      <c r="K36" s="6"/>
      <c r="L36" s="58"/>
      <c r="M36" s="58"/>
      <c r="N36" s="37" t="s">
        <v>225</v>
      </c>
      <c r="O36" s="58"/>
      <c r="P36" s="58"/>
      <c r="Q36" s="58"/>
      <c r="R36" s="6"/>
    </row>
    <row r="37" spans="1:18" s="23" customFormat="1" ht="48" customHeight="1">
      <c r="A37" s="72"/>
      <c r="B37" s="68"/>
      <c r="C37" s="73"/>
      <c r="D37" s="74"/>
      <c r="E37" s="68"/>
      <c r="F37" s="1" t="s">
        <v>230</v>
      </c>
      <c r="G37" s="6"/>
      <c r="H37" s="38" t="s">
        <v>68</v>
      </c>
      <c r="I37" s="38" t="s">
        <v>65</v>
      </c>
      <c r="J37" s="6"/>
      <c r="K37" s="6"/>
      <c r="L37" s="58"/>
      <c r="M37" s="58"/>
      <c r="N37" s="37"/>
      <c r="O37" s="37" t="s">
        <v>225</v>
      </c>
      <c r="P37" s="37"/>
      <c r="Q37" s="58"/>
      <c r="R37" s="6"/>
    </row>
    <row r="38" spans="1:18" s="23" customFormat="1" ht="48" customHeight="1">
      <c r="A38" s="72"/>
      <c r="B38" s="68"/>
      <c r="C38" s="73"/>
      <c r="D38" s="74"/>
      <c r="E38" s="68"/>
      <c r="F38" s="34" t="s">
        <v>231</v>
      </c>
      <c r="G38" s="6"/>
      <c r="H38" s="38" t="s">
        <v>68</v>
      </c>
      <c r="I38" s="38" t="s">
        <v>65</v>
      </c>
      <c r="J38" s="6"/>
      <c r="K38" s="6"/>
      <c r="L38" s="58"/>
      <c r="M38" s="58"/>
      <c r="N38" s="37"/>
      <c r="O38" s="37"/>
      <c r="P38" s="37" t="s">
        <v>225</v>
      </c>
      <c r="Q38" s="58"/>
      <c r="R38" s="6"/>
    </row>
    <row r="39" spans="1:18" s="23" customFormat="1" ht="49.5" customHeight="1">
      <c r="A39" s="72"/>
      <c r="B39" s="68"/>
      <c r="C39" s="73"/>
      <c r="D39" s="74"/>
      <c r="E39" s="68"/>
      <c r="F39" s="65" t="s">
        <v>237</v>
      </c>
      <c r="G39" s="32"/>
      <c r="H39" s="38" t="s">
        <v>68</v>
      </c>
      <c r="I39" s="38" t="s">
        <v>65</v>
      </c>
      <c r="J39" s="38" t="s">
        <v>50</v>
      </c>
      <c r="K39" s="36" t="s">
        <v>80</v>
      </c>
      <c r="L39" s="58" t="s">
        <v>16</v>
      </c>
      <c r="M39" s="58">
        <v>1</v>
      </c>
      <c r="N39" s="37"/>
      <c r="O39" s="37"/>
      <c r="P39" s="44"/>
      <c r="Q39" s="37" t="s">
        <v>225</v>
      </c>
      <c r="R39" s="31"/>
    </row>
    <row r="40" spans="1:18" s="23" customFormat="1" ht="237.75" customHeight="1">
      <c r="A40" s="37">
        <v>99</v>
      </c>
      <c r="B40" s="34" t="s">
        <v>115</v>
      </c>
      <c r="C40" s="33" t="s">
        <v>2</v>
      </c>
      <c r="D40" s="36"/>
      <c r="E40" s="34" t="s">
        <v>236</v>
      </c>
      <c r="F40" s="3" t="s">
        <v>263</v>
      </c>
      <c r="G40" s="32"/>
      <c r="H40" s="38" t="s">
        <v>68</v>
      </c>
      <c r="I40" s="38" t="s">
        <v>64</v>
      </c>
      <c r="J40" s="38"/>
      <c r="K40" s="36"/>
      <c r="L40" s="58"/>
      <c r="M40" s="58"/>
      <c r="N40" s="37" t="s">
        <v>226</v>
      </c>
      <c r="O40" s="37" t="s">
        <v>226</v>
      </c>
      <c r="P40" s="37" t="s">
        <v>226</v>
      </c>
      <c r="Q40" s="37" t="s">
        <v>226</v>
      </c>
      <c r="R40" s="31"/>
    </row>
    <row r="41" spans="1:18" s="23" customFormat="1" ht="186.75" customHeight="1">
      <c r="A41" s="37">
        <v>100</v>
      </c>
      <c r="B41" s="34" t="s">
        <v>116</v>
      </c>
      <c r="C41" s="33" t="s">
        <v>2</v>
      </c>
      <c r="D41" s="36"/>
      <c r="E41" s="34" t="s">
        <v>117</v>
      </c>
      <c r="F41" s="3" t="s">
        <v>178</v>
      </c>
      <c r="G41" s="14" t="s">
        <v>168</v>
      </c>
      <c r="H41" s="38" t="s">
        <v>68</v>
      </c>
      <c r="I41" s="38" t="s">
        <v>64</v>
      </c>
      <c r="J41" s="38"/>
      <c r="K41" s="36"/>
      <c r="L41" s="58"/>
      <c r="M41" s="58"/>
      <c r="N41" s="37" t="s">
        <v>226</v>
      </c>
      <c r="O41" s="37" t="s">
        <v>226</v>
      </c>
      <c r="P41" s="37" t="s">
        <v>226</v>
      </c>
      <c r="Q41" s="37" t="s">
        <v>226</v>
      </c>
      <c r="R41" s="31"/>
    </row>
    <row r="42" spans="1:18" s="23" customFormat="1" ht="232.5" customHeight="1">
      <c r="A42" s="37">
        <v>102</v>
      </c>
      <c r="B42" s="34" t="s">
        <v>118</v>
      </c>
      <c r="C42" s="33" t="s">
        <v>2</v>
      </c>
      <c r="D42" s="36"/>
      <c r="E42" s="34" t="s">
        <v>119</v>
      </c>
      <c r="F42" s="34" t="s">
        <v>179</v>
      </c>
      <c r="G42" s="14"/>
      <c r="H42" s="38" t="s">
        <v>68</v>
      </c>
      <c r="I42" s="38" t="s">
        <v>64</v>
      </c>
      <c r="J42" s="38"/>
      <c r="K42" s="36"/>
      <c r="L42" s="58"/>
      <c r="M42" s="58"/>
      <c r="N42" s="37" t="s">
        <v>226</v>
      </c>
      <c r="O42" s="37" t="s">
        <v>226</v>
      </c>
      <c r="P42" s="37" t="s">
        <v>226</v>
      </c>
      <c r="Q42" s="37" t="s">
        <v>226</v>
      </c>
      <c r="R42" s="31"/>
    </row>
    <row r="43" spans="1:18" s="23" customFormat="1" ht="136.5" customHeight="1">
      <c r="A43" s="37">
        <v>104</v>
      </c>
      <c r="B43" s="5" t="s">
        <v>120</v>
      </c>
      <c r="C43" s="35" t="s">
        <v>3</v>
      </c>
      <c r="D43" s="58" t="s">
        <v>16</v>
      </c>
      <c r="E43" s="5" t="s">
        <v>121</v>
      </c>
      <c r="F43" s="1" t="s">
        <v>180</v>
      </c>
      <c r="G43" s="2" t="s">
        <v>122</v>
      </c>
      <c r="H43" s="38" t="s">
        <v>68</v>
      </c>
      <c r="I43" s="38" t="s">
        <v>65</v>
      </c>
      <c r="J43" s="38" t="s">
        <v>50</v>
      </c>
      <c r="K43" s="36" t="s">
        <v>80</v>
      </c>
      <c r="L43" s="58" t="s">
        <v>16</v>
      </c>
      <c r="M43" s="58"/>
      <c r="N43" s="37" t="s">
        <v>232</v>
      </c>
      <c r="O43" s="37" t="s">
        <v>232</v>
      </c>
      <c r="P43" s="58"/>
      <c r="Q43" s="58"/>
      <c r="R43" s="31"/>
    </row>
    <row r="44" spans="1:18" s="23" customFormat="1" ht="27" customHeight="1">
      <c r="A44" s="37"/>
      <c r="B44" s="66" t="s">
        <v>123</v>
      </c>
      <c r="C44" s="66"/>
      <c r="D44" s="66"/>
      <c r="E44" s="66"/>
      <c r="F44" s="16"/>
      <c r="G44" s="6"/>
      <c r="H44" s="6"/>
      <c r="I44" s="38"/>
      <c r="J44" s="6"/>
      <c r="K44" s="6"/>
      <c r="L44" s="58" t="e">
        <f>SUM(L45,L47,L48,#REF!,#REF!)</f>
        <v>#REF!</v>
      </c>
      <c r="M44" s="58" t="e">
        <f>SUM(M45,M47,M48,#REF!,#REF!)</f>
        <v>#REF!</v>
      </c>
      <c r="N44" s="37"/>
      <c r="O44" s="58"/>
      <c r="P44" s="58"/>
      <c r="Q44" s="58"/>
      <c r="R44" s="6"/>
    </row>
    <row r="45" spans="1:18" s="23" customFormat="1" ht="27" customHeight="1">
      <c r="A45" s="37"/>
      <c r="B45" s="66" t="s">
        <v>46</v>
      </c>
      <c r="C45" s="66"/>
      <c r="D45" s="66"/>
      <c r="E45" s="66"/>
      <c r="F45" s="16"/>
      <c r="G45" s="6"/>
      <c r="H45" s="6"/>
      <c r="I45" s="38"/>
      <c r="J45" s="6"/>
      <c r="K45" s="6"/>
      <c r="L45" s="58">
        <f>COUNTIF(L46:L46,"x")</f>
        <v>0</v>
      </c>
      <c r="M45" s="58">
        <f>SUM(M46:M46)</f>
        <v>0</v>
      </c>
      <c r="N45" s="37"/>
      <c r="O45" s="58"/>
      <c r="P45" s="58"/>
      <c r="Q45" s="58"/>
      <c r="R45" s="6"/>
    </row>
    <row r="46" spans="1:18" s="23" customFormat="1" ht="195" customHeight="1">
      <c r="A46" s="37">
        <v>105</v>
      </c>
      <c r="B46" s="34" t="s">
        <v>124</v>
      </c>
      <c r="C46" s="33" t="s">
        <v>2</v>
      </c>
      <c r="D46" s="3"/>
      <c r="E46" s="34" t="s">
        <v>125</v>
      </c>
      <c r="F46" s="3" t="s">
        <v>181</v>
      </c>
      <c r="G46" s="2"/>
      <c r="H46" s="38" t="s">
        <v>68</v>
      </c>
      <c r="I46" s="38" t="s">
        <v>65</v>
      </c>
      <c r="J46" s="38" t="s">
        <v>50</v>
      </c>
      <c r="K46" s="36" t="s">
        <v>80</v>
      </c>
      <c r="L46" s="58"/>
      <c r="M46" s="58"/>
      <c r="N46" s="37" t="s">
        <v>226</v>
      </c>
      <c r="O46" s="37" t="s">
        <v>226</v>
      </c>
      <c r="P46" s="37" t="s">
        <v>226</v>
      </c>
      <c r="Q46" s="37" t="s">
        <v>226</v>
      </c>
      <c r="R46" s="31"/>
    </row>
    <row r="47" spans="1:18" s="23" customFormat="1" ht="29.25" customHeight="1">
      <c r="A47" s="37"/>
      <c r="B47" s="66" t="s">
        <v>7</v>
      </c>
      <c r="C47" s="66"/>
      <c r="D47" s="66"/>
      <c r="E47" s="66"/>
      <c r="F47" s="16"/>
      <c r="G47" s="6"/>
      <c r="H47" s="6"/>
      <c r="I47" s="38"/>
      <c r="J47" s="6"/>
      <c r="K47" s="6"/>
      <c r="L47" s="58" t="e">
        <f>COUNTIF(#REF!,"x")</f>
        <v>#REF!</v>
      </c>
      <c r="M47" s="58" t="e">
        <f>SUM(#REF!)</f>
        <v>#REF!</v>
      </c>
      <c r="N47" s="37"/>
      <c r="O47" s="58"/>
      <c r="P47" s="58"/>
      <c r="Q47" s="58"/>
      <c r="R47" s="6"/>
    </row>
    <row r="48" spans="1:18" s="23" customFormat="1" ht="20.25" customHeight="1">
      <c r="A48" s="37"/>
      <c r="B48" s="66" t="s">
        <v>8</v>
      </c>
      <c r="C48" s="66"/>
      <c r="D48" s="66"/>
      <c r="E48" s="66"/>
      <c r="F48" s="16"/>
      <c r="G48" s="6"/>
      <c r="H48" s="6"/>
      <c r="I48" s="38"/>
      <c r="J48" s="6"/>
      <c r="K48" s="6"/>
      <c r="L48" s="58">
        <f>COUNTIF(L49:L49,"x")</f>
        <v>0</v>
      </c>
      <c r="M48" s="58">
        <f>SUM(M49:M49)</f>
        <v>0</v>
      </c>
      <c r="N48" s="37"/>
      <c r="O48" s="58"/>
      <c r="P48" s="58"/>
      <c r="Q48" s="58"/>
      <c r="R48" s="6"/>
    </row>
    <row r="49" spans="1:18" s="23" customFormat="1" ht="185.25" customHeight="1">
      <c r="A49" s="37">
        <v>109</v>
      </c>
      <c r="B49" s="34" t="s">
        <v>9</v>
      </c>
      <c r="C49" s="33" t="s">
        <v>2</v>
      </c>
      <c r="D49" s="36"/>
      <c r="E49" s="34" t="s">
        <v>10</v>
      </c>
      <c r="F49" s="3" t="s">
        <v>182</v>
      </c>
      <c r="G49" s="2"/>
      <c r="H49" s="38" t="s">
        <v>68</v>
      </c>
      <c r="I49" s="38" t="s">
        <v>64</v>
      </c>
      <c r="J49" s="38"/>
      <c r="K49" s="36"/>
      <c r="L49" s="36"/>
      <c r="M49" s="58"/>
      <c r="N49" s="37" t="s">
        <v>226</v>
      </c>
      <c r="O49" s="37" t="s">
        <v>226</v>
      </c>
      <c r="P49" s="37" t="s">
        <v>226</v>
      </c>
      <c r="Q49" s="37" t="s">
        <v>226</v>
      </c>
      <c r="R49" s="31"/>
    </row>
    <row r="50" spans="1:18" s="23" customFormat="1" ht="31.5" customHeight="1">
      <c r="A50" s="37"/>
      <c r="B50" s="66" t="s">
        <v>17</v>
      </c>
      <c r="C50" s="66"/>
      <c r="D50" s="66"/>
      <c r="E50" s="66"/>
      <c r="F50" s="16"/>
      <c r="G50" s="57"/>
      <c r="H50" s="36"/>
      <c r="I50" s="38"/>
      <c r="J50" s="38"/>
      <c r="K50" s="36" t="s">
        <v>80</v>
      </c>
      <c r="L50" s="58">
        <f>COUNTIF(L51:L51,"x")</f>
        <v>0</v>
      </c>
      <c r="M50" s="58" t="e">
        <f>SUM(#REF!)</f>
        <v>#REF!</v>
      </c>
      <c r="N50" s="37"/>
      <c r="O50" s="58"/>
      <c r="P50" s="58"/>
      <c r="Q50" s="58"/>
      <c r="R50" s="31"/>
    </row>
    <row r="51" spans="1:18" s="23" customFormat="1" ht="151.5" customHeight="1">
      <c r="A51" s="37">
        <v>114</v>
      </c>
      <c r="B51" s="5" t="s">
        <v>126</v>
      </c>
      <c r="C51" s="35" t="s">
        <v>3</v>
      </c>
      <c r="D51" s="58"/>
      <c r="E51" s="5" t="s">
        <v>127</v>
      </c>
      <c r="F51" s="34" t="s">
        <v>183</v>
      </c>
      <c r="G51" s="57"/>
      <c r="H51" s="36" t="s">
        <v>68</v>
      </c>
      <c r="I51" s="38" t="s">
        <v>65</v>
      </c>
      <c r="J51" s="38" t="s">
        <v>50</v>
      </c>
      <c r="K51" s="36" t="s">
        <v>80</v>
      </c>
      <c r="L51" s="58"/>
      <c r="M51" s="58"/>
      <c r="N51" s="37" t="s">
        <v>233</v>
      </c>
      <c r="O51" s="37" t="s">
        <v>233</v>
      </c>
      <c r="P51" s="37" t="s">
        <v>233</v>
      </c>
      <c r="Q51" s="37" t="s">
        <v>233</v>
      </c>
      <c r="R51" s="31"/>
    </row>
    <row r="52" spans="1:18" s="23" customFormat="1" ht="41.25" customHeight="1">
      <c r="A52" s="37"/>
      <c r="B52" s="66" t="s">
        <v>11</v>
      </c>
      <c r="C52" s="66"/>
      <c r="D52" s="66"/>
      <c r="E52" s="66"/>
      <c r="F52" s="16"/>
      <c r="G52" s="6"/>
      <c r="H52" s="6"/>
      <c r="I52" s="38"/>
      <c r="J52" s="6"/>
      <c r="K52" s="6"/>
      <c r="L52" s="58" t="e">
        <f>SUM(L53,#REF!,#REF!,#REF!,#REF!,#REF!)</f>
        <v>#REF!</v>
      </c>
      <c r="M52" s="58" t="e">
        <f>SUM(M53,#REF!,#REF!,#REF!,#REF!,#REF!)</f>
        <v>#REF!</v>
      </c>
      <c r="N52" s="37"/>
      <c r="O52" s="58"/>
      <c r="P52" s="58"/>
      <c r="Q52" s="58"/>
      <c r="R52" s="6"/>
    </row>
    <row r="53" spans="1:18" s="23" customFormat="1" ht="41.25" customHeight="1">
      <c r="A53" s="37"/>
      <c r="B53" s="66" t="s">
        <v>47</v>
      </c>
      <c r="C53" s="66"/>
      <c r="D53" s="66"/>
      <c r="E53" s="66"/>
      <c r="F53" s="16"/>
      <c r="G53" s="6"/>
      <c r="H53" s="6"/>
      <c r="I53" s="38"/>
      <c r="J53" s="6"/>
      <c r="K53" s="6"/>
      <c r="L53" s="58">
        <f>COUNTIF(L54:L55,"x")</f>
        <v>0</v>
      </c>
      <c r="M53" s="58">
        <f>SUM(M54:M55)</f>
        <v>0</v>
      </c>
      <c r="N53" s="37"/>
      <c r="O53" s="58"/>
      <c r="P53" s="58"/>
      <c r="Q53" s="58"/>
      <c r="R53" s="6"/>
    </row>
    <row r="54" spans="1:18" s="23" customFormat="1" ht="159" customHeight="1">
      <c r="A54" s="37">
        <v>116</v>
      </c>
      <c r="B54" s="34" t="s">
        <v>128</v>
      </c>
      <c r="C54" s="33" t="s">
        <v>0</v>
      </c>
      <c r="D54" s="36"/>
      <c r="E54" s="34" t="s">
        <v>129</v>
      </c>
      <c r="F54" s="3" t="s">
        <v>171</v>
      </c>
      <c r="G54" s="2"/>
      <c r="H54" s="38" t="s">
        <v>68</v>
      </c>
      <c r="I54" s="38" t="s">
        <v>65</v>
      </c>
      <c r="J54" s="38"/>
      <c r="K54" s="36"/>
      <c r="L54" s="58"/>
      <c r="M54" s="58"/>
      <c r="N54" s="37" t="s">
        <v>232</v>
      </c>
      <c r="O54" s="37" t="s">
        <v>232</v>
      </c>
      <c r="P54" s="58"/>
      <c r="Q54" s="37" t="s">
        <v>232</v>
      </c>
      <c r="R54" s="31"/>
    </row>
    <row r="55" spans="1:18" s="23" customFormat="1" ht="207" customHeight="1">
      <c r="A55" s="37">
        <v>119</v>
      </c>
      <c r="B55" s="34" t="s">
        <v>130</v>
      </c>
      <c r="C55" s="33" t="s">
        <v>0</v>
      </c>
      <c r="D55" s="3"/>
      <c r="E55" s="34" t="s">
        <v>131</v>
      </c>
      <c r="F55" s="34" t="s">
        <v>260</v>
      </c>
      <c r="G55" s="2"/>
      <c r="H55" s="38" t="s">
        <v>68</v>
      </c>
      <c r="I55" s="38" t="s">
        <v>65</v>
      </c>
      <c r="J55" s="38" t="s">
        <v>50</v>
      </c>
      <c r="K55" s="36" t="s">
        <v>80</v>
      </c>
      <c r="L55" s="58"/>
      <c r="M55" s="58"/>
      <c r="N55" s="37" t="s">
        <v>227</v>
      </c>
      <c r="O55" s="37" t="s">
        <v>227</v>
      </c>
      <c r="P55" s="37" t="s">
        <v>227</v>
      </c>
      <c r="Q55" s="37" t="s">
        <v>227</v>
      </c>
      <c r="R55" s="31"/>
    </row>
    <row r="56" spans="1:18" s="23" customFormat="1" ht="44.25" customHeight="1">
      <c r="A56" s="37"/>
      <c r="B56" s="66" t="s">
        <v>14</v>
      </c>
      <c r="C56" s="66"/>
      <c r="D56" s="66"/>
      <c r="E56" s="66"/>
      <c r="F56" s="16"/>
      <c r="G56" s="6"/>
      <c r="H56" s="6"/>
      <c r="I56" s="38"/>
      <c r="J56" s="6"/>
      <c r="K56" s="6"/>
      <c r="L56" s="58" t="e">
        <f>SUM(L57,L63,#REF!)</f>
        <v>#REF!</v>
      </c>
      <c r="M56" s="58" t="e">
        <f>M57+M63+#REF!</f>
        <v>#REF!</v>
      </c>
      <c r="N56" s="37"/>
      <c r="O56" s="58"/>
      <c r="P56" s="58"/>
      <c r="Q56" s="58"/>
      <c r="R56" s="6"/>
    </row>
    <row r="57" spans="1:18" s="23" customFormat="1" ht="44.25" customHeight="1">
      <c r="A57" s="37"/>
      <c r="B57" s="66" t="s">
        <v>30</v>
      </c>
      <c r="C57" s="66"/>
      <c r="D57" s="66"/>
      <c r="E57" s="66"/>
      <c r="F57" s="16"/>
      <c r="G57" s="6"/>
      <c r="H57" s="6"/>
      <c r="I57" s="38"/>
      <c r="J57" s="6"/>
      <c r="K57" s="6"/>
      <c r="L57" s="58">
        <f>COUNTIF(L58:L62,"x")</f>
        <v>1</v>
      </c>
      <c r="M57" s="58">
        <f>SUM(M58:M62)</f>
        <v>0</v>
      </c>
      <c r="N57" s="37"/>
      <c r="O57" s="58"/>
      <c r="P57" s="58"/>
      <c r="Q57" s="58"/>
      <c r="R57" s="6"/>
    </row>
    <row r="58" spans="1:18" s="23" customFormat="1" ht="132.75" customHeight="1">
      <c r="A58" s="37">
        <v>148</v>
      </c>
      <c r="B58" s="34" t="s">
        <v>18</v>
      </c>
      <c r="C58" s="33" t="s">
        <v>2</v>
      </c>
      <c r="D58" s="36"/>
      <c r="E58" s="34" t="s">
        <v>19</v>
      </c>
      <c r="F58" s="3" t="s">
        <v>184</v>
      </c>
      <c r="G58" s="2"/>
      <c r="H58" s="38" t="s">
        <v>68</v>
      </c>
      <c r="I58" s="38" t="s">
        <v>65</v>
      </c>
      <c r="J58" s="38" t="s">
        <v>49</v>
      </c>
      <c r="K58" s="36" t="s">
        <v>80</v>
      </c>
      <c r="L58" s="59" t="s">
        <v>16</v>
      </c>
      <c r="M58" s="58"/>
      <c r="N58" s="37" t="s">
        <v>234</v>
      </c>
      <c r="O58" s="37" t="s">
        <v>234</v>
      </c>
      <c r="P58" s="37" t="s">
        <v>234</v>
      </c>
      <c r="Q58" s="37" t="s">
        <v>234</v>
      </c>
      <c r="R58" s="31"/>
    </row>
    <row r="59" spans="1:18" s="23" customFormat="1" ht="94.5" customHeight="1">
      <c r="A59" s="72">
        <v>150</v>
      </c>
      <c r="B59" s="68" t="s">
        <v>44</v>
      </c>
      <c r="C59" s="73" t="s">
        <v>2</v>
      </c>
      <c r="D59" s="67"/>
      <c r="E59" s="68" t="s">
        <v>132</v>
      </c>
      <c r="F59" s="3" t="s">
        <v>238</v>
      </c>
      <c r="G59" s="2"/>
      <c r="H59" s="38" t="s">
        <v>68</v>
      </c>
      <c r="I59" s="38" t="s">
        <v>65</v>
      </c>
      <c r="J59" s="38"/>
      <c r="K59" s="36"/>
      <c r="L59" s="59"/>
      <c r="M59" s="58"/>
      <c r="N59" s="37" t="s">
        <v>232</v>
      </c>
      <c r="O59" s="37"/>
      <c r="P59" s="37"/>
      <c r="Q59" s="37"/>
      <c r="R59" s="31"/>
    </row>
    <row r="60" spans="1:18" s="23" customFormat="1" ht="94.5" customHeight="1">
      <c r="A60" s="72"/>
      <c r="B60" s="68"/>
      <c r="C60" s="73"/>
      <c r="D60" s="67"/>
      <c r="E60" s="68"/>
      <c r="F60" s="3" t="s">
        <v>239</v>
      </c>
      <c r="G60" s="2" t="s">
        <v>133</v>
      </c>
      <c r="H60" s="38" t="s">
        <v>68</v>
      </c>
      <c r="I60" s="38" t="s">
        <v>65</v>
      </c>
      <c r="J60" s="38" t="s">
        <v>49</v>
      </c>
      <c r="K60" s="36" t="s">
        <v>80</v>
      </c>
      <c r="L60" s="36"/>
      <c r="M60" s="58"/>
      <c r="N60" s="37"/>
      <c r="O60" s="37" t="s">
        <v>232</v>
      </c>
      <c r="P60" s="37"/>
      <c r="Q60" s="37"/>
      <c r="R60" s="31"/>
    </row>
    <row r="61" spans="1:18" s="23" customFormat="1" ht="94.5" customHeight="1">
      <c r="A61" s="72"/>
      <c r="B61" s="68"/>
      <c r="C61" s="73"/>
      <c r="D61" s="67"/>
      <c r="E61" s="68"/>
      <c r="F61" s="65" t="s">
        <v>272</v>
      </c>
      <c r="G61" s="43"/>
      <c r="H61" s="38" t="s">
        <v>68</v>
      </c>
      <c r="I61" s="38" t="s">
        <v>65</v>
      </c>
      <c r="J61" s="43"/>
      <c r="K61" s="43"/>
      <c r="L61" s="43"/>
      <c r="M61" s="43"/>
      <c r="N61" s="44"/>
      <c r="O61" s="44"/>
      <c r="P61" s="58"/>
      <c r="Q61" s="37" t="s">
        <v>232</v>
      </c>
      <c r="R61" s="31"/>
    </row>
    <row r="62" spans="1:18" s="23" customFormat="1" ht="96.75" customHeight="1">
      <c r="A62" s="37">
        <v>152</v>
      </c>
      <c r="B62" s="34" t="s">
        <v>20</v>
      </c>
      <c r="C62" s="33" t="s">
        <v>0</v>
      </c>
      <c r="D62" s="36"/>
      <c r="E62" s="34" t="s">
        <v>21</v>
      </c>
      <c r="F62" s="3" t="s">
        <v>190</v>
      </c>
      <c r="G62" s="13"/>
      <c r="H62" s="38" t="s">
        <v>68</v>
      </c>
      <c r="I62" s="38" t="s">
        <v>64</v>
      </c>
      <c r="J62" s="38"/>
      <c r="K62" s="36"/>
      <c r="L62" s="58"/>
      <c r="M62" s="58"/>
      <c r="N62" s="37" t="s">
        <v>226</v>
      </c>
      <c r="O62" s="37" t="s">
        <v>226</v>
      </c>
      <c r="P62" s="37" t="s">
        <v>226</v>
      </c>
      <c r="Q62" s="37" t="s">
        <v>226</v>
      </c>
      <c r="R62" s="31"/>
    </row>
    <row r="63" spans="1:18" s="23" customFormat="1" ht="45.75" customHeight="1">
      <c r="A63" s="37"/>
      <c r="B63" s="66" t="s">
        <v>31</v>
      </c>
      <c r="C63" s="66"/>
      <c r="D63" s="66"/>
      <c r="E63" s="66"/>
      <c r="F63" s="16"/>
      <c r="G63" s="6"/>
      <c r="H63" s="6"/>
      <c r="I63" s="38"/>
      <c r="J63" s="6"/>
      <c r="K63" s="6"/>
      <c r="L63" s="58">
        <f>COUNTIF(L65:L73,"x")</f>
        <v>0</v>
      </c>
      <c r="M63" s="58">
        <f>SUM(M65:M73)</f>
        <v>0</v>
      </c>
      <c r="N63" s="37"/>
      <c r="O63" s="58"/>
      <c r="P63" s="58"/>
      <c r="Q63" s="58"/>
      <c r="R63" s="6"/>
    </row>
    <row r="64" spans="1:18" s="23" customFormat="1" ht="88.5" customHeight="1">
      <c r="A64" s="72">
        <v>157</v>
      </c>
      <c r="B64" s="68" t="s">
        <v>56</v>
      </c>
      <c r="C64" s="73" t="s">
        <v>0</v>
      </c>
      <c r="D64" s="74"/>
      <c r="E64" s="68" t="s">
        <v>134</v>
      </c>
      <c r="F64" s="1" t="s">
        <v>240</v>
      </c>
      <c r="G64" s="6"/>
      <c r="H64" s="38" t="s">
        <v>68</v>
      </c>
      <c r="I64" s="38" t="s">
        <v>65</v>
      </c>
      <c r="J64" s="6"/>
      <c r="K64" s="6"/>
      <c r="L64" s="58"/>
      <c r="M64" s="58"/>
      <c r="N64" s="37" t="s">
        <v>242</v>
      </c>
      <c r="O64" s="58"/>
      <c r="P64" s="58"/>
      <c r="Q64" s="58"/>
      <c r="R64" s="6"/>
    </row>
    <row r="65" spans="1:18" s="23" customFormat="1" ht="88.5" customHeight="1">
      <c r="A65" s="72"/>
      <c r="B65" s="68"/>
      <c r="C65" s="73"/>
      <c r="D65" s="74"/>
      <c r="E65" s="68"/>
      <c r="F65" s="3" t="s">
        <v>241</v>
      </c>
      <c r="G65" s="2" t="s">
        <v>135</v>
      </c>
      <c r="H65" s="38" t="s">
        <v>68</v>
      </c>
      <c r="I65" s="38" t="s">
        <v>65</v>
      </c>
      <c r="J65" s="38" t="s">
        <v>49</v>
      </c>
      <c r="K65" s="36" t="s">
        <v>80</v>
      </c>
      <c r="L65" s="36"/>
      <c r="M65" s="58"/>
      <c r="N65" s="37"/>
      <c r="O65" s="37" t="s">
        <v>242</v>
      </c>
      <c r="P65" s="58"/>
      <c r="Q65" s="58"/>
      <c r="R65" s="31"/>
    </row>
    <row r="66" spans="1:18" s="23" customFormat="1" ht="81" customHeight="1">
      <c r="A66" s="72">
        <v>158</v>
      </c>
      <c r="B66" s="68" t="s">
        <v>167</v>
      </c>
      <c r="C66" s="73" t="s">
        <v>0</v>
      </c>
      <c r="D66" s="74"/>
      <c r="E66" s="68" t="s">
        <v>136</v>
      </c>
      <c r="F66" s="1" t="s">
        <v>243</v>
      </c>
      <c r="G66" s="2"/>
      <c r="H66" s="38" t="s">
        <v>68</v>
      </c>
      <c r="I66" s="38" t="s">
        <v>65</v>
      </c>
      <c r="J66" s="38"/>
      <c r="K66" s="36"/>
      <c r="L66" s="36"/>
      <c r="M66" s="58"/>
      <c r="N66" s="37"/>
      <c r="O66" s="37"/>
      <c r="P66" s="37" t="s">
        <v>225</v>
      </c>
      <c r="Q66" s="58"/>
      <c r="R66" s="31"/>
    </row>
    <row r="67" spans="1:18" s="23" customFormat="1" ht="81" customHeight="1">
      <c r="A67" s="72"/>
      <c r="B67" s="68"/>
      <c r="C67" s="73"/>
      <c r="D67" s="74"/>
      <c r="E67" s="68"/>
      <c r="F67" s="1" t="s">
        <v>244</v>
      </c>
      <c r="G67" s="2"/>
      <c r="H67" s="38" t="s">
        <v>68</v>
      </c>
      <c r="I67" s="38" t="s">
        <v>65</v>
      </c>
      <c r="J67" s="38"/>
      <c r="K67" s="36"/>
      <c r="L67" s="36"/>
      <c r="M67" s="58"/>
      <c r="N67" s="37"/>
      <c r="O67" s="37"/>
      <c r="P67" s="58"/>
      <c r="Q67" s="37" t="s">
        <v>225</v>
      </c>
      <c r="R67" s="31"/>
    </row>
    <row r="68" spans="1:18" s="23" customFormat="1" ht="81" customHeight="1">
      <c r="A68" s="72"/>
      <c r="B68" s="68"/>
      <c r="C68" s="73"/>
      <c r="D68" s="74"/>
      <c r="E68" s="68"/>
      <c r="F68" s="1" t="s">
        <v>185</v>
      </c>
      <c r="G68" s="2"/>
      <c r="H68" s="38" t="s">
        <v>68</v>
      </c>
      <c r="I68" s="38" t="s">
        <v>65</v>
      </c>
      <c r="J68" s="38"/>
      <c r="K68" s="36"/>
      <c r="L68" s="36"/>
      <c r="M68" s="58"/>
      <c r="N68" s="37" t="s">
        <v>227</v>
      </c>
      <c r="O68" s="37" t="s">
        <v>227</v>
      </c>
      <c r="P68" s="37" t="s">
        <v>227</v>
      </c>
      <c r="Q68" s="37" t="s">
        <v>227</v>
      </c>
      <c r="R68" s="31"/>
    </row>
    <row r="69" spans="1:18" s="23" customFormat="1" ht="53.25" customHeight="1">
      <c r="A69" s="72">
        <v>159</v>
      </c>
      <c r="B69" s="68" t="s">
        <v>137</v>
      </c>
      <c r="C69" s="73" t="s">
        <v>0</v>
      </c>
      <c r="D69" s="74"/>
      <c r="E69" s="68" t="s">
        <v>172</v>
      </c>
      <c r="F69" s="1" t="s">
        <v>261</v>
      </c>
      <c r="G69" s="2"/>
      <c r="H69" s="38" t="s">
        <v>68</v>
      </c>
      <c r="I69" s="38" t="s">
        <v>65</v>
      </c>
      <c r="J69" s="38"/>
      <c r="K69" s="36"/>
      <c r="L69" s="36"/>
      <c r="M69" s="58"/>
      <c r="N69" s="37" t="s">
        <v>227</v>
      </c>
      <c r="O69" s="37" t="s">
        <v>227</v>
      </c>
      <c r="P69" s="37" t="s">
        <v>227</v>
      </c>
      <c r="Q69" s="37" t="s">
        <v>227</v>
      </c>
      <c r="R69" s="31"/>
    </row>
    <row r="70" spans="1:18" s="23" customFormat="1" ht="53.25" customHeight="1">
      <c r="A70" s="72"/>
      <c r="B70" s="68"/>
      <c r="C70" s="73"/>
      <c r="D70" s="74"/>
      <c r="E70" s="68"/>
      <c r="F70" s="65" t="s">
        <v>245</v>
      </c>
      <c r="G70" s="2"/>
      <c r="H70" s="38" t="s">
        <v>68</v>
      </c>
      <c r="I70" s="38" t="s">
        <v>65</v>
      </c>
      <c r="J70" s="38"/>
      <c r="K70" s="36"/>
      <c r="L70" s="36"/>
      <c r="M70" s="58"/>
      <c r="N70" s="37" t="s">
        <v>232</v>
      </c>
      <c r="O70" s="58"/>
      <c r="P70" s="44"/>
      <c r="Q70" s="37"/>
      <c r="R70" s="31"/>
    </row>
    <row r="71" spans="1:18" s="23" customFormat="1" ht="53.25" customHeight="1">
      <c r="A71" s="72"/>
      <c r="B71" s="68"/>
      <c r="C71" s="73"/>
      <c r="D71" s="74"/>
      <c r="E71" s="68"/>
      <c r="F71" s="65" t="s">
        <v>246</v>
      </c>
      <c r="G71" s="2"/>
      <c r="H71" s="38" t="s">
        <v>68</v>
      </c>
      <c r="I71" s="38" t="s">
        <v>65</v>
      </c>
      <c r="J71" s="38"/>
      <c r="K71" s="36"/>
      <c r="L71" s="36"/>
      <c r="M71" s="58"/>
      <c r="N71" s="37"/>
      <c r="O71" s="37" t="s">
        <v>232</v>
      </c>
      <c r="P71" s="37"/>
      <c r="Q71" s="44"/>
      <c r="R71" s="31"/>
    </row>
    <row r="72" spans="1:18" s="23" customFormat="1" ht="53.25" customHeight="1">
      <c r="A72" s="72"/>
      <c r="B72" s="68"/>
      <c r="C72" s="73"/>
      <c r="D72" s="74"/>
      <c r="E72" s="68"/>
      <c r="F72" s="65" t="s">
        <v>247</v>
      </c>
      <c r="G72" s="2"/>
      <c r="H72" s="38" t="s">
        <v>68</v>
      </c>
      <c r="I72" s="38" t="s">
        <v>65</v>
      </c>
      <c r="J72" s="38"/>
      <c r="K72" s="36"/>
      <c r="L72" s="36"/>
      <c r="M72" s="58"/>
      <c r="N72" s="37"/>
      <c r="O72" s="37"/>
      <c r="P72" s="37" t="s">
        <v>232</v>
      </c>
      <c r="Q72" s="44"/>
      <c r="R72" s="31"/>
    </row>
    <row r="73" spans="1:18" s="23" customFormat="1" ht="53.25" customHeight="1">
      <c r="A73" s="72"/>
      <c r="B73" s="68"/>
      <c r="C73" s="73"/>
      <c r="D73" s="74"/>
      <c r="E73" s="68"/>
      <c r="F73" s="4" t="s">
        <v>248</v>
      </c>
      <c r="G73" s="2"/>
      <c r="H73" s="38" t="s">
        <v>68</v>
      </c>
      <c r="I73" s="38" t="s">
        <v>65</v>
      </c>
      <c r="J73" s="38"/>
      <c r="K73" s="36"/>
      <c r="L73" s="36"/>
      <c r="M73" s="58"/>
      <c r="N73" s="37"/>
      <c r="O73" s="58"/>
      <c r="P73" s="58"/>
      <c r="Q73" s="37" t="s">
        <v>232</v>
      </c>
      <c r="R73" s="31"/>
    </row>
    <row r="74" spans="1:18" s="23" customFormat="1" ht="36.75" customHeight="1">
      <c r="A74" s="37"/>
      <c r="B74" s="66" t="s">
        <v>32</v>
      </c>
      <c r="C74" s="66"/>
      <c r="D74" s="66"/>
      <c r="E74" s="66"/>
      <c r="F74" s="16"/>
      <c r="G74" s="6"/>
      <c r="H74" s="6"/>
      <c r="I74" s="38"/>
      <c r="J74" s="6"/>
      <c r="K74" s="6"/>
      <c r="L74" s="58" t="e">
        <f>SUM(L75,L78)</f>
        <v>#REF!</v>
      </c>
      <c r="M74" s="58" t="e">
        <f>M75+M78</f>
        <v>#REF!</v>
      </c>
      <c r="N74" s="37"/>
      <c r="O74" s="58"/>
      <c r="P74" s="58"/>
      <c r="Q74" s="58"/>
      <c r="R74" s="6"/>
    </row>
    <row r="75" spans="1:18" s="23" customFormat="1" ht="25.5" customHeight="1">
      <c r="A75" s="37"/>
      <c r="B75" s="66" t="s">
        <v>33</v>
      </c>
      <c r="C75" s="66"/>
      <c r="D75" s="66"/>
      <c r="E75" s="66"/>
      <c r="F75" s="16"/>
      <c r="G75" s="6"/>
      <c r="H75" s="6"/>
      <c r="I75" s="38"/>
      <c r="J75" s="6"/>
      <c r="K75" s="6"/>
      <c r="L75" s="58" t="e">
        <f>SUM(#REF!,L76,#REF!)</f>
        <v>#REF!</v>
      </c>
      <c r="M75" s="58" t="e">
        <f>SUM(#REF!,M76,#REF!)</f>
        <v>#REF!</v>
      </c>
      <c r="N75" s="37"/>
      <c r="O75" s="58"/>
      <c r="P75" s="58"/>
      <c r="Q75" s="58"/>
      <c r="R75" s="6"/>
    </row>
    <row r="76" spans="1:18" s="23" customFormat="1" ht="25.5" customHeight="1">
      <c r="A76" s="37"/>
      <c r="B76" s="66" t="s">
        <v>34</v>
      </c>
      <c r="C76" s="66"/>
      <c r="D76" s="66"/>
      <c r="E76" s="66"/>
      <c r="F76" s="16"/>
      <c r="G76" s="6"/>
      <c r="H76" s="6"/>
      <c r="I76" s="38"/>
      <c r="J76" s="6"/>
      <c r="K76" s="6"/>
      <c r="L76" s="58">
        <f>COUNTIF(L77:L77,"x")</f>
        <v>1</v>
      </c>
      <c r="M76" s="58">
        <f>SUM(M77:M77)</f>
        <v>1</v>
      </c>
      <c r="N76" s="37"/>
      <c r="O76" s="58"/>
      <c r="P76" s="58"/>
      <c r="Q76" s="58"/>
      <c r="R76" s="6"/>
    </row>
    <row r="77" spans="1:18" s="23" customFormat="1" ht="74.25" customHeight="1">
      <c r="A77" s="37">
        <v>181</v>
      </c>
      <c r="B77" s="34" t="s">
        <v>138</v>
      </c>
      <c r="C77" s="33" t="s">
        <v>0</v>
      </c>
      <c r="D77" s="36"/>
      <c r="E77" s="34" t="s">
        <v>139</v>
      </c>
      <c r="F77" s="34" t="s">
        <v>186</v>
      </c>
      <c r="G77" s="2" t="s">
        <v>140</v>
      </c>
      <c r="H77" s="36" t="s">
        <v>67</v>
      </c>
      <c r="I77" s="36" t="s">
        <v>95</v>
      </c>
      <c r="J77" s="38" t="s">
        <v>55</v>
      </c>
      <c r="K77" s="36" t="s">
        <v>80</v>
      </c>
      <c r="L77" s="36" t="s">
        <v>16</v>
      </c>
      <c r="M77" s="58">
        <v>1</v>
      </c>
      <c r="N77" s="37" t="s">
        <v>232</v>
      </c>
      <c r="O77" s="58"/>
      <c r="P77" s="58"/>
      <c r="Q77" s="37" t="s">
        <v>232</v>
      </c>
      <c r="R77" s="31"/>
    </row>
    <row r="78" spans="1:18" s="23" customFormat="1" ht="33" customHeight="1">
      <c r="A78" s="37"/>
      <c r="B78" s="66" t="s">
        <v>35</v>
      </c>
      <c r="C78" s="66"/>
      <c r="D78" s="66"/>
      <c r="E78" s="66"/>
      <c r="F78" s="16"/>
      <c r="G78" s="6"/>
      <c r="H78" s="6"/>
      <c r="I78" s="38"/>
      <c r="J78" s="6"/>
      <c r="K78" s="6"/>
      <c r="L78" s="58">
        <f>SUM(L79,L81)</f>
        <v>1</v>
      </c>
      <c r="M78" s="58">
        <f>SUM(M79,M81)</f>
        <v>1</v>
      </c>
      <c r="N78" s="37"/>
      <c r="O78" s="58"/>
      <c r="P78" s="58"/>
      <c r="Q78" s="58"/>
      <c r="R78" s="6"/>
    </row>
    <row r="79" spans="1:18" s="23" customFormat="1" ht="33" customHeight="1">
      <c r="A79" s="37"/>
      <c r="B79" s="66" t="s">
        <v>36</v>
      </c>
      <c r="C79" s="66"/>
      <c r="D79" s="66"/>
      <c r="E79" s="66"/>
      <c r="F79" s="16"/>
      <c r="G79" s="6"/>
      <c r="H79" s="6"/>
      <c r="I79" s="38"/>
      <c r="J79" s="6"/>
      <c r="K79" s="6"/>
      <c r="L79" s="58">
        <f>COUNTIF(L80:L80,"x")</f>
        <v>0</v>
      </c>
      <c r="M79" s="58">
        <f>SUM(M80:M80)</f>
        <v>0</v>
      </c>
      <c r="N79" s="37"/>
      <c r="O79" s="58"/>
      <c r="P79" s="58"/>
      <c r="Q79" s="58"/>
      <c r="R79" s="6"/>
    </row>
    <row r="80" spans="1:18" s="23" customFormat="1" ht="119.25" customHeight="1">
      <c r="A80" s="37">
        <v>192</v>
      </c>
      <c r="B80" s="34" t="s">
        <v>141</v>
      </c>
      <c r="C80" s="33" t="s">
        <v>0</v>
      </c>
      <c r="D80" s="36"/>
      <c r="E80" s="34" t="s">
        <v>142</v>
      </c>
      <c r="F80" s="3" t="s">
        <v>259</v>
      </c>
      <c r="G80" s="39"/>
      <c r="H80" s="36" t="s">
        <v>67</v>
      </c>
      <c r="I80" s="36" t="s">
        <v>95</v>
      </c>
      <c r="J80" s="38"/>
      <c r="K80" s="36"/>
      <c r="L80" s="36"/>
      <c r="M80" s="58"/>
      <c r="N80" s="37" t="s">
        <v>227</v>
      </c>
      <c r="O80" s="37" t="s">
        <v>227</v>
      </c>
      <c r="P80" s="37" t="s">
        <v>227</v>
      </c>
      <c r="Q80" s="37" t="s">
        <v>227</v>
      </c>
      <c r="R80" s="31"/>
    </row>
    <row r="81" spans="1:18" s="23" customFormat="1" ht="30" customHeight="1">
      <c r="A81" s="37"/>
      <c r="B81" s="66" t="s">
        <v>37</v>
      </c>
      <c r="C81" s="66"/>
      <c r="D81" s="66"/>
      <c r="E81" s="66"/>
      <c r="F81" s="16"/>
      <c r="G81" s="6"/>
      <c r="H81" s="6"/>
      <c r="I81" s="38"/>
      <c r="J81" s="6"/>
      <c r="K81" s="6"/>
      <c r="L81" s="58">
        <f>COUNTIF(L82:L83,"x")</f>
        <v>1</v>
      </c>
      <c r="M81" s="58">
        <f>SUM(M82:M83)</f>
        <v>1</v>
      </c>
      <c r="N81" s="37"/>
      <c r="O81" s="58"/>
      <c r="P81" s="58"/>
      <c r="Q81" s="58"/>
      <c r="R81" s="6"/>
    </row>
    <row r="82" spans="1:18" s="23" customFormat="1" ht="82.5" customHeight="1">
      <c r="A82" s="37">
        <v>196</v>
      </c>
      <c r="B82" s="34" t="s">
        <v>143</v>
      </c>
      <c r="C82" s="33" t="s">
        <v>0</v>
      </c>
      <c r="D82" s="36"/>
      <c r="E82" s="34" t="s">
        <v>249</v>
      </c>
      <c r="F82" s="3" t="s">
        <v>265</v>
      </c>
      <c r="G82" s="56"/>
      <c r="H82" s="36" t="s">
        <v>67</v>
      </c>
      <c r="I82" s="36" t="s">
        <v>95</v>
      </c>
      <c r="J82" s="38" t="s">
        <v>55</v>
      </c>
      <c r="K82" s="36" t="s">
        <v>80</v>
      </c>
      <c r="L82" s="36" t="s">
        <v>16</v>
      </c>
      <c r="M82" s="58">
        <v>1</v>
      </c>
      <c r="N82" s="37"/>
      <c r="O82" s="58"/>
      <c r="P82" s="37" t="s">
        <v>225</v>
      </c>
      <c r="Q82" s="58"/>
      <c r="R82" s="31"/>
    </row>
    <row r="83" spans="1:18" s="23" customFormat="1" ht="130.5" customHeight="1">
      <c r="A83" s="37">
        <v>197</v>
      </c>
      <c r="B83" s="34" t="s">
        <v>70</v>
      </c>
      <c r="C83" s="15" t="s">
        <v>0</v>
      </c>
      <c r="D83" s="3"/>
      <c r="E83" s="34" t="s">
        <v>71</v>
      </c>
      <c r="F83" s="3" t="s">
        <v>187</v>
      </c>
      <c r="G83" s="2"/>
      <c r="H83" s="36" t="s">
        <v>67</v>
      </c>
      <c r="I83" s="36" t="s">
        <v>95</v>
      </c>
      <c r="J83" s="38" t="s">
        <v>55</v>
      </c>
      <c r="K83" s="36" t="s">
        <v>80</v>
      </c>
      <c r="L83" s="36"/>
      <c r="M83" s="58"/>
      <c r="N83" s="37" t="s">
        <v>226</v>
      </c>
      <c r="O83" s="37" t="s">
        <v>226</v>
      </c>
      <c r="P83" s="37" t="s">
        <v>226</v>
      </c>
      <c r="Q83" s="37" t="s">
        <v>226</v>
      </c>
      <c r="R83" s="31"/>
    </row>
    <row r="84" spans="1:18" s="23" customFormat="1" ht="50.25" customHeight="1">
      <c r="A84" s="37"/>
      <c r="B84" s="66" t="s">
        <v>15</v>
      </c>
      <c r="C84" s="66"/>
      <c r="D84" s="66"/>
      <c r="E84" s="66"/>
      <c r="F84" s="16"/>
      <c r="G84" s="6"/>
      <c r="H84" s="6"/>
      <c r="I84" s="38"/>
      <c r="J84" s="6"/>
      <c r="K84" s="6"/>
      <c r="L84" s="58">
        <f>SUM(L85,L87,L101)</f>
        <v>2</v>
      </c>
      <c r="M84" s="58">
        <f>M85+M87+M101</f>
        <v>0</v>
      </c>
      <c r="N84" s="37"/>
      <c r="O84" s="58"/>
      <c r="P84" s="58"/>
      <c r="Q84" s="58"/>
      <c r="R84" s="6"/>
    </row>
    <row r="85" spans="1:18" s="23" customFormat="1" ht="57.75" customHeight="1">
      <c r="A85" s="37"/>
      <c r="B85" s="66" t="s">
        <v>38</v>
      </c>
      <c r="C85" s="66"/>
      <c r="D85" s="66"/>
      <c r="E85" s="66"/>
      <c r="F85" s="16"/>
      <c r="G85" s="6"/>
      <c r="H85" s="6"/>
      <c r="I85" s="38"/>
      <c r="J85" s="6"/>
      <c r="K85" s="6"/>
      <c r="L85" s="58">
        <f>COUNTIF(L86:L86,"x")</f>
        <v>0</v>
      </c>
      <c r="M85" s="58">
        <f>SUM(M86:M86)</f>
        <v>0</v>
      </c>
      <c r="N85" s="37"/>
      <c r="O85" s="58"/>
      <c r="P85" s="58"/>
      <c r="Q85" s="58"/>
      <c r="R85" s="6"/>
    </row>
    <row r="86" spans="1:18" s="23" customFormat="1" ht="259.5" customHeight="1">
      <c r="A86" s="37">
        <v>202</v>
      </c>
      <c r="B86" s="34" t="s">
        <v>52</v>
      </c>
      <c r="C86" s="33" t="s">
        <v>0</v>
      </c>
      <c r="D86" s="36"/>
      <c r="E86" s="34" t="s">
        <v>144</v>
      </c>
      <c r="F86" s="1" t="s">
        <v>250</v>
      </c>
      <c r="G86" s="32" t="s">
        <v>145</v>
      </c>
      <c r="H86" s="36" t="s">
        <v>67</v>
      </c>
      <c r="I86" s="36" t="s">
        <v>95</v>
      </c>
      <c r="J86" s="38" t="s">
        <v>51</v>
      </c>
      <c r="K86" s="36" t="s">
        <v>80</v>
      </c>
      <c r="L86" s="36"/>
      <c r="M86" s="58"/>
      <c r="N86" s="37" t="s">
        <v>229</v>
      </c>
      <c r="O86" s="37" t="s">
        <v>229</v>
      </c>
      <c r="P86" s="37" t="s">
        <v>229</v>
      </c>
      <c r="Q86" s="37" t="s">
        <v>229</v>
      </c>
      <c r="R86" s="31"/>
    </row>
    <row r="87" spans="1:18" s="23" customFormat="1" ht="57.75" customHeight="1">
      <c r="A87" s="37"/>
      <c r="B87" s="66" t="s">
        <v>39</v>
      </c>
      <c r="C87" s="66"/>
      <c r="D87" s="66"/>
      <c r="E87" s="66"/>
      <c r="F87" s="16"/>
      <c r="G87" s="6"/>
      <c r="H87" s="6"/>
      <c r="I87" s="38"/>
      <c r="J87" s="6"/>
      <c r="K87" s="6"/>
      <c r="L87" s="58">
        <f>COUNTIF(L88:L100,"x")</f>
        <v>1</v>
      </c>
      <c r="M87" s="58">
        <f>SUM(M88:M100)</f>
        <v>0</v>
      </c>
      <c r="N87" s="37"/>
      <c r="O87" s="58"/>
      <c r="P87" s="58"/>
      <c r="Q87" s="58"/>
      <c r="R87" s="6"/>
    </row>
    <row r="88" spans="1:18" s="23" customFormat="1" ht="258" customHeight="1">
      <c r="A88" s="37">
        <v>204</v>
      </c>
      <c r="B88" s="34" t="s">
        <v>146</v>
      </c>
      <c r="C88" s="33" t="s">
        <v>2</v>
      </c>
      <c r="D88" s="36"/>
      <c r="E88" s="34" t="s">
        <v>147</v>
      </c>
      <c r="F88" s="17" t="s">
        <v>188</v>
      </c>
      <c r="G88" s="7"/>
      <c r="H88" s="36" t="s">
        <v>67</v>
      </c>
      <c r="I88" s="36" t="s">
        <v>95</v>
      </c>
      <c r="J88" s="38"/>
      <c r="K88" s="36"/>
      <c r="L88" s="36"/>
      <c r="M88" s="58"/>
      <c r="N88" s="37" t="s">
        <v>229</v>
      </c>
      <c r="O88" s="37" t="s">
        <v>229</v>
      </c>
      <c r="P88" s="37" t="s">
        <v>229</v>
      </c>
      <c r="Q88" s="37" t="s">
        <v>229</v>
      </c>
      <c r="R88" s="31"/>
    </row>
    <row r="89" spans="1:18" s="23" customFormat="1" ht="54" customHeight="1">
      <c r="A89" s="72">
        <v>205</v>
      </c>
      <c r="B89" s="68" t="s">
        <v>148</v>
      </c>
      <c r="C89" s="73" t="s">
        <v>0</v>
      </c>
      <c r="D89" s="67"/>
      <c r="E89" s="68" t="s">
        <v>149</v>
      </c>
      <c r="F89" s="17" t="s">
        <v>251</v>
      </c>
      <c r="G89" s="7"/>
      <c r="H89" s="36" t="s">
        <v>68</v>
      </c>
      <c r="I89" s="36" t="s">
        <v>95</v>
      </c>
      <c r="J89" s="38"/>
      <c r="K89" s="36"/>
      <c r="L89" s="36"/>
      <c r="M89" s="58"/>
      <c r="N89" s="37"/>
      <c r="O89" s="37" t="s">
        <v>242</v>
      </c>
      <c r="P89" s="37"/>
      <c r="Q89" s="37"/>
      <c r="R89" s="31"/>
    </row>
    <row r="90" spans="1:18" s="23" customFormat="1" ht="54" customHeight="1">
      <c r="A90" s="72"/>
      <c r="B90" s="68"/>
      <c r="C90" s="73"/>
      <c r="D90" s="67"/>
      <c r="E90" s="68"/>
      <c r="F90" s="17" t="s">
        <v>271</v>
      </c>
      <c r="G90" s="7"/>
      <c r="H90" s="36" t="s">
        <v>68</v>
      </c>
      <c r="I90" s="36" t="s">
        <v>95</v>
      </c>
      <c r="J90" s="38"/>
      <c r="K90" s="36"/>
      <c r="L90" s="36"/>
      <c r="M90" s="58"/>
      <c r="N90" s="37"/>
      <c r="O90" s="37"/>
      <c r="P90" s="37" t="s">
        <v>232</v>
      </c>
      <c r="Q90" s="37"/>
      <c r="R90" s="31"/>
    </row>
    <row r="91" spans="1:18" s="23" customFormat="1" ht="54" customHeight="1">
      <c r="A91" s="72"/>
      <c r="B91" s="68"/>
      <c r="C91" s="73"/>
      <c r="D91" s="67"/>
      <c r="E91" s="68"/>
      <c r="F91" s="3" t="s">
        <v>252</v>
      </c>
      <c r="G91" s="2" t="s">
        <v>150</v>
      </c>
      <c r="H91" s="36" t="s">
        <v>68</v>
      </c>
      <c r="I91" s="36" t="s">
        <v>95</v>
      </c>
      <c r="J91" s="38" t="s">
        <v>51</v>
      </c>
      <c r="K91" s="36" t="s">
        <v>80</v>
      </c>
      <c r="L91" s="36"/>
      <c r="M91" s="58"/>
      <c r="N91" s="37"/>
      <c r="O91" s="58"/>
      <c r="P91" s="58"/>
      <c r="Q91" s="37" t="s">
        <v>242</v>
      </c>
      <c r="R91" s="31"/>
    </row>
    <row r="92" spans="1:18" s="23" customFormat="1" ht="111" customHeight="1">
      <c r="A92" s="72">
        <v>206</v>
      </c>
      <c r="B92" s="68" t="s">
        <v>253</v>
      </c>
      <c r="C92" s="73" t="s">
        <v>0</v>
      </c>
      <c r="D92" s="67"/>
      <c r="E92" s="68" t="s">
        <v>254</v>
      </c>
      <c r="F92" s="3" t="s">
        <v>255</v>
      </c>
      <c r="G92" s="2"/>
      <c r="H92" s="36" t="s">
        <v>68</v>
      </c>
      <c r="I92" s="36" t="s">
        <v>95</v>
      </c>
      <c r="J92" s="38"/>
      <c r="K92" s="36"/>
      <c r="L92" s="36"/>
      <c r="M92" s="58"/>
      <c r="N92" s="37" t="s">
        <v>242</v>
      </c>
      <c r="O92" s="58"/>
      <c r="P92" s="58"/>
      <c r="Q92" s="37"/>
      <c r="R92" s="31"/>
    </row>
    <row r="93" spans="1:18" s="23" customFormat="1" ht="312.75" customHeight="1">
      <c r="A93" s="72"/>
      <c r="B93" s="68"/>
      <c r="C93" s="73"/>
      <c r="D93" s="67"/>
      <c r="E93" s="68"/>
      <c r="F93" s="8" t="s">
        <v>173</v>
      </c>
      <c r="G93" s="32"/>
      <c r="H93" s="36" t="s">
        <v>68</v>
      </c>
      <c r="I93" s="36" t="s">
        <v>64</v>
      </c>
      <c r="J93" s="38" t="s">
        <v>51</v>
      </c>
      <c r="K93" s="36" t="s">
        <v>80</v>
      </c>
      <c r="L93" s="36"/>
      <c r="M93" s="58"/>
      <c r="N93" s="37" t="s">
        <v>226</v>
      </c>
      <c r="O93" s="37" t="s">
        <v>226</v>
      </c>
      <c r="P93" s="37" t="s">
        <v>226</v>
      </c>
      <c r="Q93" s="37" t="s">
        <v>226</v>
      </c>
      <c r="R93" s="31"/>
    </row>
    <row r="94" spans="1:18" s="23" customFormat="1" ht="78" customHeight="1">
      <c r="A94" s="72">
        <v>207</v>
      </c>
      <c r="B94" s="75" t="s">
        <v>151</v>
      </c>
      <c r="C94" s="73"/>
      <c r="D94" s="67"/>
      <c r="E94" s="68" t="s">
        <v>152</v>
      </c>
      <c r="F94" s="8" t="s">
        <v>278</v>
      </c>
      <c r="G94" s="32"/>
      <c r="H94" s="36" t="s">
        <v>68</v>
      </c>
      <c r="I94" s="36" t="s">
        <v>95</v>
      </c>
      <c r="J94" s="38"/>
      <c r="K94" s="36"/>
      <c r="L94" s="36"/>
      <c r="M94" s="58"/>
      <c r="N94" s="37"/>
      <c r="O94" s="37"/>
      <c r="P94" s="37" t="s">
        <v>225</v>
      </c>
      <c r="Q94" s="37"/>
      <c r="R94" s="31"/>
    </row>
    <row r="95" spans="1:18" s="23" customFormat="1" ht="78" customHeight="1">
      <c r="A95" s="72"/>
      <c r="B95" s="75"/>
      <c r="C95" s="73"/>
      <c r="D95" s="67"/>
      <c r="E95" s="68"/>
      <c r="F95" s="3" t="s">
        <v>279</v>
      </c>
      <c r="G95" s="2" t="s">
        <v>153</v>
      </c>
      <c r="H95" s="36" t="s">
        <v>68</v>
      </c>
      <c r="I95" s="36" t="s">
        <v>95</v>
      </c>
      <c r="J95" s="38" t="s">
        <v>51</v>
      </c>
      <c r="K95" s="36" t="s">
        <v>80</v>
      </c>
      <c r="L95" s="36"/>
      <c r="M95" s="58"/>
      <c r="N95" s="37"/>
      <c r="O95" s="58"/>
      <c r="P95" s="58"/>
      <c r="Q95" s="37" t="s">
        <v>225</v>
      </c>
      <c r="R95" s="31"/>
    </row>
    <row r="96" spans="1:18" s="23" customFormat="1" ht="47.25" customHeight="1">
      <c r="A96" s="72">
        <v>208</v>
      </c>
      <c r="B96" s="68" t="s">
        <v>154</v>
      </c>
      <c r="C96" s="73" t="s">
        <v>0</v>
      </c>
      <c r="D96" s="67"/>
      <c r="E96" s="68" t="s">
        <v>155</v>
      </c>
      <c r="F96" s="3" t="s">
        <v>256</v>
      </c>
      <c r="G96" s="2"/>
      <c r="H96" s="36" t="s">
        <v>68</v>
      </c>
      <c r="I96" s="36" t="s">
        <v>95</v>
      </c>
      <c r="J96" s="38"/>
      <c r="K96" s="36"/>
      <c r="L96" s="36"/>
      <c r="M96" s="58"/>
      <c r="N96" s="37"/>
      <c r="O96" s="37" t="s">
        <v>225</v>
      </c>
      <c r="P96" s="58"/>
      <c r="Q96" s="37"/>
      <c r="R96" s="31"/>
    </row>
    <row r="97" spans="1:18" s="23" customFormat="1" ht="87" customHeight="1">
      <c r="A97" s="72"/>
      <c r="B97" s="68"/>
      <c r="C97" s="73"/>
      <c r="D97" s="67"/>
      <c r="E97" s="68"/>
      <c r="F97" s="8" t="s">
        <v>275</v>
      </c>
      <c r="G97" s="2" t="s">
        <v>156</v>
      </c>
      <c r="H97" s="36" t="s">
        <v>68</v>
      </c>
      <c r="I97" s="36" t="s">
        <v>95</v>
      </c>
      <c r="J97" s="38" t="s">
        <v>51</v>
      </c>
      <c r="K97" s="36" t="s">
        <v>80</v>
      </c>
      <c r="L97" s="36"/>
      <c r="M97" s="58"/>
      <c r="N97" s="37" t="s">
        <v>227</v>
      </c>
      <c r="O97" s="37" t="s">
        <v>233</v>
      </c>
      <c r="P97" s="37" t="s">
        <v>233</v>
      </c>
      <c r="Q97" s="37" t="s">
        <v>233</v>
      </c>
      <c r="R97" s="31"/>
    </row>
    <row r="98" spans="1:18" s="23" customFormat="1" ht="133.5" customHeight="1">
      <c r="A98" s="37">
        <v>209</v>
      </c>
      <c r="B98" s="34" t="s">
        <v>157</v>
      </c>
      <c r="C98" s="33" t="s">
        <v>0</v>
      </c>
      <c r="D98" s="36"/>
      <c r="E98" s="34" t="s">
        <v>158</v>
      </c>
      <c r="F98" s="3" t="s">
        <v>276</v>
      </c>
      <c r="G98" s="3" t="s">
        <v>159</v>
      </c>
      <c r="H98" s="36" t="s">
        <v>67</v>
      </c>
      <c r="I98" s="36" t="s">
        <v>95</v>
      </c>
      <c r="J98" s="38" t="s">
        <v>51</v>
      </c>
      <c r="K98" s="36" t="s">
        <v>80</v>
      </c>
      <c r="L98" s="36"/>
      <c r="M98" s="58"/>
      <c r="N98" s="37" t="s">
        <v>227</v>
      </c>
      <c r="O98" s="37" t="s">
        <v>233</v>
      </c>
      <c r="P98" s="37" t="s">
        <v>233</v>
      </c>
      <c r="Q98" s="37" t="s">
        <v>233</v>
      </c>
      <c r="R98" s="31"/>
    </row>
    <row r="99" spans="1:18" s="23" customFormat="1" ht="117" customHeight="1">
      <c r="A99" s="37">
        <v>210</v>
      </c>
      <c r="B99" s="34" t="s">
        <v>160</v>
      </c>
      <c r="C99" s="33" t="s">
        <v>0</v>
      </c>
      <c r="D99" s="36"/>
      <c r="E99" s="34" t="s">
        <v>161</v>
      </c>
      <c r="F99" s="8" t="s">
        <v>257</v>
      </c>
      <c r="G99" s="2" t="s">
        <v>162</v>
      </c>
      <c r="H99" s="36" t="s">
        <v>67</v>
      </c>
      <c r="I99" s="36" t="s">
        <v>95</v>
      </c>
      <c r="J99" s="38" t="s">
        <v>51</v>
      </c>
      <c r="K99" s="36" t="s">
        <v>80</v>
      </c>
      <c r="L99" s="36"/>
      <c r="M99" s="58"/>
      <c r="N99" s="37" t="s">
        <v>227</v>
      </c>
      <c r="O99" s="37" t="s">
        <v>233</v>
      </c>
      <c r="P99" s="37" t="s">
        <v>233</v>
      </c>
      <c r="Q99" s="37" t="s">
        <v>233</v>
      </c>
      <c r="R99" s="31"/>
    </row>
    <row r="100" spans="1:18" s="23" customFormat="1" ht="114" customHeight="1">
      <c r="A100" s="37">
        <v>211</v>
      </c>
      <c r="B100" s="34" t="s">
        <v>163</v>
      </c>
      <c r="C100" s="33" t="s">
        <v>0</v>
      </c>
      <c r="D100" s="36"/>
      <c r="E100" s="34" t="s">
        <v>164</v>
      </c>
      <c r="F100" s="3" t="s">
        <v>277</v>
      </c>
      <c r="G100" s="2"/>
      <c r="H100" s="36" t="s">
        <v>68</v>
      </c>
      <c r="I100" s="36" t="s">
        <v>95</v>
      </c>
      <c r="J100" s="38" t="s">
        <v>51</v>
      </c>
      <c r="K100" s="36" t="s">
        <v>80</v>
      </c>
      <c r="L100" s="36" t="s">
        <v>16</v>
      </c>
      <c r="M100" s="58"/>
      <c r="N100" s="37" t="s">
        <v>225</v>
      </c>
      <c r="O100" s="58"/>
      <c r="P100" s="58"/>
      <c r="Q100" s="58"/>
      <c r="R100" s="31"/>
    </row>
    <row r="101" spans="1:18" s="23" customFormat="1" ht="42.75" customHeight="1">
      <c r="A101" s="37"/>
      <c r="B101" s="66" t="s">
        <v>54</v>
      </c>
      <c r="C101" s="66"/>
      <c r="D101" s="66"/>
      <c r="E101" s="66"/>
      <c r="F101" s="16"/>
      <c r="G101" s="6"/>
      <c r="H101" s="6"/>
      <c r="I101" s="38"/>
      <c r="J101" s="6"/>
      <c r="K101" s="6"/>
      <c r="L101" s="58">
        <f>COUNTIF(L102:L103,"x")</f>
        <v>1</v>
      </c>
      <c r="M101" s="58">
        <f>SUM(M102:M103)</f>
        <v>0</v>
      </c>
      <c r="N101" s="37"/>
      <c r="O101" s="58"/>
      <c r="P101" s="58"/>
      <c r="Q101" s="58"/>
      <c r="R101" s="6"/>
    </row>
    <row r="102" spans="1:18" s="23" customFormat="1" ht="74.25" customHeight="1">
      <c r="A102" s="37">
        <v>216</v>
      </c>
      <c r="B102" s="34" t="s">
        <v>165</v>
      </c>
      <c r="C102" s="33" t="s">
        <v>2</v>
      </c>
      <c r="D102" s="36"/>
      <c r="E102" s="34" t="s">
        <v>166</v>
      </c>
      <c r="F102" s="29" t="s">
        <v>267</v>
      </c>
      <c r="G102" s="2"/>
      <c r="H102" s="36" t="s">
        <v>67</v>
      </c>
      <c r="I102" s="36" t="s">
        <v>95</v>
      </c>
      <c r="J102" s="38" t="s">
        <v>51</v>
      </c>
      <c r="K102" s="36" t="s">
        <v>80</v>
      </c>
      <c r="L102" s="36"/>
      <c r="M102" s="58"/>
      <c r="N102" s="37" t="s">
        <v>233</v>
      </c>
      <c r="O102" s="37" t="s">
        <v>227</v>
      </c>
      <c r="P102" s="37" t="s">
        <v>227</v>
      </c>
      <c r="Q102" s="37" t="s">
        <v>227</v>
      </c>
      <c r="R102" s="31"/>
    </row>
    <row r="103" spans="1:18" s="23" customFormat="1" ht="81" customHeight="1">
      <c r="A103" s="37">
        <v>217</v>
      </c>
      <c r="B103" s="34" t="s">
        <v>22</v>
      </c>
      <c r="C103" s="33" t="s">
        <v>0</v>
      </c>
      <c r="D103" s="36"/>
      <c r="E103" s="34" t="s">
        <v>4</v>
      </c>
      <c r="F103" s="3" t="s">
        <v>266</v>
      </c>
      <c r="G103" s="2"/>
      <c r="H103" s="36" t="s">
        <v>67</v>
      </c>
      <c r="I103" s="36" t="s">
        <v>95</v>
      </c>
      <c r="J103" s="38" t="s">
        <v>51</v>
      </c>
      <c r="K103" s="36" t="s">
        <v>80</v>
      </c>
      <c r="L103" s="36" t="s">
        <v>16</v>
      </c>
      <c r="M103" s="36"/>
      <c r="N103" s="37" t="s">
        <v>232</v>
      </c>
      <c r="O103" s="37" t="s">
        <v>227</v>
      </c>
      <c r="P103" s="37" t="s">
        <v>227</v>
      </c>
      <c r="Q103" s="37" t="s">
        <v>233</v>
      </c>
      <c r="R103" s="31"/>
    </row>
    <row r="104" spans="1:18" ht="15.75">
      <c r="A104" s="42"/>
      <c r="B104" s="89" t="s">
        <v>198</v>
      </c>
      <c r="C104" s="89"/>
      <c r="D104" s="89"/>
      <c r="E104" s="89"/>
      <c r="F104" s="89"/>
      <c r="G104" s="89"/>
      <c r="H104" s="43"/>
      <c r="I104" s="43"/>
      <c r="J104" s="43"/>
      <c r="K104" s="43"/>
      <c r="L104" s="44"/>
      <c r="M104" s="45"/>
      <c r="N104" s="46">
        <f>SUM(N105:N109)</f>
        <v>37</v>
      </c>
      <c r="O104" s="46">
        <f t="shared" ref="O104:Q104" si="0">SUM(O105:O109)</f>
        <v>38</v>
      </c>
      <c r="P104" s="46">
        <f t="shared" si="0"/>
        <v>37</v>
      </c>
      <c r="Q104" s="46">
        <f t="shared" si="0"/>
        <v>37</v>
      </c>
      <c r="R104" s="43"/>
    </row>
    <row r="105" spans="1:18" ht="15.75">
      <c r="A105" s="42"/>
      <c r="B105" s="85" t="s">
        <v>199</v>
      </c>
      <c r="C105" s="85"/>
      <c r="D105" s="85"/>
      <c r="E105" s="85"/>
      <c r="F105" s="85"/>
      <c r="G105" s="85"/>
      <c r="H105" s="43"/>
      <c r="I105" s="43"/>
      <c r="J105" s="43"/>
      <c r="K105" s="43"/>
      <c r="L105" s="44"/>
      <c r="M105" s="45"/>
      <c r="N105" s="47">
        <f>SUM(COUNTIFS(N$7:N$29,{"ĐTT","ĐTT+VS-AN","ĐTT+HĐC","TDS","HĐH","HĐG","HĐNT","VS-AN","HĐC","TQDN","LH","HĐH+HĐC","LH+HĐC","HĐG+HĐC","HĐH+HĐNT","HĐH+HĐG","HĐC+HĐNT","SHHN"}))</f>
        <v>7</v>
      </c>
      <c r="O105" s="47">
        <f>SUM(COUNTIFS(O$7:O$29,{"ĐTT","ĐTT+VS-AN","ĐTT+HĐC","TDS","HĐH","HĐG","HĐNT","VS-AN","HĐC","TQDN","LH","HĐH+HĐC","LH+HĐC","HĐG+HĐC","HĐH+HĐNT","HĐH+HĐG","HĐC+HĐNT","SHHN"}))</f>
        <v>8</v>
      </c>
      <c r="P105" s="47">
        <f>SUM(COUNTIFS(P$7:P$29,{"ĐTT","ĐTT+VS-AN","ĐTT+HĐC","TDS","HĐH","HĐG","HĐNT","VS-AN","HĐC","TQDN","LH","HĐH+HĐC","LH+HĐC","HĐG+HĐC","HĐH+HĐNT","HĐH+HĐG","HĐC+HĐNT","SHHN"}))</f>
        <v>9</v>
      </c>
      <c r="Q105" s="47">
        <f>SUM(COUNTIFS(Q$7:Q$29,{"ĐTT","ĐTT+VS-AN","ĐTT+HĐC","TDS","HĐH","HĐG","HĐNT","VS-AN","HĐC","TQDN","LH","HĐH+HĐC","LH+HĐC","HĐG+HĐC","HĐH+HĐNT","HĐH+HĐG","HĐC+HĐNT","SHHN"}))</f>
        <v>8</v>
      </c>
      <c r="R105" s="48"/>
    </row>
    <row r="106" spans="1:18" ht="15.75">
      <c r="A106" s="42"/>
      <c r="B106" s="85" t="s">
        <v>200</v>
      </c>
      <c r="C106" s="85"/>
      <c r="D106" s="85"/>
      <c r="E106" s="85"/>
      <c r="F106" s="85"/>
      <c r="G106" s="85"/>
      <c r="H106" s="43"/>
      <c r="I106" s="43"/>
      <c r="J106" s="43"/>
      <c r="K106" s="43"/>
      <c r="L106" s="44"/>
      <c r="M106" s="45"/>
      <c r="N106" s="47">
        <f>SUM(COUNTIFS(N$30:N$55,{"ĐTT","ĐTT+VS-AN","ĐTT+HĐC","TDS","HĐH","HĐG","HĐNT","VS-AN","HĐC","TQDN","LH","HĐG+HĐC","HĐH+HĐC","HĐH+HĐNT","HĐH+HĐG","SHHN","HĐC+HĐNT"}))</f>
        <v>10</v>
      </c>
      <c r="O106" s="47">
        <f>SUM(COUNTIFS(O$30:O$55,{"ĐTT","ĐTT+VS-AN","ĐTT+HĐC","TDS","HĐH","HĐG","HĐNT","VS-AN","HĐC","TQDN","LH","HĐG+HĐC","HĐH+HĐC","HĐH+HĐNT","HĐH+HĐG","SHHN","HĐC+HĐNT"}))</f>
        <v>11</v>
      </c>
      <c r="P106" s="47">
        <f>SUM(COUNTIFS(P$30:P$55,{"ĐTT","ĐTT+VS-AN","ĐTT+HĐC","TDS","HĐH","HĐG","HĐNT","VS-AN","HĐC","TQDN","LH","HĐG+HĐC","HĐH+HĐC","HĐH+HĐNT","HĐH+HĐG","SHHN","HĐC+HĐNT"}))</f>
        <v>9</v>
      </c>
      <c r="Q106" s="47">
        <f>SUM(COUNTIFS(Q$30:Q$55,{"ĐTT","ĐTT+VS-AN","ĐTT+HĐC","TDS","HĐH","HĐG","HĐNT","VS-AN","HĐC","TQDN","LH","HĐG+HĐC","HĐH+HĐC","HĐH+HĐNT","HĐH+HĐG","SHHN","HĐC+HĐNT"}))</f>
        <v>9</v>
      </c>
      <c r="R106" s="48"/>
    </row>
    <row r="107" spans="1:18" ht="15.75">
      <c r="A107" s="42"/>
      <c r="B107" s="85" t="s">
        <v>201</v>
      </c>
      <c r="C107" s="85"/>
      <c r="D107" s="85"/>
      <c r="E107" s="85"/>
      <c r="F107" s="85"/>
      <c r="G107" s="85"/>
      <c r="H107" s="43"/>
      <c r="I107" s="43"/>
      <c r="J107" s="43"/>
      <c r="K107" s="43"/>
      <c r="L107" s="44"/>
      <c r="M107" s="45"/>
      <c r="N107" s="47">
        <f>SUM(COUNTIFS(N$56:N$73,{"ĐTT","ĐTT+VS-AN","ĐTT+HĐC","TDS","HĐH","HĐG","HĐNT","VS-AN","HĐC","TQDN","LH","HĐG+HĐC","HĐH+HĐC","HĐH+HĐNT","HĐH+HĐG","SHHN","HĐC+HĐNT"}))</f>
        <v>7</v>
      </c>
      <c r="O107" s="47">
        <f>SUM(COUNTIFS(O$56:O$73,{"ĐTT","ĐTT+VS-AN","ĐTT+HĐC","TDS","HĐH","HĐG","HĐNT","VS-AN","HĐC","TQDN","LH","HĐG+HĐC","HĐH+HĐC","HĐH+HĐNT","HĐH+HĐG","SHHN","HĐC+HĐNT"}))</f>
        <v>7</v>
      </c>
      <c r="P107" s="47">
        <f>SUM(COUNTIFS(P$56:P$73,{"ĐTT","ĐTT+VS-AN","ĐTT+HĐC","TDS","HĐH","HĐG","HĐNT","VS-AN","HĐC","TQDN","LH","HĐG+HĐC","HĐH+HĐC","HĐH+HĐNT","HĐH+HĐG","SHHN","HĐC+HĐNT"}))</f>
        <v>6</v>
      </c>
      <c r="Q107" s="47">
        <f>SUM(COUNTIFS(Q$56:Q$73,{"ĐTT","ĐTT+VS-AN","ĐTT+HĐC","TDS","HĐH","HĐG","HĐNT","VS-AN","HĐC","TQDN","LH","HĐG+HĐC","HĐH+HĐC","HĐH+HĐNT","HĐH+HĐG","SHHN","HĐC+HĐNT"}))</f>
        <v>7</v>
      </c>
      <c r="R107" s="48"/>
    </row>
    <row r="108" spans="1:18" ht="15.75">
      <c r="A108" s="42"/>
      <c r="B108" s="85" t="s">
        <v>202</v>
      </c>
      <c r="C108" s="85"/>
      <c r="D108" s="85"/>
      <c r="E108" s="85"/>
      <c r="F108" s="85"/>
      <c r="G108" s="85"/>
      <c r="H108" s="43"/>
      <c r="I108" s="43"/>
      <c r="J108" s="43"/>
      <c r="K108" s="43"/>
      <c r="L108" s="44"/>
      <c r="M108" s="45"/>
      <c r="N108" s="47">
        <f>SUM(COUNTIFS(N$74:N$83,{"ĐTT","ĐTT+VS-AN","ĐTT+HĐC","TDS","HĐH","HĐG","HĐNT","VS-AN","HĐC","TQDN","LH","LH+HĐC","HĐG+HĐC","HĐH+HĐC","HĐH+HĐNT","HĐH+HĐG","SHHN","HĐC+HĐNT"}))</f>
        <v>3</v>
      </c>
      <c r="O108" s="47">
        <f>SUM(COUNTIFS(O$74:O$83,{"ĐTT","ĐTT+VS-AN","ĐTT+HĐC","TDS","HĐH","HĐG","HĐNT","VS-AN","HĐC","TQDN","LH","LH+HĐC","HĐG+HĐC","HĐH+HĐC","HĐH+HĐNT","HĐH+HĐG","SHHN","HĐC+HĐNT"}))</f>
        <v>2</v>
      </c>
      <c r="P108" s="47">
        <f>SUM(COUNTIFS(P$74:P$83,{"ĐTT","ĐTT+VS-AN","ĐTT+HĐC","TDS","HĐH","HĐG","HĐNT","VS-AN","HĐC","TQDN","LH","LH+HĐC","HĐG+HĐC","HĐH+HĐC","HĐH+HĐNT","HĐH+HĐG","SHHN","HĐC+HĐNT"}))</f>
        <v>3</v>
      </c>
      <c r="Q108" s="47">
        <f>SUM(COUNTIFS(Q$74:Q$83,{"ĐTT","ĐTT+VS-AN","ĐTT+HĐC","TDS","HĐH","HĐG","HĐNT","VS-AN","HĐC","TQDN","LH","LH+HĐC","HĐG+HĐC","HĐH+HĐC","HĐH+HĐNT","HĐH+HĐG","SHHN","HĐC+HĐNT"}))</f>
        <v>3</v>
      </c>
      <c r="R108" s="48"/>
    </row>
    <row r="109" spans="1:18" ht="15.75">
      <c r="A109" s="42"/>
      <c r="B109" s="86" t="s">
        <v>203</v>
      </c>
      <c r="C109" s="86"/>
      <c r="D109" s="86"/>
      <c r="E109" s="86"/>
      <c r="F109" s="86"/>
      <c r="G109" s="86"/>
      <c r="H109" s="43"/>
      <c r="I109" s="43"/>
      <c r="J109" s="43"/>
      <c r="K109" s="43"/>
      <c r="L109" s="44"/>
      <c r="M109" s="45"/>
      <c r="N109" s="47">
        <f>SUM(COUNTIFS(N$84:N$103,{"ĐTT","ĐTT+VS-AN","ĐTT+HĐC","TDS","HĐH","HĐG","HĐNT","VS-AN","HĐC","TQDN","LH","HĐG+HĐC","HĐH+HĐC","HĐH+HĐNT","HĐH+HĐG","SHHN","HĐC+HĐNT"}))</f>
        <v>10</v>
      </c>
      <c r="O109" s="47">
        <f>SUM(COUNTIFS(O$84:O$103,{"ĐTT","ĐTT+VS-AN","ĐTT+HĐC","TDS","HĐH","HĐG","HĐNT","VS-AN","HĐC","TQDN","LH","HĐG+HĐC","HĐH+HĐC","HĐH+HĐNT","HĐH+HĐG","SHHN","HĐC+HĐNT"}))</f>
        <v>10</v>
      </c>
      <c r="P109" s="47">
        <f>SUM(COUNTIFS(P$84:P$103,{"ĐTT","ĐTT+VS-AN","ĐTT+HĐC","TDS","HĐH","HĐG","HĐNT","VS-AN","HĐC","TQDN","LH","HĐG+HĐC","HĐH+HĐC","HĐH+HĐNT","HĐH+HĐG","SHHN","HĐC+HĐNT"}))</f>
        <v>10</v>
      </c>
      <c r="Q109" s="47">
        <f>SUM(COUNTIFS(Q$84:Q$103,{"ĐTT","ĐTT+VS-AN","ĐTT+HĐC","TDS","HĐH","HĐG","HĐNT","VS-AN","HĐC","TQDN","LH","HĐG+HĐC","HĐH+HĐC","HĐH+HĐNT","HĐH+HĐG","SHHN","HĐC+HĐNT"}))</f>
        <v>10</v>
      </c>
      <c r="R109" s="48"/>
    </row>
    <row r="110" spans="1:18" ht="15.75">
      <c r="A110" s="42"/>
      <c r="B110" s="87" t="s">
        <v>204</v>
      </c>
      <c r="C110" s="87"/>
      <c r="D110" s="87"/>
      <c r="E110" s="87"/>
      <c r="F110" s="87"/>
      <c r="G110" s="87"/>
      <c r="H110" s="43"/>
      <c r="I110" s="43"/>
      <c r="J110" s="43"/>
      <c r="K110" s="43"/>
      <c r="L110" s="44"/>
      <c r="M110" s="45"/>
      <c r="N110" s="47">
        <f>SUM(N111:N120)</f>
        <v>41</v>
      </c>
      <c r="O110" s="47">
        <f t="shared" ref="O110:Q110" si="1">SUM(O111:O120)</f>
        <v>44</v>
      </c>
      <c r="P110" s="47">
        <f t="shared" si="1"/>
        <v>41</v>
      </c>
      <c r="Q110" s="47">
        <f t="shared" si="1"/>
        <v>43</v>
      </c>
      <c r="R110" s="48"/>
    </row>
    <row r="111" spans="1:18" ht="15.75">
      <c r="A111" s="42"/>
      <c r="B111" s="88" t="s">
        <v>205</v>
      </c>
      <c r="C111" s="88"/>
      <c r="D111" s="88"/>
      <c r="E111" s="88"/>
      <c r="F111" s="88"/>
      <c r="G111" s="88"/>
      <c r="H111" s="43"/>
      <c r="I111" s="43"/>
      <c r="J111" s="43"/>
      <c r="K111" s="43"/>
      <c r="L111" s="44"/>
      <c r="M111" s="45"/>
      <c r="N111" s="47">
        <f>SUM(COUNTIFS(N1:N$103,{"ĐTT","ĐTT+SHHN","ĐTT+VS-AN","ĐTT+HĐG","ĐTT+HĐNT","ĐTT+HĐC"}))</f>
        <v>2</v>
      </c>
      <c r="O111" s="47">
        <f>SUM(COUNTIFS(O1:O$103,{"ĐTT","ĐTT+SHHN","ĐTT+VS-AN","ĐTT+HĐG","ĐTT+HĐNT","ĐTT+HĐC"}))</f>
        <v>3</v>
      </c>
      <c r="P111" s="47">
        <f>SUM(COUNTIFS(P1:P$103,{"ĐTT","ĐTT+SHHN","ĐTT+VS-AN","ĐTT+HĐG","ĐTT+HĐNT","ĐTT+HĐC"}))</f>
        <v>2</v>
      </c>
      <c r="Q111" s="47">
        <f>SUM(COUNTIFS(Q1:Q$103,{"ĐTT","ĐTT+SHHN","ĐTT+VS-AN","ĐTT+HĐG","ĐTT+HĐNT","ĐTT+HĐC"}))</f>
        <v>2</v>
      </c>
      <c r="R111" s="48"/>
    </row>
    <row r="112" spans="1:18" ht="15.75">
      <c r="A112" s="42"/>
      <c r="B112" s="88" t="s">
        <v>206</v>
      </c>
      <c r="C112" s="88"/>
      <c r="D112" s="88"/>
      <c r="E112" s="88"/>
      <c r="F112" s="88"/>
      <c r="G112" s="88"/>
      <c r="H112" s="43"/>
      <c r="I112" s="43"/>
      <c r="J112" s="43"/>
      <c r="K112" s="43"/>
      <c r="L112" s="44"/>
      <c r="M112" s="45"/>
      <c r="N112" s="47">
        <f>SUM(COUNTIFS(N$6:N$103,{"TDS"}))</f>
        <v>1</v>
      </c>
      <c r="O112" s="47">
        <f>SUM(COUNTIFS(O$6:O$103,{"TDS"}))</f>
        <v>1</v>
      </c>
      <c r="P112" s="47">
        <f>SUM(COUNTIFS(P$6:P$103,{"TDS"}))</f>
        <v>1</v>
      </c>
      <c r="Q112" s="47">
        <f>SUM(COUNTIFS(Q$6:Q$103,{"TDS"}))</f>
        <v>1</v>
      </c>
      <c r="R112" s="48"/>
    </row>
    <row r="113" spans="1:18" ht="15.75">
      <c r="A113" s="42"/>
      <c r="B113" s="88" t="s">
        <v>207</v>
      </c>
      <c r="C113" s="88"/>
      <c r="D113" s="88"/>
      <c r="E113" s="88"/>
      <c r="F113" s="88"/>
      <c r="G113" s="88"/>
      <c r="H113" s="43"/>
      <c r="I113" s="43"/>
      <c r="J113" s="43"/>
      <c r="K113" s="43"/>
      <c r="L113" s="44"/>
      <c r="M113" s="45"/>
      <c r="N113" s="47">
        <f>SUM(COUNTIFS(N$6:N$103,{"ĐTT+HĐG","HĐG","HĐH+HĐG","HĐG+HĐNT","HĐG+HĐC"}))</f>
        <v>10</v>
      </c>
      <c r="O113" s="47">
        <f>SUM(COUNTIFS(O$6:O$103,{"ĐTT+HĐG","HĐG","HĐH+HĐG","HĐG+HĐNT","HĐG+HĐC"}))</f>
        <v>11</v>
      </c>
      <c r="P113" s="47">
        <f>SUM(COUNTIFS(P$6:P$103,{"ĐTT+HĐG","HĐG","HĐH+HĐG","HĐG+HĐNT","HĐG+HĐC"}))</f>
        <v>11</v>
      </c>
      <c r="Q113" s="47">
        <f>SUM(COUNTIFS(Q$6:Q$103,{"ĐTT+HĐG","HĐG","HĐH+HĐG","HĐG+HĐNT","HĐG+HĐC"}))</f>
        <v>11</v>
      </c>
      <c r="R113" s="48"/>
    </row>
    <row r="114" spans="1:18" ht="15.75">
      <c r="A114" s="42"/>
      <c r="B114" s="88" t="s">
        <v>208</v>
      </c>
      <c r="C114" s="88"/>
      <c r="D114" s="88"/>
      <c r="E114" s="88"/>
      <c r="F114" s="88"/>
      <c r="G114" s="88"/>
      <c r="H114" s="43"/>
      <c r="I114" s="43"/>
      <c r="J114" s="43"/>
      <c r="K114" s="43"/>
      <c r="L114" s="44"/>
      <c r="M114" s="45"/>
      <c r="N114" s="47">
        <f>SUM(COUNTIFS(N$6:N$103,{"HĐNT","ĐTT+HĐNT","HĐH+HĐNT","HĐG+HĐNT","HĐC+HĐNT"}))</f>
        <v>11</v>
      </c>
      <c r="O114" s="47">
        <f>SUM(COUNTIFS(O$6:O$103,{"HĐNT","ĐTT+HĐNT","HĐH+HĐNT","HĐG+HĐNT","HĐC+HĐNT"}))</f>
        <v>11</v>
      </c>
      <c r="P114" s="47">
        <f>SUM(COUNTIFS(P$6:P$103,{"HĐNT","ĐTT+HĐNT","HĐH+HĐNT","HĐG+HĐNT","HĐC+HĐNT"}))</f>
        <v>12</v>
      </c>
      <c r="Q114" s="47">
        <f>SUM(COUNTIFS(Q$6:Q$103,{"HĐNT","ĐTT+HĐNT","HĐH+HĐNT","HĐG+HĐNT","HĐC+HĐNT"}))</f>
        <v>11</v>
      </c>
      <c r="R114" s="48"/>
    </row>
    <row r="115" spans="1:18" ht="15.75">
      <c r="A115" s="42"/>
      <c r="B115" s="88" t="s">
        <v>209</v>
      </c>
      <c r="C115" s="88"/>
      <c r="D115" s="88"/>
      <c r="E115" s="88"/>
      <c r="F115" s="88"/>
      <c r="G115" s="88"/>
      <c r="H115" s="43"/>
      <c r="I115" s="43"/>
      <c r="J115" s="43"/>
      <c r="K115" s="43"/>
      <c r="L115" s="44"/>
      <c r="M115" s="45"/>
      <c r="N115" s="47">
        <f>SUM(COUNTIFS(N$6:N$103,{"ĐTT+VS-AN","VS-AN","VS-AN+HĐC","SHHN+VS-AN"}))</f>
        <v>1</v>
      </c>
      <c r="O115" s="47">
        <f>SUM(COUNTIFS(O$6:O$103,{"ĐTT+VS-AN","VS-AN","VS-AN+HĐC","SHHN+VS-AN"}))</f>
        <v>2</v>
      </c>
      <c r="P115" s="47">
        <f>SUM(COUNTIFS(P$6:P$103,{"ĐTT+VS-AN","VS-AN","VS-AN+HĐC","SHHN+VS-AN"}))</f>
        <v>2</v>
      </c>
      <c r="Q115" s="47">
        <f>SUM(COUNTIFS(Q$6:Q$103,{"ĐTT+VS-AN","VS-AN","VS-AN+HĐC","SHHN+VS-AN"}))</f>
        <v>2</v>
      </c>
      <c r="R115" s="48"/>
    </row>
    <row r="116" spans="1:18" ht="15.75">
      <c r="A116" s="42"/>
      <c r="B116" s="88" t="s">
        <v>210</v>
      </c>
      <c r="C116" s="88"/>
      <c r="D116" s="88"/>
      <c r="E116" s="88"/>
      <c r="F116" s="88"/>
      <c r="G116" s="88"/>
      <c r="H116" s="43"/>
      <c r="I116" s="43"/>
      <c r="J116" s="43"/>
      <c r="K116" s="43"/>
      <c r="L116" s="44"/>
      <c r="M116" s="45"/>
      <c r="N116" s="47">
        <f>SUM(COUNTIFS(N$6:N$103,{"HĐC","ĐTT+HĐC","HĐG+HĐC","HĐH+HĐC","VS-AN+HĐC","HĐC+HĐNT"}))</f>
        <v>10</v>
      </c>
      <c r="O116" s="47">
        <f>SUM(COUNTIFS(O$6:O$103,{"HĐC","ĐTT+HĐC","HĐG+HĐC","HĐH+HĐC","VS-AN+HĐC","HĐC+HĐNT"}))</f>
        <v>10</v>
      </c>
      <c r="P116" s="47">
        <f>SUM(COUNTIFS(P$6:P$103,{"HĐC","ĐTT+HĐC","HĐG+HĐC","HĐH+HĐC","VS-AN+HĐC","HĐC+HĐNT"}))</f>
        <v>7</v>
      </c>
      <c r="Q116" s="47">
        <f>SUM(COUNTIFS(Q$6:Q$103,{"HĐC","ĐTT+HĐC","HĐG+HĐC","HĐH+HĐC","VS-AN+HĐC","HĐC+HĐNT"}))</f>
        <v>10</v>
      </c>
      <c r="R116" s="48"/>
    </row>
    <row r="117" spans="1:18" ht="15.75">
      <c r="A117" s="42"/>
      <c r="B117" s="88" t="s">
        <v>211</v>
      </c>
      <c r="C117" s="88"/>
      <c r="D117" s="88"/>
      <c r="E117" s="88"/>
      <c r="F117" s="88"/>
      <c r="G117" s="88"/>
      <c r="H117" s="43"/>
      <c r="I117" s="43"/>
      <c r="J117" s="43"/>
      <c r="K117" s="43"/>
      <c r="L117" s="44"/>
      <c r="M117" s="45"/>
      <c r="N117" s="47">
        <f>SUM(COUNTIFS(N$6:N$103,{"SHHN","SHHN+VS-AN","ĐTT+SHHN"}))</f>
        <v>1</v>
      </c>
      <c r="O117" s="47">
        <f>SUM(COUNTIFS(O$6:O$103,{"SHHN","SHHN+VS-AN","ĐTT+SHHN"}))</f>
        <v>1</v>
      </c>
      <c r="P117" s="47">
        <f>SUM(COUNTIFS(P$6:P$103,{"SHHN","SHHN+VS-AN","ĐTT+SHHN"}))</f>
        <v>1</v>
      </c>
      <c r="Q117" s="47">
        <f>SUM(COUNTIFS(Q$6:Q$103,{"SHHN","SHHN+VS-AN","ĐTT+SHHN"}))</f>
        <v>1</v>
      </c>
      <c r="R117" s="48"/>
    </row>
    <row r="118" spans="1:18" ht="15.75">
      <c r="A118" s="42"/>
      <c r="B118" s="88" t="s">
        <v>212</v>
      </c>
      <c r="C118" s="88"/>
      <c r="D118" s="88"/>
      <c r="E118" s="88"/>
      <c r="F118" s="88"/>
      <c r="G118" s="88"/>
      <c r="H118" s="43"/>
      <c r="I118" s="43"/>
      <c r="J118" s="43"/>
      <c r="K118" s="43"/>
      <c r="L118" s="44"/>
      <c r="M118" s="45"/>
      <c r="N118" s="47">
        <f>SUM(COUNTIFS(N$6:N$103,{"TQ"}))</f>
        <v>0</v>
      </c>
      <c r="O118" s="47">
        <f>SUM(COUNTIFS(O$6:O$103,{"TQ"}))</f>
        <v>0</v>
      </c>
      <c r="P118" s="47">
        <f>SUM(COUNTIFS(P$6:P$103,{"TQ"}))</f>
        <v>0</v>
      </c>
      <c r="Q118" s="47">
        <f>SUM(COUNTIFS(Q$6:Q$103,{"TQ"}))</f>
        <v>0</v>
      </c>
      <c r="R118" s="48"/>
    </row>
    <row r="119" spans="1:18" ht="15.75">
      <c r="A119" s="42"/>
      <c r="B119" s="88" t="s">
        <v>213</v>
      </c>
      <c r="C119" s="88"/>
      <c r="D119" s="88"/>
      <c r="E119" s="88"/>
      <c r="F119" s="88"/>
      <c r="G119" s="88"/>
      <c r="H119" s="43"/>
      <c r="I119" s="43"/>
      <c r="J119" s="43"/>
      <c r="K119" s="43"/>
      <c r="L119" s="44"/>
      <c r="M119" s="45"/>
      <c r="N119" s="47">
        <f>SUM(COUNTIFS(N$6:N$103,{"LH","LH+HĐC"}))</f>
        <v>0</v>
      </c>
      <c r="O119" s="47">
        <f>SUM(COUNTIFS(O$6:O$103,{"LH","LH+HĐC"}))</f>
        <v>0</v>
      </c>
      <c r="P119" s="47">
        <f>SUM(COUNTIFS(P$6:P$103,{"LH","LH+HĐC"}))</f>
        <v>0</v>
      </c>
      <c r="Q119" s="47">
        <f>SUM(COUNTIFS(Q$6:Q$103,{"LH","LH+HĐC"}))</f>
        <v>0</v>
      </c>
      <c r="R119" s="48"/>
    </row>
    <row r="120" spans="1:18" ht="15.75">
      <c r="A120" s="42"/>
      <c r="B120" s="87" t="s">
        <v>214</v>
      </c>
      <c r="C120" s="87"/>
      <c r="D120" s="87"/>
      <c r="E120" s="87"/>
      <c r="F120" s="87"/>
      <c r="G120" s="87"/>
      <c r="H120" s="43"/>
      <c r="I120" s="43"/>
      <c r="J120" s="43"/>
      <c r="K120" s="43"/>
      <c r="L120" s="44"/>
      <c r="M120" s="45"/>
      <c r="N120" s="46">
        <f>SUM(N121:N125)</f>
        <v>5</v>
      </c>
      <c r="O120" s="46">
        <f t="shared" ref="O120:Q120" si="2">SUM(O121:O125)</f>
        <v>5</v>
      </c>
      <c r="P120" s="46">
        <f t="shared" si="2"/>
        <v>5</v>
      </c>
      <c r="Q120" s="46">
        <f t="shared" si="2"/>
        <v>5</v>
      </c>
      <c r="R120" s="48"/>
    </row>
    <row r="121" spans="1:18" ht="15.75">
      <c r="A121" s="42"/>
      <c r="B121" s="91" t="s">
        <v>215</v>
      </c>
      <c r="C121" s="91"/>
      <c r="D121" s="91"/>
      <c r="E121" s="91"/>
      <c r="F121" s="91"/>
      <c r="G121" s="91"/>
      <c r="H121" s="43"/>
      <c r="I121" s="43"/>
      <c r="J121" s="43"/>
      <c r="K121" s="43"/>
      <c r="L121" s="44"/>
      <c r="M121" s="45"/>
      <c r="N121" s="47">
        <f>SUM(COUNTIFS(N$7:N$29,{"HĐH","HĐH+HĐG","HĐH+HĐC","HĐH+HĐNT"}))</f>
        <v>1</v>
      </c>
      <c r="O121" s="47">
        <f>SUM(COUNTIFS(O$7:O$29,{"HĐH","HĐH+HĐG","HĐH+HĐC","HĐH+HĐNT"}))</f>
        <v>1</v>
      </c>
      <c r="P121" s="47">
        <f>SUM(COUNTIFS(P$7:P$29,{"HĐH","HĐH+HĐG","HĐH+HĐC","HĐH+HĐNT"}))</f>
        <v>1</v>
      </c>
      <c r="Q121" s="47">
        <f>SUM(COUNTIFS(Q$7:Q$29,{"HĐH","HĐH+HĐG","HĐH+HĐC","HĐH+HĐNT"}))</f>
        <v>1</v>
      </c>
      <c r="R121" s="48"/>
    </row>
    <row r="122" spans="1:18" ht="15.75">
      <c r="A122" s="42"/>
      <c r="B122" s="91" t="s">
        <v>216</v>
      </c>
      <c r="C122" s="91"/>
      <c r="D122" s="91"/>
      <c r="E122" s="91"/>
      <c r="F122" s="91"/>
      <c r="G122" s="91"/>
      <c r="H122" s="43"/>
      <c r="I122" s="43"/>
      <c r="J122" s="43"/>
      <c r="K122" s="43"/>
      <c r="L122" s="44"/>
      <c r="M122" s="45"/>
      <c r="N122" s="47">
        <f>SUM(COUNTIFS(N$30:N$55,{"HĐH","HĐH+HĐG","HĐH+HĐC","HĐH+HĐNT"}))</f>
        <v>1</v>
      </c>
      <c r="O122" s="47">
        <f>SUM(COUNTIFS(O$30:O$55,{"HĐH","HĐH+HĐG","HĐH+HĐC","HĐH+HĐNT"}))</f>
        <v>1</v>
      </c>
      <c r="P122" s="47">
        <f>SUM(COUNTIFS(P$30:P$55,{"HĐH","HĐH+HĐG","HĐH+HĐC","HĐH+HĐNT"}))</f>
        <v>1</v>
      </c>
      <c r="Q122" s="47">
        <f>SUM(COUNTIFS(Q$30:Q$55,{"HĐH","HĐH+HĐG","HĐH+HĐC","HĐH+HĐNT"}))</f>
        <v>1</v>
      </c>
      <c r="R122" s="48"/>
    </row>
    <row r="123" spans="1:18" ht="15.75">
      <c r="A123" s="42"/>
      <c r="B123" s="91" t="s">
        <v>217</v>
      </c>
      <c r="C123" s="91"/>
      <c r="D123" s="91"/>
      <c r="E123" s="91"/>
      <c r="F123" s="91"/>
      <c r="G123" s="91"/>
      <c r="H123" s="43"/>
      <c r="I123" s="43"/>
      <c r="J123" s="43"/>
      <c r="K123" s="43"/>
      <c r="L123" s="44"/>
      <c r="M123" s="45"/>
      <c r="N123" s="47">
        <f>SUM(COUNTIFS(N$56:N$73,{"HĐH","HĐH+HĐG","HĐH+HĐC","HĐH+HĐNT"}))</f>
        <v>1</v>
      </c>
      <c r="O123" s="47">
        <f>SUM(COUNTIFS(O$56:O$73,{"HĐH","HĐH+HĐG","HĐH+HĐC","HĐH+HĐNT"}))</f>
        <v>1</v>
      </c>
      <c r="P123" s="47">
        <f>SUM(COUNTIFS(P$56:P$73,{"HĐH","HĐH+HĐG","HĐH+HĐC","HĐH+HĐNT"}))</f>
        <v>1</v>
      </c>
      <c r="Q123" s="47">
        <f>SUM(COUNTIFS(Q$56:Q$73,{"HĐH","HĐH+HĐG","HĐH+HĐC","HĐH+HĐNT"}))</f>
        <v>1</v>
      </c>
      <c r="R123" s="48"/>
    </row>
    <row r="124" spans="1:18" ht="15.75">
      <c r="A124" s="42"/>
      <c r="B124" s="91" t="s">
        <v>218</v>
      </c>
      <c r="C124" s="91"/>
      <c r="D124" s="91"/>
      <c r="E124" s="91"/>
      <c r="F124" s="91"/>
      <c r="G124" s="91"/>
      <c r="H124" s="43"/>
      <c r="I124" s="43"/>
      <c r="J124" s="43"/>
      <c r="K124" s="43"/>
      <c r="L124" s="44"/>
      <c r="M124" s="45"/>
      <c r="N124" s="47">
        <f>SUM(COUNTIFS(N$74:N$83,{"HĐH","HĐH+HĐG","HĐH+HĐC","HĐH+HĐNT"}))</f>
        <v>0</v>
      </c>
      <c r="O124" s="47">
        <f>SUM(COUNTIFS(O$74:O$83,{"HĐH","HĐH+HĐG","HĐH+HĐC","HĐH+HĐNT"}))</f>
        <v>0</v>
      </c>
      <c r="P124" s="47">
        <f>SUM(COUNTIFS(P$74:P$83,{"HĐH","HĐH+HĐG","HĐH+HĐC","HĐH+HĐNT"}))</f>
        <v>1</v>
      </c>
      <c r="Q124" s="47">
        <f>SUM(COUNTIFS(Q$74:Q$83,{"HĐH","HĐH+HĐG","HĐH+HĐC","HĐH+HĐNT"}))</f>
        <v>0</v>
      </c>
      <c r="R124" s="48"/>
    </row>
    <row r="125" spans="1:18" ht="15.75">
      <c r="A125" s="42"/>
      <c r="B125" s="91" t="s">
        <v>219</v>
      </c>
      <c r="C125" s="91"/>
      <c r="D125" s="91"/>
      <c r="E125" s="91"/>
      <c r="F125" s="91"/>
      <c r="G125" s="91"/>
      <c r="H125" s="43"/>
      <c r="I125" s="43"/>
      <c r="J125" s="43"/>
      <c r="K125" s="43"/>
      <c r="L125" s="44"/>
      <c r="M125" s="45"/>
      <c r="N125" s="47">
        <f>SUM(COUNTIFS(N$84:N$103,{"HĐH","HĐH+HĐG","HĐH+HĐC","HĐH+HĐNT"}))</f>
        <v>2</v>
      </c>
      <c r="O125" s="47">
        <f>SUM(COUNTIFS(O$84:O$103,{"HĐH","HĐH+HĐG","HĐH+HĐC","HĐH+HĐNT"}))</f>
        <v>2</v>
      </c>
      <c r="P125" s="47">
        <f>SUM(COUNTIFS(P$84:P$103,{"HĐH","HĐH+HĐG","HĐH+HĐC","HĐH+HĐNT"}))</f>
        <v>1</v>
      </c>
      <c r="Q125" s="47">
        <f>SUM(COUNTIFS(Q$84:Q$103,{"HĐH","HĐH+HĐG","HĐH+HĐC","HĐH+HĐNT"}))</f>
        <v>2</v>
      </c>
      <c r="R125" s="48"/>
    </row>
    <row r="126" spans="1:18" ht="24" customHeight="1">
      <c r="A126" s="70" t="s">
        <v>220</v>
      </c>
      <c r="B126" s="70"/>
      <c r="C126" s="70"/>
      <c r="D126" s="70"/>
      <c r="E126" s="60"/>
      <c r="F126" s="90" t="s">
        <v>221</v>
      </c>
      <c r="G126" s="90"/>
      <c r="H126" s="23"/>
      <c r="I126" s="23"/>
      <c r="J126" s="23"/>
      <c r="K126" s="23"/>
      <c r="L126" s="51"/>
      <c r="M126" s="52"/>
      <c r="N126" s="55"/>
      <c r="O126" s="92" t="s">
        <v>222</v>
      </c>
      <c r="P126" s="92"/>
      <c r="Q126" s="92"/>
      <c r="R126" s="92"/>
    </row>
    <row r="127" spans="1:18" ht="15">
      <c r="A127" s="49"/>
      <c r="B127" s="49"/>
      <c r="C127" s="50"/>
      <c r="D127" s="23"/>
      <c r="E127" s="60"/>
      <c r="F127" s="61"/>
      <c r="G127" s="53"/>
      <c r="H127" s="23"/>
      <c r="I127" s="23"/>
      <c r="J127" s="23"/>
      <c r="K127" s="23"/>
      <c r="L127" s="51"/>
      <c r="M127" s="52"/>
      <c r="N127" s="55"/>
      <c r="O127" s="54"/>
      <c r="P127" s="54"/>
      <c r="Q127" s="54"/>
    </row>
    <row r="128" spans="1:18" ht="15">
      <c r="A128" s="49"/>
      <c r="B128" s="49"/>
      <c r="C128" s="50"/>
      <c r="D128" s="23"/>
      <c r="E128" s="60"/>
      <c r="F128" s="61"/>
      <c r="G128" s="53"/>
      <c r="H128" s="23"/>
      <c r="I128" s="23"/>
      <c r="J128" s="23"/>
      <c r="K128" s="23"/>
      <c r="L128" s="51"/>
      <c r="M128" s="52"/>
      <c r="N128" s="55"/>
      <c r="O128" s="54"/>
      <c r="P128" s="54"/>
      <c r="Q128" s="54"/>
    </row>
    <row r="129" spans="1:18" ht="15" customHeight="1">
      <c r="A129" s="71" t="s">
        <v>258</v>
      </c>
      <c r="B129" s="71"/>
      <c r="C129" s="71"/>
      <c r="D129" s="71"/>
      <c r="E129" s="60"/>
      <c r="F129" s="93" t="s">
        <v>189</v>
      </c>
      <c r="G129" s="93"/>
      <c r="H129" s="23"/>
      <c r="I129" s="23"/>
      <c r="J129" s="23"/>
      <c r="K129" s="23"/>
      <c r="L129" s="51"/>
      <c r="M129" s="52"/>
      <c r="N129" s="55"/>
      <c r="O129" s="69" t="s">
        <v>223</v>
      </c>
      <c r="P129" s="69"/>
      <c r="Q129" s="69"/>
      <c r="R129" s="69"/>
    </row>
  </sheetData>
  <autoFilter ref="A6:S126" xr:uid="{DC1B0D9D-2852-464C-93D5-E31E312889E5}">
    <filterColumn colId="1" showButton="0"/>
    <filterColumn colId="2" showButton="0"/>
    <filterColumn colId="3" showButton="0"/>
  </autoFilter>
  <mergeCells count="129">
    <mergeCell ref="O126:R126"/>
    <mergeCell ref="A36:A39"/>
    <mergeCell ref="B36:B39"/>
    <mergeCell ref="C36:C39"/>
    <mergeCell ref="E36:E39"/>
    <mergeCell ref="D36:D39"/>
    <mergeCell ref="F129:G129"/>
    <mergeCell ref="B10:E10"/>
    <mergeCell ref="B14:E14"/>
    <mergeCell ref="B17:E17"/>
    <mergeCell ref="B19:E19"/>
    <mergeCell ref="B24:E24"/>
    <mergeCell ref="B23:E23"/>
    <mergeCell ref="B28:E28"/>
    <mergeCell ref="B30:E30"/>
    <mergeCell ref="B31:E31"/>
    <mergeCell ref="B32:E32"/>
    <mergeCell ref="B33:E33"/>
    <mergeCell ref="B56:E56"/>
    <mergeCell ref="B57:E57"/>
    <mergeCell ref="B35:E35"/>
    <mergeCell ref="B123:G123"/>
    <mergeCell ref="B124:G124"/>
    <mergeCell ref="B125:G125"/>
    <mergeCell ref="F126:G126"/>
    <mergeCell ref="B118:G118"/>
    <mergeCell ref="B119:G119"/>
    <mergeCell ref="B120:G120"/>
    <mergeCell ref="B121:G121"/>
    <mergeCell ref="B122:G122"/>
    <mergeCell ref="B113:G113"/>
    <mergeCell ref="B114:G114"/>
    <mergeCell ref="B115:G115"/>
    <mergeCell ref="B116:G116"/>
    <mergeCell ref="B117:G117"/>
    <mergeCell ref="B109:G109"/>
    <mergeCell ref="B110:G110"/>
    <mergeCell ref="B111:G111"/>
    <mergeCell ref="B112:G112"/>
    <mergeCell ref="B11:C11"/>
    <mergeCell ref="B104:G104"/>
    <mergeCell ref="B105:G105"/>
    <mergeCell ref="B106:G106"/>
    <mergeCell ref="B107:G107"/>
    <mergeCell ref="B74:E74"/>
    <mergeCell ref="B75:E75"/>
    <mergeCell ref="B76:E76"/>
    <mergeCell ref="B64:B65"/>
    <mergeCell ref="C64:C65"/>
    <mergeCell ref="E64:E65"/>
    <mergeCell ref="B26:E26"/>
    <mergeCell ref="B44:E44"/>
    <mergeCell ref="B101:E101"/>
    <mergeCell ref="B45:E45"/>
    <mergeCell ref="B47:E47"/>
    <mergeCell ref="B48:E48"/>
    <mergeCell ref="B50:E50"/>
    <mergeCell ref="B52:E52"/>
    <mergeCell ref="B53:E53"/>
    <mergeCell ref="B6:E6"/>
    <mergeCell ref="B108:G108"/>
    <mergeCell ref="A64:A65"/>
    <mergeCell ref="D64:D65"/>
    <mergeCell ref="A59:A61"/>
    <mergeCell ref="B59:B61"/>
    <mergeCell ref="C59:C61"/>
    <mergeCell ref="D59:D61"/>
    <mergeCell ref="E59:E61"/>
    <mergeCell ref="A66:A68"/>
    <mergeCell ref="B66:B68"/>
    <mergeCell ref="C66:C68"/>
    <mergeCell ref="D66:D68"/>
    <mergeCell ref="E66:E68"/>
    <mergeCell ref="C92:C93"/>
    <mergeCell ref="A92:A93"/>
    <mergeCell ref="B81:E81"/>
    <mergeCell ref="B84:E84"/>
    <mergeCell ref="B85:E85"/>
    <mergeCell ref="B87:E87"/>
    <mergeCell ref="B89:B91"/>
    <mergeCell ref="C89:C91"/>
    <mergeCell ref="B92:B93"/>
    <mergeCell ref="A1:S1"/>
    <mergeCell ref="D4:D5"/>
    <mergeCell ref="E4:E5"/>
    <mergeCell ref="F4:F5"/>
    <mergeCell ref="N4:N5"/>
    <mergeCell ref="O4:O5"/>
    <mergeCell ref="P4:P5"/>
    <mergeCell ref="Q4:Q5"/>
    <mergeCell ref="A2:R2"/>
    <mergeCell ref="G4:G5"/>
    <mergeCell ref="L4:L5"/>
    <mergeCell ref="M4:M5"/>
    <mergeCell ref="H4:H5"/>
    <mergeCell ref="I4:I5"/>
    <mergeCell ref="J4:J5"/>
    <mergeCell ref="K4:K5"/>
    <mergeCell ref="R4:R5"/>
    <mergeCell ref="B7:E7"/>
    <mergeCell ref="B8:E8"/>
    <mergeCell ref="B63:E63"/>
    <mergeCell ref="B78:E78"/>
    <mergeCell ref="A4:A5"/>
    <mergeCell ref="B4:C4"/>
    <mergeCell ref="B79:E79"/>
    <mergeCell ref="D92:D93"/>
    <mergeCell ref="E92:E93"/>
    <mergeCell ref="O129:R129"/>
    <mergeCell ref="A126:D126"/>
    <mergeCell ref="A129:D129"/>
    <mergeCell ref="A69:A73"/>
    <mergeCell ref="B69:B73"/>
    <mergeCell ref="C69:C73"/>
    <mergeCell ref="D69:D73"/>
    <mergeCell ref="E69:E73"/>
    <mergeCell ref="A94:A95"/>
    <mergeCell ref="C94:C95"/>
    <mergeCell ref="E94:E95"/>
    <mergeCell ref="D94:D95"/>
    <mergeCell ref="A96:A97"/>
    <mergeCell ref="B96:B97"/>
    <mergeCell ref="C96:C97"/>
    <mergeCell ref="D96:D97"/>
    <mergeCell ref="E96:E97"/>
    <mergeCell ref="B94:B95"/>
    <mergeCell ref="A89:A91"/>
    <mergeCell ref="D89:D91"/>
    <mergeCell ref="E89:E91"/>
  </mergeCells>
  <dataValidations count="5">
    <dataValidation type="list" allowBlank="1" showInputMessage="1" showErrorMessage="1" sqref="H6:H8 H4 H10:H39 H43:H48 H50:H61 H63:H103" xr:uid="{00000000-0002-0000-0100-000000000000}">
      <formula1>"Tổ, Lớp"</formula1>
    </dataValidation>
    <dataValidation type="list" allowBlank="1" showInputMessage="1" showErrorMessage="1" sqref="I4 I6:I103" xr:uid="{00000000-0002-0000-0100-000001000000}">
      <formula1>"Lớp học,Lớp học+sân chơi,Ngoài nhà trường,Phòng chức năng,Sân chơi"</formula1>
    </dataValidation>
    <dataValidation type="list" allowBlank="1" showInputMessage="1" showErrorMessage="1" sqref="C15:C16 C9 C12:C13 C102:C103 C20:C22 C25 C27 C29 C34 C46 C49 C51 C54:C55 C77 C80 C82:C83 C86 C18 C40:C43 C36 C58:C60 C62 C64 C66 C69 C88:C90 C92 C96 C98:C99" xr:uid="{00000000-0002-0000-0100-000002000000}">
      <formula1>"KQMĐ, NDCT, TLHD, BC, ĐP"</formula1>
    </dataValidation>
    <dataValidation type="list" allowBlank="1" showInputMessage="1" showErrorMessage="1" sqref="J65:J73 J77 J80 J82:J83 J86 J102:J103 J88:J100 J58:J60 J62" xr:uid="{00000000-0002-0000-0100-000003000000}">
      <formula1>"Thể chất, Nhận thức, Ngôn ngữ, TCKNXH, Thẩm mỹ"</formula1>
    </dataValidation>
    <dataValidation type="list" allowBlank="1" showInputMessage="1" showErrorMessage="1" sqref="H9 H40:H42 H49 H62" xr:uid="{00000000-0002-0000-0100-000004000000}">
      <formula1>"Tổ, Lớp, Khối"</formula1>
    </dataValidation>
  </dataValidations>
  <hyperlinks>
    <hyperlink ref="G9" r:id="rId1" xr:uid="{00000000-0004-0000-0100-000006000000}"/>
    <hyperlink ref="G34" r:id="rId2" xr:uid="{00000000-0004-0000-0100-000012000000}"/>
    <hyperlink ref="G25" r:id="rId3" xr:uid="{00000000-0004-0000-0100-00001B000000}"/>
    <hyperlink ref="G41" r:id="rId4" xr:uid="{00000000-0004-0000-0100-000026000000}"/>
    <hyperlink ref="G41" r:id="rId5" xr:uid="{00000000-0004-0000-0100-000027000000}"/>
  </hyperlinks>
  <pageMargins left="0.78740157480314965" right="0.51181102362204722" top="0.70866141732283472" bottom="0.70866141732283472" header="0.31496062992125984" footer="0.31496062992125984"/>
  <pageSetup paperSize="9" orientation="landscape" verticalDpi="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CĐ ĐV</vt:lpstr>
      <vt:lpstr>'CĐ ĐV'!Print_Area</vt:lpstr>
      <vt:lpstr>'CĐ ĐV'!Print_Titles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2024-11-14T01:24:05Z</cp:lastPrinted>
  <dcterms:created xsi:type="dcterms:W3CDTF">2019-07-05T03:48:23Z</dcterms:created>
  <dcterms:modified xsi:type="dcterms:W3CDTF">2024-11-14T01:24:09Z</dcterms:modified>
</cp:coreProperties>
</file>