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Năm học 2024-2025\1. CĐ TMN\"/>
    </mc:Choice>
  </mc:AlternateContent>
  <xr:revisionPtr revIDLastSave="0" documentId="13_ncr:1_{5798CAC5-3AC6-4D52-A782-05AAFBC73B23}" xr6:coauthVersionLast="36" xr6:coauthVersionMax="36" xr10:uidLastSave="{00000000-0000-0000-0000-000000000000}"/>
  <bookViews>
    <workbookView xWindow="45" yWindow="0" windowWidth="12240" windowHeight="8610" firstSheet="1" activeTab="1" xr2:uid="{00000000-000D-0000-FFFF-FFFF00000000}"/>
  </bookViews>
  <sheets>
    <sheet name="SGV" sheetId="41" state="veryHidden" r:id="rId1"/>
    <sheet name="CĐ TMN" sheetId="42" r:id="rId2"/>
  </sheets>
  <definedNames>
    <definedName name="_xlnm._FilterDatabase" localSheetId="1" hidden="1">'CĐ TMN'!$A$4:$R$136</definedName>
    <definedName name="_xlnm.Print_Titles" localSheetId="1">'CĐ TMN'!$3:$4</definedName>
  </definedNames>
  <calcPr calcId="179021" iterateCount="1"/>
</workbook>
</file>

<file path=xl/calcChain.xml><?xml version="1.0" encoding="utf-8"?>
<calcChain xmlns="http://schemas.openxmlformats.org/spreadsheetml/2006/main">
  <c r="P135" i="42" l="1"/>
  <c r="O135" i="42"/>
  <c r="P134" i="42"/>
  <c r="O134" i="42"/>
  <c r="P133" i="42"/>
  <c r="O133" i="42"/>
  <c r="P132" i="42"/>
  <c r="O132" i="42"/>
  <c r="P131" i="42"/>
  <c r="O131" i="42"/>
  <c r="P130" i="42"/>
  <c r="P127" i="42"/>
  <c r="O127" i="42"/>
  <c r="P126" i="42"/>
  <c r="O126" i="42"/>
  <c r="P125" i="42"/>
  <c r="O125" i="42"/>
  <c r="P124" i="42"/>
  <c r="O124" i="42"/>
  <c r="P123" i="42"/>
  <c r="O123" i="42"/>
  <c r="P122" i="42"/>
  <c r="O122" i="42"/>
  <c r="P121" i="42"/>
  <c r="O121" i="42"/>
  <c r="P117" i="42"/>
  <c r="O117" i="42"/>
  <c r="P116" i="42"/>
  <c r="O116" i="42"/>
  <c r="P115" i="42"/>
  <c r="O115" i="42"/>
  <c r="N135" i="42"/>
  <c r="N134" i="42"/>
  <c r="N133" i="42"/>
  <c r="N132" i="42"/>
  <c r="N127" i="42"/>
  <c r="N126" i="42"/>
  <c r="N125" i="42"/>
  <c r="N124" i="42"/>
  <c r="N123" i="42"/>
  <c r="N122" i="42"/>
  <c r="N121" i="42"/>
  <c r="O130" i="42" l="1"/>
  <c r="N131" i="42"/>
  <c r="N117" i="42"/>
  <c r="N116" i="42"/>
  <c r="N115" i="42"/>
  <c r="L87" i="42" l="1"/>
  <c r="L85" i="42"/>
  <c r="M85" i="42"/>
  <c r="L52" i="42"/>
  <c r="M52" i="42"/>
  <c r="L48" i="42"/>
  <c r="L39" i="42"/>
  <c r="M39" i="42"/>
  <c r="L7" i="42" l="1"/>
  <c r="D30" i="42" l="1"/>
  <c r="M13" i="42" l="1"/>
  <c r="M112" i="42" l="1"/>
  <c r="M100" i="42"/>
  <c r="M98" i="42"/>
  <c r="M95" i="42"/>
  <c r="M90" i="42"/>
  <c r="M87" i="42"/>
  <c r="M80" i="42"/>
  <c r="M73" i="42"/>
  <c r="M64" i="42"/>
  <c r="M60" i="42"/>
  <c r="M55" i="42"/>
  <c r="M50" i="42"/>
  <c r="M48" i="42"/>
  <c r="M44" i="42"/>
  <c r="M42" i="42"/>
  <c r="M59" i="42" l="1"/>
  <c r="M63" i="42"/>
  <c r="M97" i="42"/>
  <c r="M47" i="42"/>
  <c r="M89" i="42"/>
  <c r="M84" i="42"/>
  <c r="M54" i="42"/>
  <c r="M38" i="42"/>
  <c r="M83" i="42" l="1"/>
  <c r="M37" i="42"/>
  <c r="M36" i="42" s="1"/>
  <c r="L112" i="42" l="1"/>
  <c r="L100" i="42"/>
  <c r="L98" i="42"/>
  <c r="L95" i="42"/>
  <c r="L90" i="42"/>
  <c r="L80" i="42"/>
  <c r="L73" i="42"/>
  <c r="L64" i="42"/>
  <c r="L60" i="42"/>
  <c r="L55" i="42"/>
  <c r="L50" i="42"/>
  <c r="L44" i="42"/>
  <c r="L42" i="42"/>
  <c r="M33" i="42"/>
  <c r="L33" i="42"/>
  <c r="M30" i="42"/>
  <c r="L30" i="42"/>
  <c r="M26" i="42"/>
  <c r="L26" i="42"/>
  <c r="M19" i="42"/>
  <c r="L19" i="42"/>
  <c r="M17" i="42"/>
  <c r="L17" i="42"/>
  <c r="M15" i="42"/>
  <c r="L15" i="42"/>
  <c r="L13" i="42"/>
  <c r="M10" i="42"/>
  <c r="L10" i="42"/>
  <c r="M7" i="42"/>
  <c r="L84" i="42" l="1"/>
  <c r="L89" i="42"/>
  <c r="M9" i="42"/>
  <c r="M6" i="42" s="1"/>
  <c r="M25" i="42"/>
  <c r="L25" i="42"/>
  <c r="L38" i="42"/>
  <c r="L54" i="42"/>
  <c r="L9" i="42"/>
  <c r="L6" i="42" s="1"/>
  <c r="L63" i="42"/>
  <c r="L47" i="42"/>
  <c r="L59" i="42"/>
  <c r="L97" i="42"/>
  <c r="L37" i="42" l="1"/>
  <c r="L36" i="42" s="1"/>
  <c r="L83" i="42"/>
  <c r="M5" i="42"/>
  <c r="L5" i="42"/>
  <c r="N130" i="42"/>
  <c r="P114" i="42"/>
  <c r="P119" i="42"/>
  <c r="O119" i="42"/>
  <c r="O114" i="42"/>
  <c r="N114" i="42"/>
  <c r="N119" i="42"/>
  <c r="P118" i="42"/>
  <c r="P129" i="42"/>
  <c r="O118" i="42"/>
  <c r="O129" i="42"/>
  <c r="N118" i="42"/>
  <c r="N129" i="42"/>
  <c r="O128" i="42"/>
  <c r="O120" i="42"/>
  <c r="N128" i="42"/>
  <c r="N120" i="42"/>
  <c r="P128" i="42"/>
  <c r="P120" i="42"/>
</calcChain>
</file>

<file path=xl/sharedStrings.xml><?xml version="1.0" encoding="utf-8"?>
<sst xmlns="http://schemas.openxmlformats.org/spreadsheetml/2006/main" count="695" uniqueCount="327">
  <si>
    <t>KQMĐ</t>
  </si>
  <si>
    <t>TLHD</t>
  </si>
  <si>
    <t>NDCT</t>
  </si>
  <si>
    <t>ĐP</t>
  </si>
  <si>
    <t>BC</t>
  </si>
  <si>
    <t>Biết so sánh sự khác nhau và giống nhau của 2-3 đồ dùng, đồ chơi</t>
  </si>
  <si>
    <t>So sánh sự khác nhau và giống nhau của 2-3 đồ dùng, đồ chơi.</t>
  </si>
  <si>
    <t>* Phương tiện giao thông</t>
  </si>
  <si>
    <t>3. Động vật và thực vật</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</si>
  <si>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</si>
  <si>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</si>
  <si>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Một số đặc điểm, tính chất của nước</t>
  </si>
  <si>
    <t>B. Làm quen với một số khái niệm sơ đẳng về toán</t>
  </si>
  <si>
    <t>C. Khám phá xã hội</t>
  </si>
  <si>
    <t>1. Nhận biết bản thân, gia đình, trường lớp mầm non và cộng đồng</t>
  </si>
  <si>
    <t>Mời cô, mời bạn khi ăn</t>
  </si>
  <si>
    <t>Giữ vệ sinh thân thể</t>
  </si>
  <si>
    <t>A. Khám phá khoa học</t>
  </si>
  <si>
    <t>II. LĨNH VỰC GIÁO DỤC PHÁT TRIỂN NHẬN THỨC</t>
  </si>
  <si>
    <t>III. LĨNH VỰC GIÁO DỤC PHÁT TRIỂN NGÔN NGỮ</t>
  </si>
  <si>
    <t>x</t>
  </si>
  <si>
    <t>Biết một số đặc điểm nổi bật và cách sử dụng đồ dùng, đồ chơi quen thuộc</t>
  </si>
  <si>
    <t>5. Công nghệ</t>
  </si>
  <si>
    <t>Biết lắng nghe và trao đổi với người đối thoại</t>
  </si>
  <si>
    <t>Biết chủ động làm một số công việc đơn giản hàng ngày</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</si>
  <si>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</si>
  <si>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</si>
  <si>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</si>
  <si>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</si>
  <si>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</si>
  <si>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</si>
  <si>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</si>
  <si>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</si>
  <si>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</si>
  <si>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</si>
  <si>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</si>
  <si>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</si>
  <si>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</si>
  <si>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</si>
  <si>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</si>
  <si>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</si>
  <si>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</si>
  <si>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</si>
  <si>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</si>
  <si>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</si>
  <si>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 Vận động: tung, ném, bắt</t>
  </si>
  <si>
    <t>Nguồn</t>
  </si>
  <si>
    <t>* Vận động: đi</t>
  </si>
  <si>
    <t>* Vận động: chạy</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</si>
  <si>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</si>
  <si>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</si>
  <si>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Sử dụng các từ biểu thị sự lễ phép "Vâng ạ"; "Dạ"; "Thưa", … trong giao tiếp</t>
  </si>
  <si>
    <t>Biết yêu mến, quan tâm đến người thân trong gia đình.</t>
  </si>
  <si>
    <t>Thuộc lĩnh vực</t>
  </si>
  <si>
    <t>* Đồ dùng, đồ chơi</t>
  </si>
  <si>
    <t>* Thời tiết, mùa</t>
  </si>
  <si>
    <t>1. Nhận biết tập hợp, số lượng, số thứ tự, đếm</t>
  </si>
  <si>
    <t>Thể chất</t>
  </si>
  <si>
    <t>Ngôn ngữ</t>
  </si>
  <si>
    <t>Nhận thức</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</si>
  <si>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</si>
  <si>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</si>
  <si>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Phân bổ có điều chỉnh
vào từng độ tuổi theo thực tế của nhà trường</t>
  </si>
  <si>
    <t>Biết sử dụng các từ biểu thị sự lễ phép trong giao tiếp</t>
  </si>
  <si>
    <t>Thực hiện được một số quy định ở lớp, gia đình và nơi công cộng phù hợp độ tuổi</t>
  </si>
  <si>
    <t>C. Thể hiện sự sáng tạo khi tham gia các hoạt động nghệ thuật (âm nhạc, tạo hình)</t>
  </si>
  <si>
    <t>TCKNXH</t>
  </si>
  <si>
    <t>Có khả năng đọc thuộc bài thơ, ca dao, đồng dao phù hợp độ tuổi và chủ đề thực hiện. Có khả năng đọc biểu cảm bài thơ, ca dao, đồng dao phù hợp độ tuổi</t>
  </si>
  <si>
    <t>Trẻ được chăm sóc sức khỏe, dinh dưỡng theo khoa học</t>
  </si>
  <si>
    <t>Đi bộ sát lề đường bên phải, không tự ý chạy qua đường.</t>
  </si>
  <si>
    <t>Biết chấp hành một số luật lệ giao thông đường bộ (đi bộ sát lề đường bên phải, không tự ý chạy qua đường,)</t>
  </si>
  <si>
    <t>Hoạt động chủ đề</t>
  </si>
  <si>
    <t>Địa điểm tổ chức</t>
  </si>
  <si>
    <t>Nội dung chủ đề</t>
  </si>
  <si>
    <t>Phạm vi thực hiện</t>
  </si>
  <si>
    <t>Sân chơi</t>
  </si>
  <si>
    <t>Lớp học</t>
  </si>
  <si>
    <t>Chơi trò chơi vận động</t>
  </si>
  <si>
    <t>Tổ</t>
  </si>
  <si>
    <t>Lớp</t>
  </si>
  <si>
    <t>Ngoài nhà trường</t>
  </si>
  <si>
    <t>ATGT</t>
  </si>
  <si>
    <t>Thích chăm sóc cây cối, rau xanh.</t>
  </si>
  <si>
    <t>Bảo vệ, chăm sóc cây</t>
  </si>
  <si>
    <t>TT
MT</t>
  </si>
  <si>
    <t>Trong đó: - Lĩnh vực thể chất</t>
  </si>
  <si>
    <t>PT
CT</t>
  </si>
  <si>
    <t xml:space="preserve">Tài nguyên học liệu </t>
  </si>
  <si>
    <t>Phân bổ nguyên bản
 theo sách chương trình GDMN</t>
  </si>
  <si>
    <t>MT, ND cốt lõi.</t>
  </si>
  <si>
    <t>.</t>
  </si>
  <si>
    <t>1. Thực hiện các động tác phát triển các nhóm cơ và hô hấp</t>
  </si>
  <si>
    <t>Thực hiện đúng, đủ, nhịp nhàng các động tác trong bài tập thể dục theo hiệu lệnh</t>
  </si>
  <si>
    <t>Tập kết hợp 5 động tác cơ bản trong bài tập thể dục kết hợp với nhạc bài háttheo chủ đề "Trường mầm non"</t>
  </si>
  <si>
    <t>C:\Users\admin\Desktop\tds\TDS CĐ TMN.mp3</t>
  </si>
  <si>
    <t>4T</t>
  </si>
  <si>
    <t>Đi bằng gót chân liên tục 1,5m đúng kỹ thuật</t>
  </si>
  <si>
    <t>Đi bằng gót chân</t>
  </si>
  <si>
    <t>Giữ được thăng bằng cơ thể khi thực hiện vận động đi trên vạch kẻ thẳng trên sàn</t>
  </si>
  <si>
    <t>Đi trên vạch kẻ thẳng trên sàn</t>
  </si>
  <si>
    <t>Đá được quả bóng vào đích ở khoảng cách xa 1,5m với đích rộng 0,6m</t>
  </si>
  <si>
    <t>Đá bóng vào gôn</t>
  </si>
  <si>
    <t xml:space="preserve">lớp học </t>
  </si>
  <si>
    <t>Tung bắt bóng 3 lần liền với cô/bạn ở khoảng cách 3m không làm rơi bóng</t>
  </si>
  <si>
    <t>Tung bắt bóng với người đối diện</t>
  </si>
  <si>
    <t xml:space="preserve">Lớp học </t>
  </si>
  <si>
    <t>* Trò chơi vận động</t>
  </si>
  <si>
    <t>Thích chơi các trò chơi vận động, biết luật chơi, cách chơi. Phối hợp với bạn trong khi chơi.</t>
  </si>
  <si>
    <t>https://www.youtube.com/watch?v=5EMxIqcVtTA</t>
  </si>
  <si>
    <t>Thực hiện được vận động cuộn - xoay tròn cổ tay</t>
  </si>
  <si>
    <t>Cuộn - xoay tròn cổ tay trong các hoạt động chủ đề "TMN"</t>
  </si>
  <si>
    <t>https://www.youtube.com/watch?v=XqvOmnOqE4E</t>
  </si>
  <si>
    <t>Tô, vẽ được một số hình đơn giản, gần gũi</t>
  </si>
  <si>
    <t>Tô, vẽ hình chủ đề "Trường mầm non"</t>
  </si>
  <si>
    <t>https://www.youtube.com/watch?v=mD_IRiKOqqQ</t>
  </si>
  <si>
    <t>Cắt, xé thành thạo theo đường thẳng</t>
  </si>
  <si>
    <t>https://www.youtube.com/watch?v=wALofO0Zsto</t>
  </si>
  <si>
    <t>Xếp chồng được 10-12 khối</t>
  </si>
  <si>
    <t>Xếp chồng các hình khối chủ đề "TMN"</t>
  </si>
  <si>
    <t>https://www.youtube.com/watch?v=BWiPAxAaGVA</t>
  </si>
  <si>
    <t>Biết tết sợi đôi</t>
  </si>
  <si>
    <t>Biết 4 nhóm thực phẩm và phân loại một số thực phẩm theo nhóm</t>
  </si>
  <si>
    <t>Nhận biết tên một số thực phẩm thông thường và các nhóm thực phẩm (trên tháp dinh dưỡng)</t>
  </si>
  <si>
    <t>Hình thành thói quen ăn uống tốt, biết ăn nhiều loại thức ăn khác nhau</t>
  </si>
  <si>
    <t>Thói quen ăn uống tốt</t>
  </si>
  <si>
    <t>- Hướng dẫn cách chế biến một số món ăn dành cho trẻ
- Một số chế độ ăn khi trẻ bị bệnh (táo bón, tiêu chảy, sốt, suy dinh dưỡng, thừa cân béo phì,…)
- Hướng dẫn kỹ thuật sơ cứu thông thường</t>
  </si>
  <si>
    <t>https://www.youtube.com/watch?v=A4InI8YnpeY</t>
  </si>
  <si>
    <t>Có kỹ năng rửa tay bằng xà phòng đúng quy trình. Biết tự rửa tay bằng xà phòng khi được nhắc nhở</t>
  </si>
  <si>
    <t xml:space="preserve">Tập luyện thao tác rửa tay bằng xà phòng </t>
  </si>
  <si>
    <t>https://www.youtube.com/watch?v=s8izh89DmOs</t>
  </si>
  <si>
    <t>Biết tự cầm bát, thìa xúc ăn gọn gàng, không rơi vãi, không đổ thức ăn</t>
  </si>
  <si>
    <t>Cách sử dụng bát, thìa</t>
  </si>
  <si>
    <t>https://www.youtube.com/watch?v=mKx1MOaBj9s</t>
  </si>
  <si>
    <t>Biết một số hành vi văn minh, thói quen tốt trong ăn uống. Biết thực hiện khi được yêu cầu.</t>
  </si>
  <si>
    <t>https://www.youtube.com/watch?v=vRv93BS1bWA</t>
  </si>
  <si>
    <t>Biết chấp nhận và thực hiện được một số hành vi tốt trong vệ sinh phòng bệnh khi được nhắc nhở</t>
  </si>
  <si>
    <t>2. Đồ vật:</t>
  </si>
  <si>
    <t>Biết so sánh, phân loại con vật theo 1-2 dấu hiệu</t>
  </si>
  <si>
    <t xml:space="preserve"> So sánh, phân loại con vật theo 1-2 dấu hiệu</t>
  </si>
  <si>
    <t xml:space="preserve"> Biết so sánh, phân loại  cây, hoa, quả theo 1-2 dấu hiệu</t>
  </si>
  <si>
    <t xml:space="preserve"> So sánh, phân loại  cây, hoa, quả theo 1-2 dấu hiệu</t>
  </si>
  <si>
    <t>4. Một số hiện tượng tự nhiên</t>
  </si>
  <si>
    <t>Biết một số hiện tượng thời tiết theo mùa và ảnh hưởng của nó đến sinh hoạt của con nguời</t>
  </si>
  <si>
    <t>Thời tiết theo mùa và ảnh hưởng của nó đến sinh hoạt của con nguời</t>
  </si>
  <si>
    <t>https://www.youtube.com/watch?v=SA_EpOJWlhI</t>
  </si>
  <si>
    <t>Thực hiện được một số thao tác đơn giản với máy tính</t>
  </si>
  <si>
    <t>Một số thao tác cơ bản với máy tính: tắt, mở, di chuyển chuột, kích chuột (kích đơn)</t>
  </si>
  <si>
    <t>Quan tâm đến số lượng, nhận biết chữ số 2,  đếm trên các đối tượng giống nhau, đếm đến 2 và đếm theo khả năng</t>
  </si>
  <si>
    <t xml:space="preserve"> Nhận biết chữ số 2,  đếm trên các đối tượng giống nhau, đếm đến 2 và đếm theo khả năng</t>
  </si>
  <si>
    <t>Biết sử dụng các số từ 1 - 5 để chỉ số lượng, số thứ tự</t>
  </si>
  <si>
    <t>Chữ số, số lượng và số thứ tự trong phạm vi 5</t>
  </si>
  <si>
    <t>Nói được tên và địa chỉ của trường, lớp; tên và công việc của cô giáo và các cô bác ở trường khi được hỏi, trò chuyện.</t>
  </si>
  <si>
    <t>Tên và địa chỉ của trường, lớp; tên và công việc của cô giáo và các cô bác ở trường</t>
  </si>
  <si>
    <t>Nói được họ tên và một vài đặc điểm của các bạn, các hoạt động của trẻ ở trường khi được hỏi, trò chuyện</t>
  </si>
  <si>
    <t>Họ tên và một vài đặc điểm của các bạn, các hoạt động của trẻ ở trường</t>
  </si>
  <si>
    <t>Có khả năng nghe hiểu các từ khái quát chỉ đặc điểm, tính chất, công dụng và các từ biểu cảm</t>
  </si>
  <si>
    <t>Nghe hiểu các từ khái quát chỉ đặc điểm, tính chất, công dụng và các từ biểu cảm</t>
  </si>
  <si>
    <t>Nghe hiểu nội dung truyện kể, truyện đọc chủ đề "TMN"</t>
  </si>
  <si>
    <t>https://www.youtube.com/watch?v=hu_XDKW8X94(nguoi ban tot)</t>
  </si>
  <si>
    <t>Nghe các bài hát, bài thơ, ca dao, đồng dao, tục ngữ, câu đố, hò, vè chủ đề "TMN"</t>
  </si>
  <si>
    <t>https://www.youtube.com/watch?v=y1sFGmMDKwc</t>
  </si>
  <si>
    <t>Nói rõ các tiếng có chứa các âm khó để người nghe có thể hiểu được</t>
  </si>
  <si>
    <t>Phát âm các tiếng có chứa các câm khó</t>
  </si>
  <si>
    <t>Đọc bài thơ, ca dao, đồng dao  chủ đề "TMN"</t>
  </si>
  <si>
    <t>Kể lại chuyện đã được nghe</t>
  </si>
  <si>
    <t>Bắt chước được giọng nói, điệu bộ của nhân vật trong truyện</t>
  </si>
  <si>
    <t>https://www.youtube.com/watch?v=K6YOH3yCz3I</t>
  </si>
  <si>
    <t>Biết tự chọn sách để xem</t>
  </si>
  <si>
    <t>Tự chọn sách để xem</t>
  </si>
  <si>
    <t>Có khả năng nhận ra kí hiệu thông thường trong cuộc sống</t>
  </si>
  <si>
    <t>Làm quen với một số kí hiệu thông thường ở gia đình, trường lớp, nơi công cộng</t>
  </si>
  <si>
    <t>Biết tự chọn đồ chơi, trò chơi theo ý thích</t>
  </si>
  <si>
    <t>Thực hiện một số quy định ở lớp và gia đình: Dọn dẹp và sắp xếp đồ dùng, sau khi chơi cất đồ chơi vào nơi quy định, giờ ngủ không làm ồn, vâng lời ông bà, bố mẹ, đi bên phải lề đường.</t>
  </si>
  <si>
    <t>https://www.youtube.com/watch?v=tIWcNGQKfZI</t>
  </si>
  <si>
    <t xml:space="preserve">Biết trao đổi, thỏa thuận với bạn để cùng thực hiện hoạt động chung (chơi, trực nhật) </t>
  </si>
  <si>
    <t>Phối hợp cùng bạn trong chơi, trực nhật</t>
  </si>
  <si>
    <t>https://www.google.com.vn/search?q=tranh+%E1%BA%A3nh+ch%C6%A1i+c%C3%B9ng+b%E1%BA%A1n+v%C3%A0+tr%E1%BB%B1c+nh%E1%BA%ADt&amp;tbm=isch&amp;ved=2ahUKEwjp45SZuYLzAhUUBpQKHQq2BNUQ2-cCegQIABAA&amp;oq=tranh+%E1%BA%A3nh+ch%C6%A1i+c%C3%B9ng+b%E1%BA%A1n+v%C3%A0+tr%E1%BB%B1c+nh%E1%BA%ADt&amp;gs_lcp=CgNpbWcQAzoFCAAQgAQ6BggAEAgQHjoECAAQGFDsmQNYycsDYP3NA2gNcAB4A4ABpQGIAf0ikgEEMC4zOZgBAKABAaoBC2d3cy13aXotaW1nwAEB&amp;sclient=img&amp;ei=4KtCYenzKZSM0ASK7JKoDQ#imgrc=ETJ7tCm9vHH-SM</t>
  </si>
  <si>
    <t>Nghe bài hát, bản nhạc; thơ, đồng dao, ca dao, tục ngữ; kể chuyện phù hợp với chủ đề "Trường mầm non"</t>
  </si>
  <si>
    <t>https://www.youtube.com/watch?v=7kbEExOEqMo</t>
  </si>
  <si>
    <t>Thích nghe và nhận ra các loại nhạc khác nhau (nhạc thiếu nhi, dân ca)</t>
  </si>
  <si>
    <t>Nghe và nhận ra các loại nhạc khác nhau (nhạc thiếu nhi, dân ca)</t>
  </si>
  <si>
    <t>Có khả năng hát đúng giai điệu, lời ca, hát rõ lời và thể hiện sắc thái của bài hát qua giọng hát, nét mặt, điệu bộ…</t>
  </si>
  <si>
    <t>Có khả năng vận động nhịp nhàng theo nhịp điệu các bài hát, bản nhạc với các hình thức (vỗ tay theo nhịp, tiết tấu, múa)</t>
  </si>
  <si>
    <t>Vận động nhịp nhàng theo giai điệu, nhịp điệu của các bài hát, bản nhạc / Sử dụng các dụng cụ gõ đệm theo tiết tấu theo chủ đề "Trường mầm non"</t>
  </si>
  <si>
    <t>Biết phối hợp các nguyên vật liệu tạo hình để tạo ra sản phẩm</t>
  </si>
  <si>
    <t>Phối hợp các nguyên vật liệu tạo hình, vật liệu trong thiên nhiên, nguyên vật liệu phế thải... để tạo ra các sản phẩm theo chủ đề "Trường MN"</t>
  </si>
  <si>
    <t>https://www.youtube.com/watch?v=N4M8IFiIv2k</t>
  </si>
  <si>
    <t>Biết vẽ phối hợp các nét thẳng, xiên ngang, cong tròn tạo thành bức tranh có màu sắc và bố cục</t>
  </si>
  <si>
    <t>Vẽ phối hợp các nét thẳng, xiên ngang, cong tròn tạo thành bức tranh có màu sắc và bố cục theo chủ đề "Trường Mầm non"</t>
  </si>
  <si>
    <t>https://www.youtube.com/watch?v=W9G0k9_OGR8</t>
  </si>
  <si>
    <t>Biết xé, cắt theo đường thẳng, đường cong… và dán thành sản phẩm có màu sắc, bố cục</t>
  </si>
  <si>
    <t xml:space="preserve"> Xé, cắt theo đường thẳng, đường cong… và dán thành sản phẩm có màu sắc, bố cục theo chủ đề "Trường mầm non"</t>
  </si>
  <si>
    <t>Biết làm lõm, dỗ bẹt, bẻ loe, vuốt nhọn, uốn cong đất nặn để nặn thành sản phẩm có nhiều chi tiết</t>
  </si>
  <si>
    <t>Làm lõm, dỗ bẹt, bẻ loe, vuốt nhọn, uốn cong đất nặn để nặn thành sản phẩm có nhiều chi tiết theo chủ đề "TMN"</t>
  </si>
  <si>
    <t>Có khả năng tự chọn dụng cụ, vật liệu để tạo ra sản phẩm theo ý thích</t>
  </si>
  <si>
    <t>Làm đồ chơi chủ đề: "Trường mầm non"</t>
  </si>
  <si>
    <t>Biết kể chuyện có mở đầu, kết thúc</t>
  </si>
  <si>
    <t>HĐH: Tung bắt bóng với người đối diện</t>
  </si>
  <si>
    <t>https://www.google.com.vn/url?sa=i&amp;url=http%3A%2F%2Fbrt.vn%2F</t>
  </si>
  <si>
    <t>Hát đúng giai điệu, lời ca và thể hiện sắc thái, tình cảm của bài hát theo chủ đề "TMN"</t>
  </si>
  <si>
    <t>Cắt, xé được theo đường viền thẳng và cong của các hình đơn giản  chủ đề TMN</t>
  </si>
  <si>
    <t>Đan tết sợi đôi chủ đề "TMN"</t>
  </si>
  <si>
    <t>Đặc điểm nổi bật, công dụng, cách sử dụng đồ dùng, đồ chơi chủ đề Trường mầm non (đèn lồng)</t>
  </si>
  <si>
    <t>Lắng nghe và trao đổi với người đối thoại chủ đề Trường mầm non</t>
  </si>
  <si>
    <t xml:space="preserve">   SHHN: Trò chuyện cùng bé.                                                                                                                  </t>
  </si>
  <si>
    <t>Tập đóng kịch chủ đề Trường mầm non</t>
  </si>
  <si>
    <t>HĐH: Cô giáo của bé</t>
  </si>
  <si>
    <t>Chủ động và độc lập trong một số hoạt động chủ đề Trường mầm non</t>
  </si>
  <si>
    <t>Tự lựa chọn đồ chơi/ trò chơi, làm đồ chơi theo ý thích chủ đề Trường mầm non</t>
  </si>
  <si>
    <t>Yêu mến, quan tâm đến người thân (cô giáo)</t>
  </si>
  <si>
    <t xml:space="preserve">ĐTT/HN:
- Mẹ và cô 
- Cô giáo em là hoa ê ban
- Trung thu rước đèn 
- Em đi xem hội trăng rằm,
- Rước đèn dưới trăng 
- Anh tí sún  </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</si>
  <si>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t>
  </si>
  <si>
    <t>HĐNT: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</si>
  <si>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t>HĐNT: Ô ăn quan; rềnh rênh ràng ràng; bàn tay nắm lại; tạo bóng hình bàn tay, cắp cua, buộc gối 2 đầu.</t>
  </si>
  <si>
    <t>HĐNT/HĐG:
- Vẽ đường đến trường cho cô giáo.
-  Vẽ đèn lồng bằng phấn
- Vẽ bánh trung thu bằng phấn trên sân, xếp bánh trung thu bằng lá cây, cành cây, sỏi.
 - Tô đèn ông sao, đèn lồng…... 
 - Vẽ đồ chơi tặng bạn</t>
  </si>
  <si>
    <t>HĐNT/HĐG:
- Cắt, dán đèn lồng, bánh trung thu.</t>
  </si>
  <si>
    <t xml:space="preserve"> HĐG:
- Tết tóc cho bạn, tết nơ tặng cô.</t>
  </si>
  <si>
    <t>VS-AN:
- Trò chuyện, xem tranh ảnh  về các thao tác rửa tay 
- Thưc hành giờ vệ sinh rửa tay</t>
  </si>
  <si>
    <t>VS-AN:
- Thực hành trong giờ ăn.</t>
  </si>
  <si>
    <t>VS-AN:
- Trò chuyện với trẻ về thói quen tốt trong khi ăn:
- Mời cô, mời bạn khi ăn</t>
  </si>
  <si>
    <t>ĐTT/HĐNT:
- Đi bộ sát lề đường bên phải, không tự ý chạy qua đường
- Thực hành: Đi bộ trên sa hình giao thông</t>
  </si>
  <si>
    <t>HĐNT: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Thực hành chăm sóc cây.</t>
  </si>
  <si>
    <t>HĐNT:
- Quan sát sự thay đổi của thời tiết (trời nắng, trời mưa); Quan sát ông mặt trời; Quan sát đám mây trôi; Gió ở hướng nào? Vì sao có mưa? Quan sát chiếc bóng ngộ nghĩnh.</t>
  </si>
  <si>
    <t>HĐNT:
- Quan sát sự bay hơi, dòng chảy của nước, sự đổi màu của nước…Quan sát vật chìm, nổi trong nước.
 - Chơi với cát, nước, thả thuyền giấy. Đong đo nước , pha màu nước.</t>
  </si>
  <si>
    <t>HĐG/HĐC:
- Bé vui học kid smart</t>
  </si>
  <si>
    <t>HĐNT:
- Quan sát sự lớn lên của cây, bảo vệ và chăm sóc cây: nhặt lá rụng, nhổ cỏ, bắt sâu, tưới nước cho cây.</t>
  </si>
  <si>
    <t>ĐTT:
-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</si>
  <si>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HĐH: Đi bằng gót chân</t>
  </si>
  <si>
    <t xml:space="preserve"> HĐH: Đi trên vạch kẻ thẳng trên sàn</t>
  </si>
  <si>
    <t xml:space="preserve"> HĐNT:
- Đá bóng vào gôn</t>
  </si>
  <si>
    <t>HĐH: Khám phá đèn lồng (5E)</t>
  </si>
  <si>
    <t>Thời gian thực hiện 3 tuần (Từ ngày 09/09-27/09/2024)</t>
  </si>
  <si>
    <t>TDS</t>
  </si>
  <si>
    <t>HĐH</t>
  </si>
  <si>
    <t>HĐNT</t>
  </si>
  <si>
    <t>HĐG</t>
  </si>
  <si>
    <t>VS-AN</t>
  </si>
  <si>
    <t>ĐTT</t>
  </si>
  <si>
    <t>HĐG+HĐC</t>
  </si>
  <si>
    <t>HĐG:
- Bé nối đúng số lượng 2
- Bé thêm bớt cho đủ số lượng là 2
- Bé gắn đúng số lượng.
- Bé chọn cho đủ
- Khoanh nhóm có số lượng 2</t>
  </si>
  <si>
    <t>SHHN</t>
  </si>
  <si>
    <t>Chuyện: Món quà của cô giáo</t>
  </si>
  <si>
    <t>HĐC</t>
  </si>
  <si>
    <t xml:space="preserve"> Trò chuyện, xem tranh ảnh, thực hành với trẻ về việc sử dụng các từ trái biểu cảm.</t>
  </si>
  <si>
    <t>Bài thơ: Bàn tay cô giáo</t>
  </si>
  <si>
    <t>Bài thơ: Lồng đèn</t>
  </si>
  <si>
    <t>Bài thơ: Rửa tay</t>
  </si>
  <si>
    <t>Bài thơ: Cô giáo của con</t>
  </si>
  <si>
    <t>HĐH+HĐC</t>
  </si>
  <si>
    <t>Chuyện: Đom đóm cầm đèn lồng</t>
  </si>
  <si>
    <t xml:space="preserve"> - Dạy trẻ chào, hỏi, xưng hô lễ phép với người lớn.</t>
  </si>
  <si>
    <t>ĐTT+SHHN</t>
  </si>
  <si>
    <t>HĐH:
- Ăn uống lành mạnh</t>
  </si>
  <si>
    <t xml:space="preserve"> Thực hiện một số quy định ở lớp (Đi học đúng giờ, trang phục gọn gàng, để đồ dùng đúng nơi quy định)</t>
  </si>
  <si>
    <t>Trò chuyện, quan sát, xem tranh ảnh của một số ký hiệu thông thường ở gia đình, trường lớp, nơi công cộng</t>
  </si>
  <si>
    <t>Bài hát: Cô giáo</t>
  </si>
  <si>
    <t xml:space="preserve">Làm đèn lông (EDP)
</t>
  </si>
  <si>
    <t>ĐTT+HĐNT</t>
  </si>
  <si>
    <t xml:space="preserve"> Hô hấp: Thổi bóng bay
- Tay: 2 tay lên cao, ra trước.
- Lưng, bụng: Nghiêng người sang 2 bên.
- Chân: Đứng, 1 chân đưa lên trước, khuỵu gối. 
- Bật: Bật chụm tách chân</t>
  </si>
  <si>
    <t>VS-AN:
- Trò chuyện về 4 nhóm thực phẩm
- Xem video cách chề biến các món ăn</t>
  </si>
  <si>
    <t>VS-AN: 
- Trò chuyện về thói quen ăn uống tốt,  không tốt
- Thực hành:  Tổ chức giờ ăn cho trẻ.</t>
  </si>
  <si>
    <t xml:space="preserve">
 Xem video hướng dẫn cách chăm sóc trẻ khi bị táo bón. </t>
  </si>
  <si>
    <t>HĐG:
- Gạch bỏ đối tượng không cùng loại</t>
  </si>
  <si>
    <t>HĐG:
- Bé xem sách</t>
  </si>
  <si>
    <t>HĐG:
- Dạy trẻ kể lại chuyện “Món quà của cô giáo”
- Tập đóng kịch: Gấu con bị sâu răng.</t>
  </si>
  <si>
    <t xml:space="preserve"> - Vẽ cô giáo
- Vẽ đèn lồng
- Vẽ các loại thực phẩm</t>
  </si>
  <si>
    <t xml:space="preserve"> - Xé dán trang phục của cô giáo
- Xé dán đèn lồng
- Xé dán các loại hoa quả</t>
  </si>
  <si>
    <t>Nặn vòng tặng cô
- Nặn đèn lồng</t>
  </si>
  <si>
    <t>HĐG:
- Xây phòng học
- Xây cửa hàng bán đèn lồng
- Xây phòng khám, chăm sóc sức khỏe cho bé</t>
  </si>
  <si>
    <t>HĐNT:
- Trò chuyện, quan sát, khám phá  về một số con vật, môi trường sống và cách chăm sóc, bảo vệ con vật (quan sát con mèo, con gà con)</t>
  </si>
  <si>
    <t xml:space="preserve"> HĐH:
- Đếm đến 2, nhận biết chữ số 2</t>
  </si>
  <si>
    <t xml:space="preserve"> - Trò chuyện về thói quen vệ sinh phòng bệnh.
- Tạo tình huống, cho trẻ trải nghiêm phòng bệnh.
- Xem tranh ảnh về một số thói quen vệ sinh tốt, không tốt.</t>
  </si>
  <si>
    <t>VS-AN+HĐC</t>
  </si>
  <si>
    <t>ĐTT+HĐC</t>
  </si>
  <si>
    <t>Biết một số hoạt động của các ngày lễ hội trong năm</t>
  </si>
  <si>
    <t>Hào hứng tham gia vào các hoạt động trong các ngày lễ hội: tết Trung thu, ngày hội đến trường..</t>
  </si>
  <si>
    <t>Ngày tết trung thu</t>
  </si>
  <si>
    <t>LH</t>
  </si>
  <si>
    <t xml:space="preserve"> Công việc của cô giáo
- Đồ dùng dạy học của cô giáo.</t>
  </si>
  <si>
    <t xml:space="preserve">Làm khung ảnh cô giáo
</t>
  </si>
  <si>
    <t>Mục tiêu chủ đề</t>
  </si>
  <si>
    <t>Nhánh 1: Cô giáo</t>
  </si>
  <si>
    <t>Nhánh 2: Đèn lồng</t>
  </si>
  <si>
    <t>Ghi chú về sự điều chỉnh trong CĐ (nếu có)</t>
  </si>
  <si>
    <t>N3: Phòng bệnh cho bé</t>
  </si>
  <si>
    <t>KẾ HOẠCH CHĂM SÓC GIÁO DỤC TRẺ CHỦ ĐỀ TRƯỜNG MẦM NON</t>
  </si>
  <si>
    <t>I. LĨNH VỰC GIÁO DỤC PT THỂ CHẤT</t>
  </si>
  <si>
    <t>Cộng tổng số nội dung phân bổ vào lĩnh vực</t>
  </si>
  <si>
    <t xml:space="preserve">                       - Lĩnh vực nhận thức</t>
  </si>
  <si>
    <t xml:space="preserve">                       - Lĩnh vực ngôn ngữ</t>
  </si>
  <si>
    <t xml:space="preserve">                       - Lĩnh vực tình cảm kỹ năng xã hội.</t>
  </si>
  <si>
    <t xml:space="preserve">                       - Lĩnh vực thẩm mỹ</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</si>
  <si>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</si>
  <si>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</si>
  <si>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</si>
  <si>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</si>
  <si>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</si>
  <si>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</si>
  <si>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</si>
  <si>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</si>
  <si>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</si>
  <si>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</si>
  <si>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</si>
  <si>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</si>
  <si>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</si>
  <si>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</si>
  <si>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</si>
  <si>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</si>
  <si>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NGƯỜI XÂY DỰNG KẾ HOẠCH</t>
  </si>
  <si>
    <t xml:space="preserve">TTCM DUYỆT </t>
  </si>
  <si>
    <t>HIỆU PHÓ CM DUYỆT</t>
  </si>
  <si>
    <t>Bùi Thị Mến</t>
  </si>
  <si>
    <t>Lưu Thị Thắm</t>
  </si>
  <si>
    <t xml:space="preserve"> - Trò chuyện về tên 1 số đặc điểm sở thích của các bạn trong lớp, các hoạt động vui chơi của trẻ và các bạn</t>
  </si>
  <si>
    <t>Quan tâm đến số lượng, nhận biết chữ số 3,  đếm trên các đối tượng giống nhau, đếm đến 3 và đếm theo khả năng</t>
  </si>
  <si>
    <t xml:space="preserve"> Nhận biết chữ số 3,  đếm trên các đối tượng giống nhau, đếm đến 3 và đếm theo khả năng</t>
  </si>
  <si>
    <t xml:space="preserve"> HĐH:
- Đếm đến 3, nhận biết chữ số 3</t>
  </si>
  <si>
    <t>V. LĨNH VỰC GIÁO DỤC PT TM</t>
  </si>
  <si>
    <t>Chuyện: Sự tích bánh trung thu
- Đèn lồng và thỏ trắng</t>
  </si>
  <si>
    <t>Bài hát: Bé tập đánh răng</t>
  </si>
  <si>
    <t>Chuyện: Vì sao phải rửa tay trước khi ăn
- Gấu con bị sâu răng</t>
  </si>
  <si>
    <t>Bài thơ: Bé đánh răng</t>
  </si>
  <si>
    <t>HĐG:
- Nâú ăn
- Bán hàng
- Đóng vai cô giáo, học sinh.
- Phòng khám, chăm sóc sức khỏe cho bé</t>
  </si>
  <si>
    <t>Baid hát: Đèn lồng trung thu</t>
  </si>
  <si>
    <t>Bài hát: 
- Đền lồng lung linh</t>
  </si>
  <si>
    <t>HĐG
- Làm  đèn lồng
- Làm quả từ các nguyên vật liệu</t>
  </si>
  <si>
    <t xml:space="preserve"> - Tiệm Spa
- Tiệm Nail
- Cửa hàng may đo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</si>
</sst>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39">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u/>
      <sz val="11"/>
      <color theme="10"/>
      <name val="Calibri"/>
      <family val="2"/>
      <scheme val="minor"/>
    </font>
    <font>
      <b/>
      <sz val="12"/>
      <name val="Times New Roman"/>
      <family val="1"/>
    </font>
    <font>
      <b/>
      <sz val="12"/>
      <name val="Times New Roman"/>
      <family val="2"/>
    </font>
    <font>
      <sz val="12"/>
      <name val="Times New Roman"/>
      <family val="2"/>
    </font>
    <font>
      <sz val="8"/>
      <name val="Times New Roman"/>
      <family val="1"/>
    </font>
    <font>
      <b/>
      <sz val="8"/>
      <name val="Times New Roman"/>
      <family val="1"/>
    </font>
    <font>
      <sz val="12"/>
      <name val="Times New Roman"/>
      <family val="1"/>
      <charset val="163"/>
    </font>
    <font>
      <sz val="11"/>
      <name val="Calibri"/>
      <family val="2"/>
      <scheme val="minor"/>
    </font>
    <font>
      <u/>
      <sz val="12"/>
      <name val="Times New Roman"/>
      <family val="2"/>
    </font>
    <font>
      <u/>
      <sz val="11"/>
      <name val="Calibri"/>
      <family val="2"/>
      <scheme val="minor"/>
    </font>
    <font>
      <sz val="10"/>
      <name val="Times New Roman"/>
      <family val="2"/>
    </font>
    <font>
      <sz val="8"/>
      <name val="Times New Roman"/>
      <family val="2"/>
    </font>
    <font>
      <sz val="10"/>
      <name val="Times New Roman"/>
      <family val="1"/>
    </font>
    <font>
      <b/>
      <sz val="14"/>
      <name val="Times New Roman"/>
      <family val="1"/>
    </font>
    <font>
      <b/>
      <i/>
      <sz val="12"/>
      <name val="Times New Roman"/>
      <family val="2"/>
    </font>
    <font>
      <b/>
      <i/>
      <sz val="8"/>
      <name val="Times New Roman"/>
      <family val="1"/>
    </font>
    <font>
      <b/>
      <i/>
      <sz val="8"/>
      <name val="Times New Roman"/>
      <family val="2"/>
    </font>
    <font>
      <sz val="14"/>
      <name val="Times New Roman"/>
      <family val="1"/>
    </font>
    <font>
      <sz val="9"/>
      <name val="Times New Roman"/>
      <family val="1"/>
    </font>
    <font>
      <b/>
      <sz val="12"/>
      <color theme="1"/>
      <name val="Times New Roman"/>
      <family val="2"/>
    </font>
    <font>
      <sz val="12"/>
      <color theme="1"/>
      <name val="Times New Roman"/>
      <family val="2"/>
    </font>
    <font>
      <sz val="12"/>
      <color theme="1"/>
      <name val="Times New Roman"/>
      <family val="1"/>
    </font>
    <font>
      <b/>
      <sz val="12"/>
      <color theme="1"/>
      <name val="Times New Roman"/>
      <family val="1"/>
    </font>
    <font>
      <i/>
      <sz val="12"/>
      <color theme="1"/>
      <name val="Times New Roman"/>
      <family val="1"/>
    </font>
    <font>
      <b/>
      <sz val="10"/>
      <color theme="1"/>
      <name val="Times New Roman"/>
      <family val="1"/>
    </font>
    <font>
      <sz val="10"/>
      <color theme="1"/>
      <name val="Times New Roman"/>
      <family val="1"/>
    </font>
    <font>
      <b/>
      <sz val="10"/>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2" fillId="0" borderId="0" applyNumberFormat="0" applyFill="0" applyBorder="0" applyAlignment="0" applyProtection="0"/>
  </cellStyleXfs>
  <cellXfs count="94">
    <xf numFmtId="0" fontId="0" fillId="0" borderId="0" xfId="0"/>
    <xf numFmtId="49" fontId="10" fillId="2" borderId="3" xfId="0" applyNumberFormat="1" applyFont="1" applyFill="1" applyBorder="1" applyAlignment="1">
      <alignment vertical="center" wrapText="1"/>
    </xf>
    <xf numFmtId="49" fontId="15"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3" xfId="0" applyFont="1" applyFill="1" applyBorder="1" applyAlignment="1">
      <alignment vertical="center" wrapText="1"/>
    </xf>
    <xf numFmtId="0" fontId="10" fillId="2" borderId="3" xfId="0" applyFont="1" applyFill="1" applyBorder="1" applyAlignment="1">
      <alignment vertical="center" wrapText="1"/>
    </xf>
    <xf numFmtId="49" fontId="14" fillId="2" borderId="3" xfId="0" applyNumberFormat="1" applyFont="1" applyFill="1" applyBorder="1" applyAlignment="1">
      <alignment horizontal="center" vertical="center" wrapText="1"/>
    </xf>
    <xf numFmtId="0" fontId="15" fillId="2" borderId="3" xfId="0" applyFont="1" applyFill="1" applyBorder="1" applyAlignment="1" applyProtection="1">
      <alignment horizontal="center" vertical="center" wrapText="1"/>
      <protection locked="0"/>
    </xf>
    <xf numFmtId="49" fontId="15" fillId="2" borderId="3"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vertical="center" wrapText="1"/>
      <protection locked="0"/>
    </xf>
    <xf numFmtId="0" fontId="19" fillId="0" borderId="0" xfId="0" applyFont="1"/>
    <xf numFmtId="49" fontId="20" fillId="2" borderId="3" xfId="30" applyNumberFormat="1" applyFont="1" applyFill="1" applyBorder="1" applyAlignment="1" applyProtection="1">
      <alignment horizontal="left" vertical="center" wrapText="1"/>
    </xf>
    <xf numFmtId="49" fontId="20" fillId="2" borderId="3" xfId="30" applyNumberFormat="1" applyFont="1" applyFill="1" applyBorder="1" applyAlignment="1">
      <alignment horizontal="left" vertical="center" wrapText="1"/>
    </xf>
    <xf numFmtId="0" fontId="14" fillId="2" borderId="3" xfId="0" applyFont="1" applyFill="1" applyBorder="1" applyAlignment="1">
      <alignment horizontal="left" vertical="center" wrapText="1"/>
    </xf>
    <xf numFmtId="0" fontId="20" fillId="2" borderId="3" xfId="30" applyFont="1" applyFill="1" applyBorder="1" applyAlignment="1">
      <alignment horizontal="left" vertical="center" wrapText="1"/>
    </xf>
    <xf numFmtId="0" fontId="15" fillId="2" borderId="3" xfId="0" applyNumberFormat="1" applyFont="1" applyFill="1" applyBorder="1" applyAlignment="1">
      <alignment horizontal="left" vertical="center" wrapText="1"/>
    </xf>
    <xf numFmtId="0" fontId="21" fillId="2" borderId="3" xfId="30" applyNumberFormat="1" applyFont="1" applyFill="1" applyBorder="1" applyAlignment="1">
      <alignment horizontal="left" vertical="center" wrapText="1"/>
    </xf>
    <xf numFmtId="0" fontId="20" fillId="2" borderId="3" xfId="30" applyNumberFormat="1" applyFont="1" applyFill="1" applyBorder="1" applyAlignment="1" applyProtection="1">
      <alignment horizontal="left" vertical="center" wrapText="1"/>
    </xf>
    <xf numFmtId="0" fontId="22" fillId="2" borderId="0" xfId="0" applyFont="1" applyFill="1"/>
    <xf numFmtId="0" fontId="22" fillId="0" borderId="0" xfId="0" applyFont="1"/>
    <xf numFmtId="49" fontId="23" fillId="2" borderId="3" xfId="0" applyNumberFormat="1" applyFont="1" applyFill="1" applyBorder="1" applyAlignment="1">
      <alignment horizontal="center" vertical="center" wrapText="1"/>
    </xf>
    <xf numFmtId="49" fontId="14" fillId="2" borderId="3" xfId="0" applyNumberFormat="1" applyFont="1" applyFill="1" applyBorder="1" applyAlignment="1">
      <alignment vertical="center" wrapText="1"/>
    </xf>
    <xf numFmtId="49" fontId="15" fillId="2" borderId="3" xfId="0" applyNumberFormat="1" applyFont="1" applyFill="1" applyBorder="1" applyAlignment="1" applyProtection="1">
      <alignment vertical="center" wrapText="1"/>
      <protection locked="0"/>
    </xf>
    <xf numFmtId="49" fontId="10" fillId="2" borderId="3" xfId="0" applyNumberFormat="1" applyFont="1" applyFill="1" applyBorder="1" applyAlignment="1" applyProtection="1">
      <alignment vertical="center" wrapText="1"/>
      <protection locked="0"/>
    </xf>
    <xf numFmtId="49" fontId="16" fillId="2" borderId="3" xfId="0" applyNumberFormat="1" applyFont="1" applyFill="1" applyBorder="1" applyAlignment="1">
      <alignment vertical="center" wrapText="1"/>
    </xf>
    <xf numFmtId="49" fontId="16"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left" vertical="center" wrapText="1"/>
    </xf>
    <xf numFmtId="49" fontId="15" fillId="2" borderId="3" xfId="0" applyNumberFormat="1" applyFont="1" applyFill="1" applyBorder="1" applyAlignment="1">
      <alignment vertical="center" wrapText="1"/>
    </xf>
    <xf numFmtId="0" fontId="15" fillId="2" borderId="3"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1" fontId="15" fillId="2" borderId="3" xfId="0" applyNumberFormat="1" applyFont="1" applyFill="1" applyBorder="1" applyAlignment="1">
      <alignment horizontal="center" vertical="center" wrapText="1"/>
    </xf>
    <xf numFmtId="0" fontId="17" fillId="2" borderId="3" xfId="0" applyFont="1" applyFill="1" applyBorder="1" applyAlignment="1" applyProtection="1">
      <alignment horizontal="center" vertical="center" wrapText="1"/>
      <protection locked="0"/>
    </xf>
    <xf numFmtId="49" fontId="26" fillId="2" borderId="3" xfId="0" applyNumberFormat="1" applyFont="1" applyFill="1" applyBorder="1" applyAlignment="1">
      <alignment horizontal="left" vertical="center" wrapText="1"/>
    </xf>
    <xf numFmtId="49" fontId="27" fillId="2" borderId="3" xfId="0" applyNumberFormat="1" applyFont="1" applyFill="1" applyBorder="1" applyAlignment="1">
      <alignment horizontal="center" vertical="center" wrapText="1"/>
    </xf>
    <xf numFmtId="0" fontId="14" fillId="2" borderId="3" xfId="0" applyFont="1" applyFill="1" applyBorder="1" applyAlignment="1">
      <alignment vertical="center" wrapText="1"/>
    </xf>
    <xf numFmtId="0" fontId="10" fillId="2" borderId="3" xfId="0" applyNumberFormat="1" applyFont="1" applyFill="1" applyBorder="1" applyAlignment="1">
      <alignment horizontal="center" vertical="center" wrapText="1"/>
    </xf>
    <xf numFmtId="49" fontId="28"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0" fontId="22" fillId="0" borderId="3" xfId="0" applyFont="1" applyBorder="1"/>
    <xf numFmtId="0" fontId="24" fillId="0" borderId="0" xfId="0" applyFont="1" applyAlignment="1">
      <alignment horizontal="center" vertical="center"/>
    </xf>
    <xf numFmtId="0" fontId="22" fillId="0" borderId="0" xfId="0" applyFont="1" applyAlignment="1">
      <alignment horizontal="left" vertical="center"/>
    </xf>
    <xf numFmtId="0" fontId="16" fillId="0" borderId="0" xfId="0" applyFont="1" applyAlignment="1">
      <alignment horizontal="center" vertical="center"/>
    </xf>
    <xf numFmtId="0" fontId="22" fillId="0" borderId="0" xfId="0" applyFont="1" applyAlignment="1">
      <alignment vertical="center"/>
    </xf>
    <xf numFmtId="0" fontId="22" fillId="2" borderId="0" xfId="0" applyFont="1" applyFill="1" applyAlignment="1">
      <alignment horizontal="center" vertical="center"/>
    </xf>
    <xf numFmtId="0" fontId="22" fillId="0" borderId="0" xfId="0" applyFont="1" applyAlignment="1">
      <alignment horizontal="center" vertical="center"/>
    </xf>
    <xf numFmtId="0" fontId="29"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vertical="center"/>
    </xf>
    <xf numFmtId="0" fontId="19" fillId="0" borderId="0" xfId="0" applyFont="1" applyAlignment="1">
      <alignment horizontal="center" vertical="center"/>
    </xf>
    <xf numFmtId="0" fontId="30" fillId="2" borderId="0" xfId="0" applyFont="1" applyFill="1" applyAlignment="1">
      <alignment horizontal="center" vertical="center"/>
    </xf>
    <xf numFmtId="0" fontId="30" fillId="0" borderId="0" xfId="0" applyFont="1"/>
    <xf numFmtId="0" fontId="14" fillId="2" borderId="3" xfId="0" applyFont="1" applyFill="1" applyBorder="1" applyAlignment="1" applyProtection="1">
      <alignment horizontal="center" vertical="center" wrapText="1"/>
      <protection locked="0"/>
    </xf>
    <xf numFmtId="0" fontId="14" fillId="2"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22" fillId="0" borderId="0" xfId="0" applyFont="1" applyAlignment="1">
      <alignment horizontal="left"/>
    </xf>
    <xf numFmtId="0" fontId="36" fillId="2" borderId="3"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22" fillId="0" borderId="3" xfId="0" applyFont="1" applyBorder="1" applyAlignment="1">
      <alignment horizontal="center" vertical="center"/>
    </xf>
    <xf numFmtId="0" fontId="22" fillId="2" borderId="3" xfId="0" applyFont="1" applyFill="1" applyBorder="1" applyAlignment="1">
      <alignment horizontal="center" vertical="center"/>
    </xf>
    <xf numFmtId="0" fontId="14" fillId="2" borderId="3" xfId="0" applyFont="1" applyFill="1" applyBorder="1" applyAlignment="1" applyProtection="1">
      <alignment horizontal="center" vertical="center" wrapText="1"/>
      <protection locked="0"/>
    </xf>
    <xf numFmtId="0" fontId="38" fillId="0" borderId="0" xfId="0" applyFont="1" applyAlignment="1">
      <alignment vertical="center"/>
    </xf>
    <xf numFmtId="0" fontId="17" fillId="0" borderId="0" xfId="0" applyFont="1" applyAlignment="1">
      <alignment horizontal="center" vertical="center"/>
    </xf>
    <xf numFmtId="49" fontId="14" fillId="2" borderId="3" xfId="0" applyNumberFormat="1" applyFont="1" applyFill="1" applyBorder="1" applyAlignment="1">
      <alignment horizontal="left" vertical="center" wrapText="1"/>
    </xf>
    <xf numFmtId="0" fontId="24"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38" fillId="0" borderId="0" xfId="0" applyFont="1" applyAlignment="1">
      <alignment horizontal="left" vertical="center"/>
    </xf>
    <xf numFmtId="49" fontId="15" fillId="2" borderId="3" xfId="0" applyNumberFormat="1" applyFont="1" applyFill="1" applyBorder="1" applyAlignment="1">
      <alignment horizontal="left" vertical="center" wrapText="1"/>
    </xf>
    <xf numFmtId="0" fontId="15"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25" fillId="0" borderId="0" xfId="0" applyFont="1" applyAlignment="1">
      <alignment horizontal="center" vertical="center"/>
    </xf>
    <xf numFmtId="0" fontId="25" fillId="0" borderId="4" xfId="0" applyFont="1" applyBorder="1" applyAlignment="1">
      <alignment horizontal="center" vertical="center"/>
    </xf>
    <xf numFmtId="0" fontId="25" fillId="0" borderId="0" xfId="0" applyFont="1" applyAlignment="1">
      <alignment vertical="center"/>
    </xf>
    <xf numFmtId="0" fontId="25" fillId="0" borderId="4" xfId="0" applyFont="1" applyBorder="1" applyAlignment="1">
      <alignment vertical="center"/>
    </xf>
    <xf numFmtId="0" fontId="35" fillId="2" borderId="3" xfId="0" applyFont="1" applyFill="1" applyBorder="1" applyAlignment="1" applyProtection="1">
      <alignment horizontal="center" vertical="center"/>
      <protection locked="0"/>
    </xf>
    <xf numFmtId="0" fontId="33" fillId="2" borderId="3" xfId="0" applyFont="1" applyFill="1" applyBorder="1" applyAlignment="1" applyProtection="1">
      <alignment horizontal="left" vertical="center"/>
      <protection locked="0"/>
    </xf>
    <xf numFmtId="0" fontId="34" fillId="2" borderId="3" xfId="0" applyFont="1" applyFill="1" applyBorder="1" applyAlignment="1" applyProtection="1">
      <alignment horizontal="left" vertical="center"/>
      <protection locked="0"/>
    </xf>
    <xf numFmtId="49" fontId="14" fillId="2" borderId="3" xfId="0" applyNumberFormat="1" applyFont="1" applyFill="1" applyBorder="1" applyAlignment="1">
      <alignment horizontal="left" vertical="center" wrapText="1"/>
    </xf>
    <xf numFmtId="49" fontId="14"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left" vertical="center" wrapText="1"/>
    </xf>
    <xf numFmtId="0" fontId="15" fillId="2" borderId="3" xfId="0"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32" fillId="2" borderId="3" xfId="0" applyFont="1" applyFill="1" applyBorder="1" applyAlignment="1" applyProtection="1">
      <alignment horizontal="left" vertical="center" wrapText="1"/>
      <protection locked="0"/>
    </xf>
    <xf numFmtId="0" fontId="33" fillId="2" borderId="3" xfId="0" applyFont="1" applyFill="1" applyBorder="1" applyAlignment="1" applyProtection="1">
      <alignment horizontal="left" vertical="center" wrapText="1"/>
      <protection locked="0"/>
    </xf>
    <xf numFmtId="0" fontId="13" fillId="2" borderId="3"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3" xfId="0" applyFont="1" applyFill="1" applyBorder="1" applyAlignment="1">
      <alignment horizontal="center" vertical="center" wrapText="1"/>
    </xf>
    <xf numFmtId="0" fontId="13" fillId="2" borderId="3" xfId="6" applyFont="1" applyFill="1" applyBorder="1" applyAlignment="1" applyProtection="1">
      <alignment horizontal="center" vertical="center" wrapText="1"/>
      <protection locked="0"/>
    </xf>
    <xf numFmtId="0" fontId="38" fillId="0" borderId="0" xfId="0" applyFont="1" applyBorder="1" applyAlignment="1">
      <alignment horizontal="center"/>
    </xf>
    <xf numFmtId="0" fontId="38" fillId="0" borderId="0" xfId="0" applyFont="1" applyBorder="1" applyAlignment="1">
      <alignment horizontal="center" vertical="center"/>
    </xf>
    <xf numFmtId="0" fontId="38" fillId="0" borderId="0" xfId="0" applyFont="1" applyAlignment="1">
      <alignment horizontal="center" vertical="center"/>
    </xf>
    <xf numFmtId="0" fontId="38" fillId="0" borderId="0" xfId="0" applyFont="1" applyAlignment="1">
      <alignment horizontal="center"/>
    </xf>
    <xf numFmtId="0" fontId="31" fillId="2" borderId="3" xfId="0" applyFont="1" applyFill="1" applyBorder="1" applyAlignment="1" applyProtection="1">
      <alignment horizontal="left" vertical="center" wrapText="1"/>
      <protection locked="0"/>
    </xf>
  </cellXfs>
  <cellStyles count="31">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2" xfId="11" xr:uid="{00000000-0005-0000-0000-00000B000000}"/>
    <cellStyle name="Percent 3" xfId="12" xr:uid="{00000000-0005-0000-0000-00000C000000}"/>
    <cellStyle name="Percent 4" xfId="13" xr:uid="{00000000-0005-0000-0000-00000D000000}"/>
    <cellStyle name="Percent 5" xfId="10" xr:uid="{00000000-0005-0000-0000-00000E000000}"/>
    <cellStyle name="똿뗦먛귟 [0.00]_PRODUCT DETAIL Q1" xfId="14" xr:uid="{00000000-0005-0000-0000-00000F000000}"/>
    <cellStyle name="똿뗦먛귟_PRODUCT DETAIL Q1" xfId="15" xr:uid="{00000000-0005-0000-0000-000010000000}"/>
    <cellStyle name="믅됞 [0.00]_PRODUCT DETAIL Q1" xfId="16" xr:uid="{00000000-0005-0000-0000-000011000000}"/>
    <cellStyle name="믅됞_PRODUCT DETAIL Q1" xfId="17" xr:uid="{00000000-0005-0000-0000-000012000000}"/>
    <cellStyle name="백분율_95" xfId="18" xr:uid="{00000000-0005-0000-0000-000013000000}"/>
    <cellStyle name="뷭?_BOOKSHIP" xfId="19" xr:uid="{00000000-0005-0000-0000-000014000000}"/>
    <cellStyle name="콤마 [0]_1202" xfId="23" xr:uid="{00000000-0005-0000-0000-000015000000}"/>
    <cellStyle name="콤마_1202" xfId="24" xr:uid="{00000000-0005-0000-0000-000016000000}"/>
    <cellStyle name="통화 [0]_1202" xfId="25" xr:uid="{00000000-0005-0000-0000-000017000000}"/>
    <cellStyle name="통화_1202" xfId="26" xr:uid="{00000000-0005-0000-0000-000018000000}"/>
    <cellStyle name="표준_(정보부문)월별인원계획" xfId="27" xr:uid="{00000000-0005-0000-0000-000019000000}"/>
    <cellStyle name="一般_Book1" xfId="20" xr:uid="{00000000-0005-0000-0000-00001A000000}"/>
    <cellStyle name="千分位[0]_Book1" xfId="21" xr:uid="{00000000-0005-0000-0000-00001B000000}"/>
    <cellStyle name="千分位_Book1" xfId="22" xr:uid="{00000000-0005-0000-0000-00001C000000}"/>
    <cellStyle name="貨幣 [0]_Book1" xfId="28" xr:uid="{00000000-0005-0000-0000-00001D000000}"/>
    <cellStyle name="貨幣_Book1" xfId="29" xr:uid="{00000000-0005-0000-0000-00001E000000}"/>
  </cellStyles>
  <dxfs count="0"/>
  <tableStyles count="0" defaultTableStyle="TableStyleMedium2" defaultPivotStyle="PivotStyleLight16"/>
  <colors>
    <mruColors>
      <color rgb="FF99FF66"/>
      <color rgb="FFFFFF00"/>
      <color rgb="FF66FFFF"/>
      <color rgb="FF00FF00"/>
      <color rgb="FFFF9900"/>
      <color rgb="FFFFCCCC"/>
      <color rgb="FFFFFF99"/>
      <color rgb="FFFFCC66"/>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youtube.com/watch?v=7kbEExOEqMo" TargetMode="External"/><Relationship Id="rId2" Type="http://schemas.openxmlformats.org/officeDocument/2006/relationships/hyperlink" Target="https://www.youtube.com/watch?v=hu_XDKW8X94(nguoi%20ban%20tot)" TargetMode="External"/><Relationship Id="rId1" Type="http://schemas.openxmlformats.org/officeDocument/2006/relationships/hyperlink" Target="..\admin\Desktop\tds\TDS%20C&#272;%20TMN.mp3" TargetMode="External"/><Relationship Id="rId6" Type="http://schemas.openxmlformats.org/officeDocument/2006/relationships/printerSettings" Target="../printerSettings/printerSettings1.bin"/><Relationship Id="rId5" Type="http://schemas.openxmlformats.org/officeDocument/2006/relationships/hyperlink" Target="https://www.google.com.vn/url?sa=i&amp;url=http%3A%2F%2Fbrt.vn%2F" TargetMode="External"/><Relationship Id="rId4" Type="http://schemas.openxmlformats.org/officeDocument/2006/relationships/hyperlink" Target="https://www.youtube.com/watch?v=XqvOmnOqE4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Q252"/>
  <sheetViews>
    <sheetView tabSelected="1" zoomScale="60" zoomScaleNormal="60" zoomScalePageLayoutView="80" workbookViewId="0">
      <pane ySplit="4" topLeftCell="A63" activePane="bottomLeft" state="frozen"/>
      <selection pane="bottomLeft" activeCell="A2" sqref="A2"/>
    </sheetView>
  </sheetViews>
  <sheetFormatPr defaultRowHeight="18.75"/>
  <cols>
    <col min="1" max="1" width="5.28515625" style="46" customWidth="1"/>
    <col min="2" max="2" width="17.28515625" style="47" customWidth="1"/>
    <col min="3" max="3" width="6.28515625" style="42" customWidth="1"/>
    <col min="4" max="4" width="4.85546875" style="11" customWidth="1"/>
    <col min="5" max="5" width="17.28515625" style="47" customWidth="1"/>
    <col min="6" max="6" width="17.28515625" style="48" customWidth="1"/>
    <col min="7" max="7" width="10.140625" style="11" customWidth="1"/>
    <col min="8" max="9" width="8" style="11" customWidth="1"/>
    <col min="10" max="11" width="11.28515625" style="11" hidden="1" customWidth="1"/>
    <col min="12" max="12" width="11.28515625" style="49" hidden="1" customWidth="1"/>
    <col min="13" max="13" width="11.28515625" style="50" hidden="1" customWidth="1"/>
    <col min="14" max="16" width="8.28515625" style="51" customWidth="1"/>
    <col min="17" max="17" width="12" style="11" customWidth="1"/>
    <col min="18" max="18" width="3.5703125" style="11" customWidth="1"/>
    <col min="19" max="16384" width="9.140625" style="11"/>
  </cols>
  <sheetData>
    <row r="1" spans="1:17" ht="24.75" customHeight="1">
      <c r="A1" s="72" t="s">
        <v>285</v>
      </c>
      <c r="B1" s="72"/>
      <c r="C1" s="72"/>
      <c r="D1" s="72"/>
      <c r="E1" s="72"/>
      <c r="F1" s="72"/>
      <c r="G1" s="72"/>
      <c r="H1" s="72"/>
      <c r="I1" s="72"/>
      <c r="J1" s="70"/>
      <c r="K1" s="70"/>
      <c r="L1" s="70"/>
      <c r="M1" s="70"/>
      <c r="N1" s="72"/>
      <c r="O1" s="72"/>
      <c r="P1" s="72"/>
      <c r="Q1" s="72"/>
    </row>
    <row r="2" spans="1:17" s="20" customFormat="1" ht="24.75" customHeight="1">
      <c r="A2" s="73" t="s">
        <v>231</v>
      </c>
      <c r="B2" s="73"/>
      <c r="C2" s="73"/>
      <c r="D2" s="73"/>
      <c r="E2" s="73"/>
      <c r="F2" s="73"/>
      <c r="G2" s="73"/>
      <c r="H2" s="73"/>
      <c r="I2" s="73"/>
      <c r="J2" s="71"/>
      <c r="K2" s="71"/>
      <c r="L2" s="71"/>
      <c r="M2" s="71"/>
      <c r="N2" s="73"/>
      <c r="O2" s="73"/>
      <c r="P2" s="73"/>
      <c r="Q2" s="73"/>
    </row>
    <row r="3" spans="1:17" s="20" customFormat="1" ht="33" customHeight="1">
      <c r="A3" s="85" t="s">
        <v>84</v>
      </c>
      <c r="B3" s="86" t="s">
        <v>280</v>
      </c>
      <c r="C3" s="86"/>
      <c r="D3" s="86" t="s">
        <v>86</v>
      </c>
      <c r="E3" s="85" t="s">
        <v>73</v>
      </c>
      <c r="F3" s="86" t="s">
        <v>71</v>
      </c>
      <c r="G3" s="87" t="s">
        <v>87</v>
      </c>
      <c r="H3" s="85" t="s">
        <v>74</v>
      </c>
      <c r="I3" s="85" t="s">
        <v>72</v>
      </c>
      <c r="J3" s="88" t="s">
        <v>53</v>
      </c>
      <c r="K3" s="88" t="s">
        <v>88</v>
      </c>
      <c r="L3" s="85" t="s">
        <v>62</v>
      </c>
      <c r="M3" s="86" t="s">
        <v>89</v>
      </c>
      <c r="N3" s="85" t="s">
        <v>281</v>
      </c>
      <c r="O3" s="85" t="s">
        <v>282</v>
      </c>
      <c r="P3" s="85" t="s">
        <v>284</v>
      </c>
      <c r="Q3" s="86" t="s">
        <v>283</v>
      </c>
    </row>
    <row r="4" spans="1:17" s="20" customFormat="1" ht="33" customHeight="1">
      <c r="A4" s="85"/>
      <c r="B4" s="60" t="s">
        <v>44</v>
      </c>
      <c r="C4" s="32" t="s">
        <v>46</v>
      </c>
      <c r="D4" s="86"/>
      <c r="E4" s="85"/>
      <c r="F4" s="86"/>
      <c r="G4" s="87"/>
      <c r="H4" s="85"/>
      <c r="I4" s="85"/>
      <c r="J4" s="88"/>
      <c r="K4" s="88"/>
      <c r="L4" s="85"/>
      <c r="M4" s="86"/>
      <c r="N4" s="85"/>
      <c r="O4" s="85"/>
      <c r="P4" s="85"/>
      <c r="Q4" s="86"/>
    </row>
    <row r="5" spans="1:17" s="55" customFormat="1" ht="24" customHeight="1">
      <c r="A5" s="54"/>
      <c r="B5" s="77" t="s">
        <v>286</v>
      </c>
      <c r="C5" s="77"/>
      <c r="D5" s="77"/>
      <c r="E5" s="77"/>
      <c r="F5" s="22"/>
      <c r="G5" s="38"/>
      <c r="H5" s="38"/>
      <c r="I5" s="27"/>
      <c r="J5" s="38"/>
      <c r="K5" s="38"/>
      <c r="L5" s="14" t="e">
        <f>SUM(L6,L25)</f>
        <v>#REF!</v>
      </c>
      <c r="M5" s="14" t="e">
        <f>SUM(M6,M25)</f>
        <v>#REF!</v>
      </c>
      <c r="N5" s="14"/>
      <c r="O5" s="14"/>
      <c r="P5" s="14"/>
      <c r="Q5" s="38"/>
    </row>
    <row r="6" spans="1:17" s="55" customFormat="1" ht="24" customHeight="1">
      <c r="A6" s="54"/>
      <c r="B6" s="77" t="s">
        <v>25</v>
      </c>
      <c r="C6" s="77"/>
      <c r="D6" s="77"/>
      <c r="E6" s="77"/>
      <c r="F6" s="22"/>
      <c r="G6" s="38"/>
      <c r="H6" s="38"/>
      <c r="I6" s="27"/>
      <c r="J6" s="38"/>
      <c r="K6" s="38"/>
      <c r="L6" s="14" t="e">
        <f>SUM(L7,L9,L19)</f>
        <v>#REF!</v>
      </c>
      <c r="M6" s="14" t="e">
        <f>SUM(M7,M9,M19)</f>
        <v>#REF!</v>
      </c>
      <c r="N6" s="14"/>
      <c r="O6" s="14"/>
      <c r="P6" s="14"/>
      <c r="Q6" s="38"/>
    </row>
    <row r="7" spans="1:17" s="55" customFormat="1" ht="36" customHeight="1">
      <c r="A7" s="54"/>
      <c r="B7" s="77" t="s">
        <v>91</v>
      </c>
      <c r="C7" s="77"/>
      <c r="D7" s="77"/>
      <c r="E7" s="77"/>
      <c r="F7" s="22"/>
      <c r="G7" s="38"/>
      <c r="H7" s="38"/>
      <c r="I7" s="27"/>
      <c r="J7" s="38"/>
      <c r="K7" s="38"/>
      <c r="L7" s="14">
        <f>COUNTIF(L8:L8,"x")</f>
        <v>1</v>
      </c>
      <c r="M7" s="14">
        <f>SUM(M8)</f>
        <v>9</v>
      </c>
      <c r="N7" s="14"/>
      <c r="O7" s="14"/>
      <c r="P7" s="14"/>
      <c r="Q7" s="38"/>
    </row>
    <row r="8" spans="1:17" s="20" customFormat="1" ht="208.5" customHeight="1">
      <c r="A8" s="3">
        <v>1</v>
      </c>
      <c r="B8" s="27" t="s">
        <v>92</v>
      </c>
      <c r="C8" s="25" t="s">
        <v>0</v>
      </c>
      <c r="D8" s="5"/>
      <c r="E8" s="27" t="s">
        <v>93</v>
      </c>
      <c r="F8" s="28" t="s">
        <v>258</v>
      </c>
      <c r="G8" s="12" t="s">
        <v>94</v>
      </c>
      <c r="H8" s="2" t="s">
        <v>79</v>
      </c>
      <c r="I8" s="2" t="s">
        <v>75</v>
      </c>
      <c r="J8" s="2" t="s">
        <v>57</v>
      </c>
      <c r="K8" s="30" t="s">
        <v>95</v>
      </c>
      <c r="L8" s="30" t="s">
        <v>20</v>
      </c>
      <c r="M8" s="53">
        <v>9</v>
      </c>
      <c r="N8" s="30" t="s">
        <v>232</v>
      </c>
      <c r="O8" s="30" t="s">
        <v>232</v>
      </c>
      <c r="P8" s="30" t="s">
        <v>232</v>
      </c>
      <c r="Q8" s="8"/>
    </row>
    <row r="9" spans="1:17" s="20" customFormat="1" ht="15.75" customHeight="1">
      <c r="A9" s="3"/>
      <c r="B9" s="78" t="s">
        <v>26</v>
      </c>
      <c r="C9" s="78"/>
      <c r="D9" s="78"/>
      <c r="E9" s="78"/>
      <c r="F9" s="22"/>
      <c r="G9" s="7"/>
      <c r="H9" s="7"/>
      <c r="I9" s="2"/>
      <c r="J9" s="7"/>
      <c r="K9" s="7"/>
      <c r="L9" s="53" t="e">
        <f>SUM(L10,L13,#REF!,L15,#REF!,L17)</f>
        <v>#REF!</v>
      </c>
      <c r="M9" s="53" t="e">
        <f>SUM(M10,M13,#REF!,M15,#REF!,M17)</f>
        <v>#REF!</v>
      </c>
      <c r="N9" s="53"/>
      <c r="O9" s="53"/>
      <c r="P9" s="53"/>
      <c r="Q9" s="7"/>
    </row>
    <row r="10" spans="1:17" s="20" customFormat="1" ht="15.75">
      <c r="A10" s="3"/>
      <c r="B10" s="77" t="s">
        <v>47</v>
      </c>
      <c r="C10" s="77"/>
      <c r="D10" s="77"/>
      <c r="E10" s="77"/>
      <c r="F10" s="22"/>
      <c r="G10" s="7"/>
      <c r="H10" s="7"/>
      <c r="I10" s="2"/>
      <c r="J10" s="7"/>
      <c r="K10" s="7"/>
      <c r="L10" s="53">
        <f>COUNTIF(L11:L12,"x")</f>
        <v>2</v>
      </c>
      <c r="M10" s="53">
        <f>SUM(M11:M12)</f>
        <v>1</v>
      </c>
      <c r="N10" s="53"/>
      <c r="O10" s="53"/>
      <c r="P10" s="53"/>
      <c r="Q10" s="7"/>
    </row>
    <row r="11" spans="1:17" s="19" customFormat="1" ht="68.25" customHeight="1">
      <c r="A11" s="3">
        <v>2</v>
      </c>
      <c r="B11" s="27" t="s">
        <v>96</v>
      </c>
      <c r="C11" s="26" t="s">
        <v>2</v>
      </c>
      <c r="D11" s="30"/>
      <c r="E11" s="27" t="s">
        <v>97</v>
      </c>
      <c r="F11" s="28" t="s">
        <v>227</v>
      </c>
      <c r="G11" s="27"/>
      <c r="H11" s="2" t="s">
        <v>79</v>
      </c>
      <c r="I11" s="2" t="s">
        <v>76</v>
      </c>
      <c r="J11" s="2" t="s">
        <v>57</v>
      </c>
      <c r="K11" s="30" t="s">
        <v>95</v>
      </c>
      <c r="L11" s="30" t="s">
        <v>20</v>
      </c>
      <c r="M11" s="53"/>
      <c r="N11" s="31" t="s">
        <v>233</v>
      </c>
      <c r="O11" s="31"/>
      <c r="P11" s="31"/>
      <c r="Q11" s="8"/>
    </row>
    <row r="12" spans="1:17" s="20" customFormat="1" ht="125.25" customHeight="1">
      <c r="A12" s="3">
        <v>9</v>
      </c>
      <c r="B12" s="27" t="s">
        <v>98</v>
      </c>
      <c r="C12" s="26" t="s">
        <v>0</v>
      </c>
      <c r="D12" s="30"/>
      <c r="E12" s="27" t="s">
        <v>99</v>
      </c>
      <c r="F12" s="28" t="s">
        <v>228</v>
      </c>
      <c r="G12" s="27"/>
      <c r="H12" s="2" t="s">
        <v>79</v>
      </c>
      <c r="I12" s="2" t="s">
        <v>76</v>
      </c>
      <c r="J12" s="2" t="s">
        <v>57</v>
      </c>
      <c r="K12" s="30" t="s">
        <v>95</v>
      </c>
      <c r="L12" s="30" t="s">
        <v>20</v>
      </c>
      <c r="M12" s="53">
        <v>1</v>
      </c>
      <c r="N12" s="31"/>
      <c r="O12" s="31" t="s">
        <v>233</v>
      </c>
      <c r="P12" s="31"/>
      <c r="Q12" s="8"/>
    </row>
    <row r="13" spans="1:17" s="20" customFormat="1" ht="23.25" customHeight="1">
      <c r="A13" s="3"/>
      <c r="B13" s="77" t="s">
        <v>48</v>
      </c>
      <c r="C13" s="77"/>
      <c r="D13" s="77"/>
      <c r="E13" s="77"/>
      <c r="F13" s="22"/>
      <c r="G13" s="7"/>
      <c r="H13" s="7" t="s">
        <v>90</v>
      </c>
      <c r="I13" s="2" t="s">
        <v>90</v>
      </c>
      <c r="J13" s="7" t="s">
        <v>90</v>
      </c>
      <c r="K13" s="7" t="s">
        <v>90</v>
      </c>
      <c r="L13" s="53">
        <f>COUNTIF(L14:L14,"x")</f>
        <v>1</v>
      </c>
      <c r="M13" s="53">
        <f>SUM(M14:M14)</f>
        <v>0</v>
      </c>
      <c r="N13" s="53"/>
      <c r="O13" s="53"/>
      <c r="P13" s="53"/>
      <c r="Q13" s="7"/>
    </row>
    <row r="14" spans="1:17" s="20" customFormat="1" ht="147" customHeight="1">
      <c r="A14" s="3">
        <v>16</v>
      </c>
      <c r="B14" s="33" t="s">
        <v>100</v>
      </c>
      <c r="C14" s="34" t="s">
        <v>3</v>
      </c>
      <c r="D14" s="53" t="s">
        <v>20</v>
      </c>
      <c r="E14" s="33" t="s">
        <v>101</v>
      </c>
      <c r="F14" s="28" t="s">
        <v>229</v>
      </c>
      <c r="G14" s="4"/>
      <c r="H14" s="30" t="s">
        <v>79</v>
      </c>
      <c r="I14" s="2" t="s">
        <v>75</v>
      </c>
      <c r="J14" s="2" t="s">
        <v>57</v>
      </c>
      <c r="K14" s="30" t="s">
        <v>95</v>
      </c>
      <c r="L14" s="30" t="s">
        <v>20</v>
      </c>
      <c r="M14" s="53"/>
      <c r="N14" s="31" t="s">
        <v>234</v>
      </c>
      <c r="O14" s="31"/>
      <c r="P14" s="31"/>
      <c r="Q14" s="8"/>
    </row>
    <row r="15" spans="1:17" s="20" customFormat="1" ht="22.5" customHeight="1">
      <c r="A15" s="3"/>
      <c r="B15" s="77" t="s">
        <v>45</v>
      </c>
      <c r="C15" s="77"/>
      <c r="D15" s="77"/>
      <c r="E15" s="77"/>
      <c r="F15" s="22"/>
      <c r="G15" s="7"/>
      <c r="H15" s="7"/>
      <c r="I15" s="2"/>
      <c r="J15" s="7"/>
      <c r="K15" s="7"/>
      <c r="L15" s="53">
        <f>COUNTIF(L16:L16,"x")</f>
        <v>1</v>
      </c>
      <c r="M15" s="53">
        <f>SUM(M16:M16)</f>
        <v>1</v>
      </c>
      <c r="N15" s="53"/>
      <c r="O15" s="53"/>
      <c r="P15" s="53"/>
      <c r="Q15" s="7"/>
    </row>
    <row r="16" spans="1:17" s="20" customFormat="1" ht="120" customHeight="1">
      <c r="A16" s="3">
        <v>23</v>
      </c>
      <c r="B16" s="27" t="s">
        <v>103</v>
      </c>
      <c r="C16" s="26" t="s">
        <v>0</v>
      </c>
      <c r="D16" s="30"/>
      <c r="E16" s="27" t="s">
        <v>104</v>
      </c>
      <c r="F16" s="28" t="s">
        <v>197</v>
      </c>
      <c r="G16" s="27"/>
      <c r="H16" s="30" t="s">
        <v>79</v>
      </c>
      <c r="I16" s="2" t="s">
        <v>102</v>
      </c>
      <c r="J16" s="2" t="s">
        <v>57</v>
      </c>
      <c r="K16" s="30" t="s">
        <v>95</v>
      </c>
      <c r="L16" s="30" t="s">
        <v>20</v>
      </c>
      <c r="M16" s="53">
        <v>1</v>
      </c>
      <c r="N16" s="31"/>
      <c r="O16" s="31"/>
      <c r="P16" s="31" t="s">
        <v>233</v>
      </c>
      <c r="Q16" s="8"/>
    </row>
    <row r="17" spans="1:17" s="19" customFormat="1" ht="24.75" customHeight="1">
      <c r="A17" s="3"/>
      <c r="B17" s="77" t="s">
        <v>106</v>
      </c>
      <c r="C17" s="77"/>
      <c r="D17" s="77"/>
      <c r="E17" s="77"/>
      <c r="F17" s="35"/>
      <c r="G17" s="14"/>
      <c r="H17" s="53"/>
      <c r="I17" s="2"/>
      <c r="J17" s="7"/>
      <c r="K17" s="53"/>
      <c r="L17" s="53">
        <f>COUNTIF(L18:L18,"x")</f>
        <v>1</v>
      </c>
      <c r="M17" s="53">
        <f>SUM(M18:M18)</f>
        <v>0</v>
      </c>
      <c r="N17" s="53"/>
      <c r="O17" s="53"/>
      <c r="P17" s="53"/>
      <c r="Q17" s="52"/>
    </row>
    <row r="18" spans="1:17" s="20" customFormat="1" ht="409.5">
      <c r="A18" s="36">
        <v>38</v>
      </c>
      <c r="B18" s="27" t="s">
        <v>107</v>
      </c>
      <c r="C18" s="26" t="s">
        <v>1</v>
      </c>
      <c r="D18" s="5" t="s">
        <v>20</v>
      </c>
      <c r="E18" s="27" t="s">
        <v>77</v>
      </c>
      <c r="F18" s="28" t="s">
        <v>212</v>
      </c>
      <c r="G18" s="4" t="s">
        <v>108</v>
      </c>
      <c r="H18" s="30" t="s">
        <v>79</v>
      </c>
      <c r="I18" s="2" t="s">
        <v>75</v>
      </c>
      <c r="J18" s="2" t="s">
        <v>57</v>
      </c>
      <c r="K18" s="30" t="s">
        <v>95</v>
      </c>
      <c r="L18" s="30" t="s">
        <v>20</v>
      </c>
      <c r="M18" s="53"/>
      <c r="N18" s="31" t="s">
        <v>234</v>
      </c>
      <c r="O18" s="31" t="s">
        <v>234</v>
      </c>
      <c r="P18" s="31" t="s">
        <v>234</v>
      </c>
      <c r="Q18" s="8"/>
    </row>
    <row r="19" spans="1:17" s="20" customFormat="1" ht="44.25" customHeight="1">
      <c r="A19" s="3"/>
      <c r="B19" s="77" t="s">
        <v>27</v>
      </c>
      <c r="C19" s="77"/>
      <c r="D19" s="77"/>
      <c r="E19" s="77"/>
      <c r="F19" s="22"/>
      <c r="G19" s="7"/>
      <c r="H19" s="7"/>
      <c r="I19" s="2"/>
      <c r="J19" s="7"/>
      <c r="K19" s="7"/>
      <c r="L19" s="53">
        <f>COUNTIF(L20:L24,"x")</f>
        <v>4</v>
      </c>
      <c r="M19" s="53">
        <f>SUM(M20:M24)</f>
        <v>13</v>
      </c>
      <c r="N19" s="53"/>
      <c r="O19" s="53"/>
      <c r="P19" s="53"/>
      <c r="Q19" s="53"/>
    </row>
    <row r="20" spans="1:17" s="20" customFormat="1" ht="115.5" customHeight="1">
      <c r="A20" s="3">
        <v>39</v>
      </c>
      <c r="B20" s="27" t="s">
        <v>109</v>
      </c>
      <c r="C20" s="26" t="s">
        <v>0</v>
      </c>
      <c r="D20" s="30"/>
      <c r="E20" s="27" t="s">
        <v>110</v>
      </c>
      <c r="F20" s="5" t="s">
        <v>213</v>
      </c>
      <c r="G20" s="15" t="s">
        <v>111</v>
      </c>
      <c r="H20" s="30" t="s">
        <v>78</v>
      </c>
      <c r="I20" s="2" t="s">
        <v>75</v>
      </c>
      <c r="J20" s="2" t="s">
        <v>57</v>
      </c>
      <c r="K20" s="30" t="s">
        <v>95</v>
      </c>
      <c r="L20" s="30" t="s">
        <v>20</v>
      </c>
      <c r="M20" s="53"/>
      <c r="N20" s="31" t="s">
        <v>234</v>
      </c>
      <c r="O20" s="31" t="s">
        <v>234</v>
      </c>
      <c r="P20" s="31" t="s">
        <v>234</v>
      </c>
      <c r="Q20" s="8"/>
    </row>
    <row r="21" spans="1:17" s="20" customFormat="1" ht="276" customHeight="1">
      <c r="A21" s="3">
        <v>42</v>
      </c>
      <c r="B21" s="27" t="s">
        <v>112</v>
      </c>
      <c r="C21" s="26" t="s">
        <v>0</v>
      </c>
      <c r="D21" s="30"/>
      <c r="E21" s="27" t="s">
        <v>113</v>
      </c>
      <c r="F21" s="28" t="s">
        <v>214</v>
      </c>
      <c r="G21" s="4" t="s">
        <v>114</v>
      </c>
      <c r="H21" s="30" t="s">
        <v>79</v>
      </c>
      <c r="I21" s="2" t="s">
        <v>105</v>
      </c>
      <c r="J21" s="2" t="s">
        <v>57</v>
      </c>
      <c r="K21" s="30" t="s">
        <v>95</v>
      </c>
      <c r="L21" s="30" t="s">
        <v>20</v>
      </c>
      <c r="M21" s="53">
        <v>13</v>
      </c>
      <c r="N21" s="31" t="s">
        <v>234</v>
      </c>
      <c r="O21" s="31" t="s">
        <v>234</v>
      </c>
      <c r="P21" s="31"/>
      <c r="Q21" s="8"/>
    </row>
    <row r="22" spans="1:17" s="20" customFormat="1" ht="177" customHeight="1">
      <c r="A22" s="3">
        <v>43</v>
      </c>
      <c r="B22" s="27" t="s">
        <v>115</v>
      </c>
      <c r="C22" s="26" t="s">
        <v>0</v>
      </c>
      <c r="D22" s="30"/>
      <c r="E22" s="27" t="s">
        <v>200</v>
      </c>
      <c r="F22" s="5" t="s">
        <v>215</v>
      </c>
      <c r="G22" s="4" t="s">
        <v>116</v>
      </c>
      <c r="H22" s="30" t="s">
        <v>78</v>
      </c>
      <c r="I22" s="2" t="s">
        <v>105</v>
      </c>
      <c r="J22" s="2" t="s">
        <v>57</v>
      </c>
      <c r="K22" s="30" t="s">
        <v>95</v>
      </c>
      <c r="L22" s="30" t="s">
        <v>20</v>
      </c>
      <c r="M22" s="53"/>
      <c r="N22" s="31"/>
      <c r="O22" s="31" t="s">
        <v>234</v>
      </c>
      <c r="P22" s="31"/>
      <c r="Q22" s="8"/>
    </row>
    <row r="23" spans="1:17" s="20" customFormat="1" ht="177" customHeight="1">
      <c r="A23" s="3">
        <v>44</v>
      </c>
      <c r="B23" s="27" t="s">
        <v>117</v>
      </c>
      <c r="C23" s="26" t="s">
        <v>0</v>
      </c>
      <c r="D23" s="30"/>
      <c r="E23" s="27" t="s">
        <v>118</v>
      </c>
      <c r="F23" s="5" t="s">
        <v>268</v>
      </c>
      <c r="G23" s="4" t="s">
        <v>119</v>
      </c>
      <c r="H23" s="30" t="s">
        <v>78</v>
      </c>
      <c r="I23" s="2" t="s">
        <v>105</v>
      </c>
      <c r="J23" s="2" t="s">
        <v>57</v>
      </c>
      <c r="K23" s="30" t="s">
        <v>95</v>
      </c>
      <c r="L23" s="30" t="s">
        <v>20</v>
      </c>
      <c r="M23" s="53"/>
      <c r="N23" s="31" t="s">
        <v>235</v>
      </c>
      <c r="O23" s="31" t="s">
        <v>235</v>
      </c>
      <c r="P23" s="31" t="s">
        <v>235</v>
      </c>
      <c r="Q23" s="8"/>
    </row>
    <row r="24" spans="1:17" s="20" customFormat="1" ht="88.5" customHeight="1">
      <c r="A24" s="3">
        <v>46</v>
      </c>
      <c r="B24" s="27" t="s">
        <v>120</v>
      </c>
      <c r="C24" s="26" t="s">
        <v>0</v>
      </c>
      <c r="D24" s="30"/>
      <c r="E24" s="27" t="s">
        <v>201</v>
      </c>
      <c r="F24" s="28" t="s">
        <v>216</v>
      </c>
      <c r="G24" s="4"/>
      <c r="H24" s="30"/>
      <c r="I24" s="2"/>
      <c r="J24" s="2"/>
      <c r="K24" s="30"/>
      <c r="L24" s="30"/>
      <c r="M24" s="53"/>
      <c r="N24" s="31" t="s">
        <v>242</v>
      </c>
      <c r="O24" s="31"/>
      <c r="P24" s="31"/>
      <c r="Q24" s="8"/>
    </row>
    <row r="25" spans="1:17" s="20" customFormat="1" ht="42" customHeight="1">
      <c r="A25" s="3"/>
      <c r="B25" s="77" t="s">
        <v>28</v>
      </c>
      <c r="C25" s="77"/>
      <c r="D25" s="77"/>
      <c r="E25" s="77"/>
      <c r="F25" s="22"/>
      <c r="G25" s="7"/>
      <c r="H25" s="7"/>
      <c r="I25" s="2"/>
      <c r="J25" s="7"/>
      <c r="K25" s="7"/>
      <c r="L25" s="53" t="e">
        <f>SUM(L26,L30,L33,#REF!)</f>
        <v>#REF!</v>
      </c>
      <c r="M25" s="53" t="e">
        <f>SUM(M26,M30,M33,#REF!)</f>
        <v>#REF!</v>
      </c>
      <c r="N25" s="53"/>
      <c r="O25" s="53"/>
      <c r="P25" s="53"/>
      <c r="Q25" s="7"/>
    </row>
    <row r="26" spans="1:17" s="20" customFormat="1" ht="59.25" customHeight="1">
      <c r="A26" s="3"/>
      <c r="B26" s="77" t="s">
        <v>29</v>
      </c>
      <c r="C26" s="77"/>
      <c r="D26" s="77"/>
      <c r="E26" s="77"/>
      <c r="F26" s="22"/>
      <c r="G26" s="7"/>
      <c r="H26" s="7"/>
      <c r="I26" s="2"/>
      <c r="J26" s="7"/>
      <c r="K26" s="7"/>
      <c r="L26" s="53">
        <f>COUNTIF(L28:L29,"x")</f>
        <v>1</v>
      </c>
      <c r="M26" s="53">
        <f>SUM(M28:M29)</f>
        <v>35</v>
      </c>
      <c r="N26" s="53"/>
      <c r="O26" s="53"/>
      <c r="P26" s="53"/>
      <c r="Q26" s="7"/>
    </row>
    <row r="27" spans="1:17" s="20" customFormat="1" ht="168.75" customHeight="1">
      <c r="A27" s="3">
        <v>49</v>
      </c>
      <c r="B27" s="27" t="s">
        <v>121</v>
      </c>
      <c r="C27" s="26" t="s">
        <v>2</v>
      </c>
      <c r="D27" s="30"/>
      <c r="E27" s="27" t="s">
        <v>122</v>
      </c>
      <c r="F27" s="5" t="s">
        <v>259</v>
      </c>
      <c r="G27" s="7"/>
      <c r="H27" s="7"/>
      <c r="I27" s="2"/>
      <c r="J27" s="7"/>
      <c r="K27" s="7"/>
      <c r="L27" s="53"/>
      <c r="M27" s="53"/>
      <c r="N27" s="3" t="s">
        <v>272</v>
      </c>
      <c r="O27" s="3" t="s">
        <v>242</v>
      </c>
      <c r="P27" s="3"/>
      <c r="Q27" s="7"/>
    </row>
    <row r="28" spans="1:17" s="20" customFormat="1" ht="168.75" customHeight="1">
      <c r="A28" s="3">
        <v>55</v>
      </c>
      <c r="B28" s="27" t="s">
        <v>123</v>
      </c>
      <c r="C28" s="26" t="s">
        <v>1</v>
      </c>
      <c r="D28" s="30"/>
      <c r="E28" s="27" t="s">
        <v>124</v>
      </c>
      <c r="F28" s="5" t="s">
        <v>260</v>
      </c>
      <c r="G28" s="4"/>
      <c r="H28" s="30"/>
      <c r="I28" s="2"/>
      <c r="J28" s="2"/>
      <c r="K28" s="30"/>
      <c r="L28" s="53"/>
      <c r="M28" s="53"/>
      <c r="N28" s="3" t="s">
        <v>236</v>
      </c>
      <c r="O28" s="31"/>
      <c r="P28" s="31"/>
      <c r="Q28" s="8"/>
    </row>
    <row r="29" spans="1:17" s="20" customFormat="1" ht="296.25" customHeight="1">
      <c r="A29" s="3">
        <v>56</v>
      </c>
      <c r="B29" s="33" t="s">
        <v>68</v>
      </c>
      <c r="C29" s="34" t="s">
        <v>3</v>
      </c>
      <c r="D29" s="35" t="s">
        <v>20</v>
      </c>
      <c r="E29" s="33" t="s">
        <v>125</v>
      </c>
      <c r="F29" s="5" t="s">
        <v>261</v>
      </c>
      <c r="G29" s="4" t="s">
        <v>126</v>
      </c>
      <c r="H29" s="30" t="s">
        <v>79</v>
      </c>
      <c r="I29" s="2" t="s">
        <v>105</v>
      </c>
      <c r="J29" s="2" t="s">
        <v>57</v>
      </c>
      <c r="K29" s="30" t="s">
        <v>95</v>
      </c>
      <c r="L29" s="53" t="s">
        <v>20</v>
      </c>
      <c r="M29" s="53">
        <v>35</v>
      </c>
      <c r="N29" s="31"/>
      <c r="O29" s="3" t="s">
        <v>236</v>
      </c>
      <c r="P29" s="31"/>
      <c r="Q29" s="8"/>
    </row>
    <row r="30" spans="1:17" s="19" customFormat="1" ht="15.75">
      <c r="A30" s="3"/>
      <c r="B30" s="77" t="s">
        <v>30</v>
      </c>
      <c r="C30" s="77"/>
      <c r="D30" s="53">
        <f>COUNTIF(D31:D32,"x")</f>
        <v>0</v>
      </c>
      <c r="E30" s="63"/>
      <c r="F30" s="22"/>
      <c r="G30" s="7"/>
      <c r="H30" s="7"/>
      <c r="I30" s="2"/>
      <c r="J30" s="7"/>
      <c r="K30" s="7"/>
      <c r="L30" s="53">
        <f>COUNTIF(L31:L32,"x")</f>
        <v>2</v>
      </c>
      <c r="M30" s="53">
        <f>COUNTIF(M31:M32,"1")</f>
        <v>0</v>
      </c>
      <c r="N30" s="53"/>
      <c r="O30" s="53"/>
      <c r="P30" s="53"/>
      <c r="Q30" s="7"/>
    </row>
    <row r="31" spans="1:17" s="20" customFormat="1" ht="124.5" customHeight="1">
      <c r="A31" s="3">
        <v>57</v>
      </c>
      <c r="B31" s="27" t="s">
        <v>127</v>
      </c>
      <c r="C31" s="26" t="s">
        <v>0</v>
      </c>
      <c r="D31" s="30"/>
      <c r="E31" s="27" t="s">
        <v>128</v>
      </c>
      <c r="F31" s="28" t="s">
        <v>217</v>
      </c>
      <c r="G31" s="13" t="s">
        <v>129</v>
      </c>
      <c r="H31" s="30" t="s">
        <v>79</v>
      </c>
      <c r="I31" s="2" t="s">
        <v>102</v>
      </c>
      <c r="J31" s="2" t="s">
        <v>57</v>
      </c>
      <c r="K31" s="30" t="s">
        <v>95</v>
      </c>
      <c r="L31" s="30" t="s">
        <v>20</v>
      </c>
      <c r="M31" s="53"/>
      <c r="N31" s="31"/>
      <c r="O31" s="3" t="s">
        <v>272</v>
      </c>
      <c r="P31" s="31"/>
      <c r="Q31" s="8"/>
    </row>
    <row r="32" spans="1:17" s="20" customFormat="1" ht="89.25" customHeight="1">
      <c r="A32" s="3">
        <v>62</v>
      </c>
      <c r="B32" s="27" t="s">
        <v>130</v>
      </c>
      <c r="C32" s="26" t="s">
        <v>0</v>
      </c>
      <c r="D32" s="30"/>
      <c r="E32" s="27" t="s">
        <v>131</v>
      </c>
      <c r="F32" s="5" t="s">
        <v>218</v>
      </c>
      <c r="G32" s="4" t="s">
        <v>132</v>
      </c>
      <c r="H32" s="30" t="s">
        <v>79</v>
      </c>
      <c r="I32" s="2" t="s">
        <v>102</v>
      </c>
      <c r="J32" s="2" t="s">
        <v>57</v>
      </c>
      <c r="K32" s="30" t="s">
        <v>95</v>
      </c>
      <c r="L32" s="30" t="s">
        <v>20</v>
      </c>
      <c r="M32" s="53"/>
      <c r="N32" s="31"/>
      <c r="O32" s="31"/>
      <c r="P32" s="31"/>
      <c r="Q32" s="8"/>
    </row>
    <row r="33" spans="1:17" s="20" customFormat="1" ht="15.75" customHeight="1">
      <c r="A33" s="3"/>
      <c r="B33" s="77" t="s">
        <v>31</v>
      </c>
      <c r="C33" s="77"/>
      <c r="D33" s="77"/>
      <c r="E33" s="77"/>
      <c r="F33" s="22"/>
      <c r="G33" s="7"/>
      <c r="H33" s="7"/>
      <c r="I33" s="2"/>
      <c r="J33" s="7"/>
      <c r="K33" s="7"/>
      <c r="L33" s="53">
        <f>COUNTIF(L34:L35,"x")</f>
        <v>2</v>
      </c>
      <c r="M33" s="53">
        <f>SUM(M34:M35)</f>
        <v>0</v>
      </c>
      <c r="N33" s="53"/>
      <c r="O33" s="53"/>
      <c r="P33" s="53"/>
      <c r="Q33" s="7"/>
    </row>
    <row r="34" spans="1:17" s="20" customFormat="1" ht="121.5" customHeight="1">
      <c r="A34" s="3">
        <v>63</v>
      </c>
      <c r="B34" s="27" t="s">
        <v>133</v>
      </c>
      <c r="C34" s="26" t="s">
        <v>0</v>
      </c>
      <c r="D34" s="30"/>
      <c r="E34" s="27" t="s">
        <v>15</v>
      </c>
      <c r="F34" s="28" t="s">
        <v>219</v>
      </c>
      <c r="G34" s="4" t="s">
        <v>134</v>
      </c>
      <c r="H34" s="30" t="s">
        <v>79</v>
      </c>
      <c r="I34" s="2" t="s">
        <v>102</v>
      </c>
      <c r="J34" s="2" t="s">
        <v>57</v>
      </c>
      <c r="K34" s="30" t="s">
        <v>95</v>
      </c>
      <c r="L34" s="30" t="s">
        <v>20</v>
      </c>
      <c r="M34" s="53"/>
      <c r="N34" s="31"/>
      <c r="O34" s="31"/>
      <c r="P34" s="3" t="s">
        <v>272</v>
      </c>
      <c r="Q34" s="8"/>
    </row>
    <row r="35" spans="1:17" s="20" customFormat="1" ht="174.75" customHeight="1">
      <c r="A35" s="3">
        <v>70</v>
      </c>
      <c r="B35" s="27" t="s">
        <v>135</v>
      </c>
      <c r="C35" s="26" t="s">
        <v>0</v>
      </c>
      <c r="D35" s="30"/>
      <c r="E35" s="27" t="s">
        <v>16</v>
      </c>
      <c r="F35" s="5" t="s">
        <v>271</v>
      </c>
      <c r="G35" s="4"/>
      <c r="H35" s="30" t="s">
        <v>79</v>
      </c>
      <c r="I35" s="2" t="s">
        <v>102</v>
      </c>
      <c r="J35" s="2" t="s">
        <v>57</v>
      </c>
      <c r="K35" s="30" t="s">
        <v>95</v>
      </c>
      <c r="L35" s="30" t="s">
        <v>20</v>
      </c>
      <c r="M35" s="53"/>
      <c r="N35" s="31"/>
      <c r="O35" s="31"/>
      <c r="P35" s="3" t="s">
        <v>272</v>
      </c>
      <c r="Q35" s="8"/>
    </row>
    <row r="36" spans="1:17" s="20" customFormat="1" ht="35.25" customHeight="1">
      <c r="A36" s="3"/>
      <c r="B36" s="77" t="s">
        <v>18</v>
      </c>
      <c r="C36" s="77"/>
      <c r="D36" s="77"/>
      <c r="E36" s="77"/>
      <c r="F36" s="22"/>
      <c r="G36" s="7"/>
      <c r="H36" s="7"/>
      <c r="I36" s="2"/>
      <c r="J36" s="7"/>
      <c r="K36" s="7"/>
      <c r="L36" s="53" t="e">
        <f>SUM(L37,L54,L59)</f>
        <v>#REF!</v>
      </c>
      <c r="M36" s="53" t="e">
        <f>M37+M54+M59</f>
        <v>#REF!</v>
      </c>
      <c r="N36" s="53"/>
      <c r="O36" s="53"/>
      <c r="P36" s="53"/>
      <c r="Q36" s="7"/>
    </row>
    <row r="37" spans="1:17" s="20" customFormat="1" ht="15.75" customHeight="1">
      <c r="A37" s="3"/>
      <c r="B37" s="77" t="s">
        <v>17</v>
      </c>
      <c r="C37" s="77"/>
      <c r="D37" s="77"/>
      <c r="E37" s="77"/>
      <c r="F37" s="22"/>
      <c r="G37" s="7"/>
      <c r="H37" s="7"/>
      <c r="I37" s="2"/>
      <c r="J37" s="7"/>
      <c r="K37" s="7"/>
      <c r="L37" s="53" t="e">
        <f>SUM(#REF!,L38,L44,L47,L52)</f>
        <v>#REF!</v>
      </c>
      <c r="M37" s="53" t="e">
        <f>SUM(#REF!,M38,M44,M47,M52)</f>
        <v>#REF!</v>
      </c>
      <c r="N37" s="53"/>
      <c r="O37" s="53"/>
      <c r="P37" s="53"/>
      <c r="Q37" s="7"/>
    </row>
    <row r="38" spans="1:17" s="20" customFormat="1" ht="15.75">
      <c r="A38" s="3"/>
      <c r="B38" s="77" t="s">
        <v>136</v>
      </c>
      <c r="C38" s="77"/>
      <c r="D38" s="77"/>
      <c r="E38" s="77"/>
      <c r="F38" s="22"/>
      <c r="G38" s="7"/>
      <c r="H38" s="7"/>
      <c r="I38" s="2"/>
      <c r="J38" s="7"/>
      <c r="K38" s="7"/>
      <c r="L38" s="53">
        <f>SUM(L39,L42)</f>
        <v>2</v>
      </c>
      <c r="M38" s="53">
        <f>SUM(M39,M42)</f>
        <v>0</v>
      </c>
      <c r="N38" s="53"/>
      <c r="O38" s="53"/>
      <c r="P38" s="53"/>
      <c r="Q38" s="7"/>
    </row>
    <row r="39" spans="1:17" s="20" customFormat="1" ht="15.75" customHeight="1">
      <c r="A39" s="3"/>
      <c r="B39" s="77" t="s">
        <v>54</v>
      </c>
      <c r="C39" s="77"/>
      <c r="D39" s="77"/>
      <c r="E39" s="77"/>
      <c r="F39" s="22"/>
      <c r="G39" s="7"/>
      <c r="H39" s="7"/>
      <c r="I39" s="2"/>
      <c r="J39" s="7"/>
      <c r="K39" s="7"/>
      <c r="L39" s="53">
        <f>COUNTIF(L41:L41,"x")</f>
        <v>1</v>
      </c>
      <c r="M39" s="53">
        <f>COUNTIF(M41:M41,"1")</f>
        <v>0</v>
      </c>
      <c r="N39" s="53"/>
      <c r="O39" s="53"/>
      <c r="P39" s="53"/>
      <c r="Q39" s="7"/>
    </row>
    <row r="40" spans="1:17" s="20" customFormat="1" ht="195" customHeight="1">
      <c r="A40" s="3">
        <v>87</v>
      </c>
      <c r="B40" s="27" t="s">
        <v>21</v>
      </c>
      <c r="C40" s="26" t="s">
        <v>2</v>
      </c>
      <c r="D40" s="35"/>
      <c r="E40" s="27" t="s">
        <v>202</v>
      </c>
      <c r="F40" s="1" t="s">
        <v>230</v>
      </c>
      <c r="G40" s="7"/>
      <c r="H40" s="30" t="s">
        <v>79</v>
      </c>
      <c r="I40" s="2" t="s">
        <v>102</v>
      </c>
      <c r="J40" s="2" t="s">
        <v>59</v>
      </c>
      <c r="K40" s="30" t="s">
        <v>95</v>
      </c>
      <c r="L40" s="3" t="s">
        <v>20</v>
      </c>
      <c r="M40" s="53"/>
      <c r="N40" s="30"/>
      <c r="O40" s="30" t="s">
        <v>233</v>
      </c>
      <c r="P40" s="30"/>
      <c r="Q40" s="7"/>
    </row>
    <row r="41" spans="1:17" s="20" customFormat="1" ht="195" customHeight="1">
      <c r="A41" s="3">
        <v>89</v>
      </c>
      <c r="B41" s="27" t="s">
        <v>5</v>
      </c>
      <c r="C41" s="26" t="s">
        <v>2</v>
      </c>
      <c r="D41" s="30"/>
      <c r="E41" s="27" t="s">
        <v>6</v>
      </c>
      <c r="F41" s="28" t="s">
        <v>262</v>
      </c>
      <c r="G41" s="4"/>
      <c r="H41" s="30" t="s">
        <v>79</v>
      </c>
      <c r="I41" s="2" t="s">
        <v>102</v>
      </c>
      <c r="J41" s="2" t="s">
        <v>59</v>
      </c>
      <c r="K41" s="30" t="s">
        <v>95</v>
      </c>
      <c r="L41" s="30" t="s">
        <v>20</v>
      </c>
      <c r="M41" s="53"/>
      <c r="N41" s="30"/>
      <c r="O41" s="30" t="s">
        <v>235</v>
      </c>
      <c r="P41" s="30"/>
      <c r="Q41" s="8"/>
    </row>
    <row r="42" spans="1:17" s="20" customFormat="1" ht="15.75" customHeight="1">
      <c r="A42" s="3"/>
      <c r="B42" s="77" t="s">
        <v>7</v>
      </c>
      <c r="C42" s="77"/>
      <c r="D42" s="77"/>
      <c r="E42" s="77"/>
      <c r="F42" s="22"/>
      <c r="G42" s="7"/>
      <c r="H42" s="7"/>
      <c r="I42" s="2"/>
      <c r="J42" s="7"/>
      <c r="K42" s="7"/>
      <c r="L42" s="53">
        <f>COUNTIF(L43:L43,"x")</f>
        <v>1</v>
      </c>
      <c r="M42" s="53">
        <f>COUNTIF(M43:M43,"1")</f>
        <v>0</v>
      </c>
      <c r="N42" s="53"/>
      <c r="O42" s="53"/>
      <c r="P42" s="53"/>
      <c r="Q42" s="7"/>
    </row>
    <row r="43" spans="1:17" s="20" customFormat="1" ht="201.75" customHeight="1">
      <c r="A43" s="3">
        <v>92</v>
      </c>
      <c r="B43" s="33" t="s">
        <v>70</v>
      </c>
      <c r="C43" s="37" t="s">
        <v>81</v>
      </c>
      <c r="D43" s="53" t="s">
        <v>20</v>
      </c>
      <c r="E43" s="33" t="s">
        <v>69</v>
      </c>
      <c r="F43" s="1" t="s">
        <v>220</v>
      </c>
      <c r="G43" s="38"/>
      <c r="H43" s="30" t="s">
        <v>79</v>
      </c>
      <c r="I43" s="2" t="s">
        <v>80</v>
      </c>
      <c r="J43" s="2" t="s">
        <v>59</v>
      </c>
      <c r="K43" s="30" t="s">
        <v>95</v>
      </c>
      <c r="L43" s="53" t="s">
        <v>20</v>
      </c>
      <c r="M43" s="53"/>
      <c r="N43" s="39"/>
      <c r="O43" s="31"/>
      <c r="P43" s="31" t="s">
        <v>257</v>
      </c>
      <c r="Q43" s="8"/>
    </row>
    <row r="44" spans="1:17" s="20" customFormat="1" ht="15.75" customHeight="1">
      <c r="A44" s="3"/>
      <c r="B44" s="77" t="s">
        <v>8</v>
      </c>
      <c r="C44" s="77"/>
      <c r="D44" s="77"/>
      <c r="E44" s="77"/>
      <c r="F44" s="22"/>
      <c r="G44" s="7"/>
      <c r="H44" s="7"/>
      <c r="I44" s="2"/>
      <c r="J44" s="7"/>
      <c r="K44" s="7"/>
      <c r="L44" s="53">
        <f>COUNTIF(L45:L46,"x")</f>
        <v>1</v>
      </c>
      <c r="M44" s="53">
        <f>SUM(M45:M46)</f>
        <v>0</v>
      </c>
      <c r="N44" s="53"/>
      <c r="O44" s="53"/>
      <c r="P44" s="53"/>
      <c r="Q44" s="7"/>
    </row>
    <row r="45" spans="1:17" s="20" customFormat="1" ht="206.25" customHeight="1">
      <c r="A45" s="3">
        <v>100</v>
      </c>
      <c r="B45" s="27" t="s">
        <v>137</v>
      </c>
      <c r="C45" s="26" t="s">
        <v>2</v>
      </c>
      <c r="D45" s="30"/>
      <c r="E45" s="27" t="s">
        <v>138</v>
      </c>
      <c r="F45" s="5" t="s">
        <v>269</v>
      </c>
      <c r="G45" s="17" t="s">
        <v>198</v>
      </c>
      <c r="H45" s="30"/>
      <c r="I45" s="2"/>
      <c r="J45" s="2"/>
      <c r="K45" s="30" t="s">
        <v>95</v>
      </c>
      <c r="L45" s="53" t="s">
        <v>20</v>
      </c>
      <c r="M45" s="53"/>
      <c r="N45" s="31" t="s">
        <v>234</v>
      </c>
      <c r="O45" s="31"/>
      <c r="P45" s="31"/>
      <c r="Q45" s="8"/>
    </row>
    <row r="46" spans="1:17" s="20" customFormat="1" ht="352.5" customHeight="1">
      <c r="A46" s="3">
        <v>102</v>
      </c>
      <c r="B46" s="27" t="s">
        <v>139</v>
      </c>
      <c r="C46" s="26" t="s">
        <v>2</v>
      </c>
      <c r="D46" s="30"/>
      <c r="E46" s="27" t="s">
        <v>140</v>
      </c>
      <c r="F46" s="28" t="s">
        <v>221</v>
      </c>
      <c r="G46" s="17"/>
      <c r="H46" s="30"/>
      <c r="I46" s="2"/>
      <c r="J46" s="2"/>
      <c r="K46" s="30"/>
      <c r="L46" s="53"/>
      <c r="M46" s="53"/>
      <c r="N46" s="31"/>
      <c r="O46" s="31" t="s">
        <v>234</v>
      </c>
      <c r="P46" s="31"/>
      <c r="Q46" s="8"/>
    </row>
    <row r="47" spans="1:17" s="20" customFormat="1" ht="41.25" customHeight="1">
      <c r="A47" s="3"/>
      <c r="B47" s="77" t="s">
        <v>141</v>
      </c>
      <c r="C47" s="77"/>
      <c r="D47" s="77"/>
      <c r="E47" s="77"/>
      <c r="F47" s="22"/>
      <c r="G47" s="7"/>
      <c r="H47" s="7"/>
      <c r="I47" s="2"/>
      <c r="J47" s="7"/>
      <c r="K47" s="7"/>
      <c r="L47" s="53" t="e">
        <f>SUM(L48,#REF!,L50,#REF!,#REF!)</f>
        <v>#REF!</v>
      </c>
      <c r="M47" s="53" t="e">
        <f>SUM(M48,#REF!,M50,#REF!,#REF!)</f>
        <v>#REF!</v>
      </c>
      <c r="N47" s="53"/>
      <c r="O47" s="53"/>
      <c r="P47" s="53"/>
      <c r="Q47" s="7"/>
    </row>
    <row r="48" spans="1:17" s="20" customFormat="1" ht="41.25" customHeight="1">
      <c r="A48" s="3"/>
      <c r="B48" s="77" t="s">
        <v>55</v>
      </c>
      <c r="C48" s="77"/>
      <c r="D48" s="77"/>
      <c r="E48" s="77"/>
      <c r="F48" s="22"/>
      <c r="G48" s="7"/>
      <c r="H48" s="7"/>
      <c r="I48" s="2"/>
      <c r="J48" s="7"/>
      <c r="K48" s="7"/>
      <c r="L48" s="53">
        <f>COUNTIF(L49:L49,"x")</f>
        <v>1</v>
      </c>
      <c r="M48" s="53">
        <f>SUM(M49:M49)</f>
        <v>1</v>
      </c>
      <c r="N48" s="53"/>
      <c r="O48" s="53"/>
      <c r="P48" s="53"/>
      <c r="Q48" s="7"/>
    </row>
    <row r="49" spans="1:17" s="20" customFormat="1" ht="219" customHeight="1">
      <c r="A49" s="3">
        <v>105</v>
      </c>
      <c r="B49" s="27" t="s">
        <v>142</v>
      </c>
      <c r="C49" s="26" t="s">
        <v>2</v>
      </c>
      <c r="D49" s="5"/>
      <c r="E49" s="27" t="s">
        <v>143</v>
      </c>
      <c r="F49" s="5" t="s">
        <v>222</v>
      </c>
      <c r="G49" s="4" t="s">
        <v>144</v>
      </c>
      <c r="H49" s="30" t="s">
        <v>79</v>
      </c>
      <c r="I49" s="2" t="s">
        <v>102</v>
      </c>
      <c r="J49" s="2" t="s">
        <v>59</v>
      </c>
      <c r="K49" s="30" t="s">
        <v>95</v>
      </c>
      <c r="L49" s="53" t="s">
        <v>20</v>
      </c>
      <c r="M49" s="53">
        <v>1</v>
      </c>
      <c r="N49" s="30"/>
      <c r="O49" s="30"/>
      <c r="P49" s="31" t="s">
        <v>234</v>
      </c>
      <c r="Q49" s="8"/>
    </row>
    <row r="50" spans="1:17" s="20" customFormat="1" ht="15.75">
      <c r="A50" s="3"/>
      <c r="B50" s="77" t="s">
        <v>9</v>
      </c>
      <c r="C50" s="77"/>
      <c r="D50" s="77"/>
      <c r="E50" s="77"/>
      <c r="F50" s="22"/>
      <c r="G50" s="7"/>
      <c r="H50" s="7"/>
      <c r="I50" s="2"/>
      <c r="J50" s="7"/>
      <c r="K50" s="7"/>
      <c r="L50" s="53">
        <f>COUNTIF(L51:L51,"x")</f>
        <v>0</v>
      </c>
      <c r="M50" s="53">
        <f>SUM(M51:M51)</f>
        <v>0</v>
      </c>
      <c r="N50" s="53"/>
      <c r="O50" s="53"/>
      <c r="P50" s="53"/>
      <c r="Q50" s="7"/>
    </row>
    <row r="51" spans="1:17" s="20" customFormat="1" ht="204.75">
      <c r="A51" s="3">
        <v>109</v>
      </c>
      <c r="B51" s="27" t="s">
        <v>10</v>
      </c>
      <c r="C51" s="26" t="s">
        <v>2</v>
      </c>
      <c r="D51" s="30"/>
      <c r="E51" s="27" t="s">
        <v>11</v>
      </c>
      <c r="F51" s="5" t="s">
        <v>223</v>
      </c>
      <c r="G51" s="4"/>
      <c r="H51" s="30"/>
      <c r="I51" s="2"/>
      <c r="J51" s="2"/>
      <c r="K51" s="30"/>
      <c r="L51" s="30"/>
      <c r="M51" s="53"/>
      <c r="N51" s="31" t="s">
        <v>234</v>
      </c>
      <c r="O51" s="30"/>
      <c r="P51" s="30"/>
      <c r="Q51" s="8"/>
    </row>
    <row r="52" spans="1:17" s="20" customFormat="1" ht="15.75">
      <c r="A52" s="3"/>
      <c r="B52" s="77" t="s">
        <v>22</v>
      </c>
      <c r="C52" s="77"/>
      <c r="D52" s="77"/>
      <c r="E52" s="77"/>
      <c r="F52" s="22"/>
      <c r="G52" s="38"/>
      <c r="H52" s="30"/>
      <c r="I52" s="2"/>
      <c r="J52" s="2"/>
      <c r="K52" s="30" t="s">
        <v>95</v>
      </c>
      <c r="L52" s="53">
        <f>COUNTIF(L53:L53,"x")</f>
        <v>1</v>
      </c>
      <c r="M52" s="53">
        <f>SUM(M53:M53)</f>
        <v>0</v>
      </c>
      <c r="N52" s="53"/>
      <c r="O52" s="53"/>
      <c r="P52" s="53"/>
      <c r="Q52" s="8"/>
    </row>
    <row r="53" spans="1:17" s="20" customFormat="1" ht="107.25" customHeight="1">
      <c r="A53" s="3">
        <v>114</v>
      </c>
      <c r="B53" s="33" t="s">
        <v>145</v>
      </c>
      <c r="C53" s="34" t="s">
        <v>3</v>
      </c>
      <c r="D53" s="53" t="s">
        <v>20</v>
      </c>
      <c r="E53" s="33" t="s">
        <v>146</v>
      </c>
      <c r="F53" s="28" t="s">
        <v>224</v>
      </c>
      <c r="G53" s="38"/>
      <c r="H53" s="30" t="s">
        <v>79</v>
      </c>
      <c r="I53" s="2" t="s">
        <v>76</v>
      </c>
      <c r="J53" s="2" t="s">
        <v>59</v>
      </c>
      <c r="K53" s="30" t="s">
        <v>95</v>
      </c>
      <c r="L53" s="53" t="s">
        <v>20</v>
      </c>
      <c r="M53" s="53"/>
      <c r="N53" s="2" t="s">
        <v>238</v>
      </c>
      <c r="O53" s="2" t="s">
        <v>238</v>
      </c>
      <c r="P53" s="2" t="s">
        <v>238</v>
      </c>
      <c r="Q53" s="8"/>
    </row>
    <row r="54" spans="1:17" s="20" customFormat="1" ht="33.75" customHeight="1">
      <c r="A54" s="3"/>
      <c r="B54" s="77" t="s">
        <v>12</v>
      </c>
      <c r="C54" s="77"/>
      <c r="D54" s="77"/>
      <c r="E54" s="77"/>
      <c r="F54" s="22"/>
      <c r="G54" s="7"/>
      <c r="H54" s="7"/>
      <c r="I54" s="2"/>
      <c r="J54" s="7"/>
      <c r="K54" s="7"/>
      <c r="L54" s="53" t="e">
        <f>SUM(L55,#REF!,#REF!,#REF!,#REF!,#REF!)</f>
        <v>#REF!</v>
      </c>
      <c r="M54" s="53" t="e">
        <f>SUM(M55,#REF!,#REF!,#REF!,#REF!,#REF!)</f>
        <v>#REF!</v>
      </c>
      <c r="N54" s="53"/>
      <c r="O54" s="53"/>
      <c r="P54" s="53"/>
      <c r="Q54" s="7"/>
    </row>
    <row r="55" spans="1:17" s="20" customFormat="1" ht="20.25" customHeight="1">
      <c r="A55" s="3"/>
      <c r="B55" s="77" t="s">
        <v>56</v>
      </c>
      <c r="C55" s="77"/>
      <c r="D55" s="77"/>
      <c r="E55" s="77"/>
      <c r="F55" s="22"/>
      <c r="G55" s="7"/>
      <c r="H55" s="7"/>
      <c r="I55" s="2"/>
      <c r="J55" s="7"/>
      <c r="K55" s="7"/>
      <c r="L55" s="53">
        <f>COUNTIF(L56:L58,"x")</f>
        <v>2</v>
      </c>
      <c r="M55" s="53">
        <f>SUM(M56:M58)</f>
        <v>1</v>
      </c>
      <c r="N55" s="53"/>
      <c r="O55" s="53"/>
      <c r="P55" s="53"/>
      <c r="Q55" s="7"/>
    </row>
    <row r="56" spans="1:17" s="20" customFormat="1" ht="120.75" customHeight="1">
      <c r="A56" s="3">
        <v>115</v>
      </c>
      <c r="B56" s="27" t="s">
        <v>147</v>
      </c>
      <c r="C56" s="26" t="s">
        <v>0</v>
      </c>
      <c r="D56" s="30"/>
      <c r="E56" s="27" t="s">
        <v>148</v>
      </c>
      <c r="F56" s="5" t="s">
        <v>270</v>
      </c>
      <c r="G56" s="4"/>
      <c r="H56" s="30" t="s">
        <v>79</v>
      </c>
      <c r="I56" s="30" t="s">
        <v>102</v>
      </c>
      <c r="J56" s="2" t="s">
        <v>59</v>
      </c>
      <c r="K56" s="30" t="s">
        <v>95</v>
      </c>
      <c r="L56" s="53" t="s">
        <v>20</v>
      </c>
      <c r="M56" s="53">
        <v>1</v>
      </c>
      <c r="N56" s="31" t="s">
        <v>233</v>
      </c>
      <c r="O56" s="31"/>
      <c r="P56" s="39"/>
      <c r="Q56" s="8"/>
    </row>
    <row r="57" spans="1:17" s="20" customFormat="1" ht="129.75" customHeight="1">
      <c r="A57" s="3">
        <v>116</v>
      </c>
      <c r="B57" s="27" t="s">
        <v>314</v>
      </c>
      <c r="C57" s="26" t="s">
        <v>0</v>
      </c>
      <c r="D57" s="30"/>
      <c r="E57" s="27" t="s">
        <v>315</v>
      </c>
      <c r="F57" s="5" t="s">
        <v>316</v>
      </c>
      <c r="G57" s="4"/>
      <c r="H57" s="30"/>
      <c r="I57" s="30"/>
      <c r="J57" s="2"/>
      <c r="K57" s="30"/>
      <c r="L57" s="53"/>
      <c r="M57" s="53"/>
      <c r="N57" s="31"/>
      <c r="O57" s="31"/>
      <c r="P57" s="31" t="s">
        <v>233</v>
      </c>
      <c r="Q57" s="8"/>
    </row>
    <row r="58" spans="1:17" s="20" customFormat="1" ht="217.5" customHeight="1">
      <c r="A58" s="3">
        <v>119</v>
      </c>
      <c r="B58" s="27" t="s">
        <v>149</v>
      </c>
      <c r="C58" s="26" t="s">
        <v>0</v>
      </c>
      <c r="D58" s="5"/>
      <c r="E58" s="27" t="s">
        <v>150</v>
      </c>
      <c r="F58" s="28" t="s">
        <v>239</v>
      </c>
      <c r="G58" s="4"/>
      <c r="H58" s="30" t="s">
        <v>79</v>
      </c>
      <c r="I58" s="30" t="s">
        <v>102</v>
      </c>
      <c r="J58" s="2" t="s">
        <v>59</v>
      </c>
      <c r="K58" s="30" t="s">
        <v>95</v>
      </c>
      <c r="L58" s="53" t="s">
        <v>20</v>
      </c>
      <c r="M58" s="53"/>
      <c r="N58" s="31" t="s">
        <v>235</v>
      </c>
      <c r="O58" s="31" t="s">
        <v>235</v>
      </c>
      <c r="P58" s="31" t="s">
        <v>235</v>
      </c>
      <c r="Q58" s="8"/>
    </row>
    <row r="59" spans="1:17" s="20" customFormat="1" ht="30" customHeight="1">
      <c r="A59" s="3"/>
      <c r="B59" s="77" t="s">
        <v>13</v>
      </c>
      <c r="C59" s="77"/>
      <c r="D59" s="77"/>
      <c r="E59" s="77"/>
      <c r="F59" s="22"/>
      <c r="G59" s="7"/>
      <c r="H59" s="7"/>
      <c r="I59" s="2"/>
      <c r="J59" s="7"/>
      <c r="K59" s="7"/>
      <c r="L59" s="53" t="e">
        <f>SUM(L60,#REF!,#REF!)</f>
        <v>#REF!</v>
      </c>
      <c r="M59" s="53" t="e">
        <f>SUM(M60,#REF!,#REF!)</f>
        <v>#REF!</v>
      </c>
      <c r="N59" s="53"/>
      <c r="O59" s="53"/>
      <c r="P59" s="53"/>
      <c r="Q59" s="7"/>
    </row>
    <row r="60" spans="1:17" s="20" customFormat="1" ht="47.25" customHeight="1">
      <c r="A60" s="3"/>
      <c r="B60" s="77" t="s">
        <v>14</v>
      </c>
      <c r="C60" s="77"/>
      <c r="D60" s="77"/>
      <c r="E60" s="77"/>
      <c r="F60" s="22"/>
      <c r="G60" s="7"/>
      <c r="H60" s="7"/>
      <c r="I60" s="2"/>
      <c r="J60" s="7"/>
      <c r="K60" s="7"/>
      <c r="L60" s="53">
        <f>COUNTIF(L61:L62,"x")</f>
        <v>2</v>
      </c>
      <c r="M60" s="53">
        <f>SUM(M61:M62)</f>
        <v>2</v>
      </c>
      <c r="N60" s="53"/>
      <c r="O60" s="53"/>
      <c r="P60" s="53"/>
      <c r="Q60" s="7"/>
    </row>
    <row r="61" spans="1:17" s="20" customFormat="1" ht="147" customHeight="1">
      <c r="A61" s="3">
        <v>139</v>
      </c>
      <c r="B61" s="27" t="s">
        <v>151</v>
      </c>
      <c r="C61" s="26" t="s">
        <v>0</v>
      </c>
      <c r="D61" s="30"/>
      <c r="E61" s="27" t="s">
        <v>152</v>
      </c>
      <c r="F61" s="1" t="s">
        <v>278</v>
      </c>
      <c r="G61" s="4"/>
      <c r="H61" s="30" t="s">
        <v>79</v>
      </c>
      <c r="I61" s="5" t="s">
        <v>102</v>
      </c>
      <c r="J61" s="2" t="s">
        <v>59</v>
      </c>
      <c r="K61" s="30" t="s">
        <v>95</v>
      </c>
      <c r="L61" s="53" t="s">
        <v>20</v>
      </c>
      <c r="M61" s="53">
        <v>1</v>
      </c>
      <c r="N61" s="31" t="s">
        <v>273</v>
      </c>
      <c r="O61" s="31"/>
      <c r="P61" s="31"/>
      <c r="Q61" s="8"/>
    </row>
    <row r="62" spans="1:17" s="20" customFormat="1" ht="134.25" customHeight="1">
      <c r="A62" s="3">
        <v>140</v>
      </c>
      <c r="B62" s="27" t="s">
        <v>153</v>
      </c>
      <c r="C62" s="26" t="s">
        <v>0</v>
      </c>
      <c r="D62" s="30"/>
      <c r="E62" s="27" t="s">
        <v>154</v>
      </c>
      <c r="F62" s="5" t="s">
        <v>313</v>
      </c>
      <c r="G62" s="4"/>
      <c r="H62" s="30" t="s">
        <v>79</v>
      </c>
      <c r="I62" s="5" t="s">
        <v>102</v>
      </c>
      <c r="J62" s="2" t="s">
        <v>59</v>
      </c>
      <c r="K62" s="30" t="s">
        <v>95</v>
      </c>
      <c r="L62" s="30" t="s">
        <v>20</v>
      </c>
      <c r="M62" s="53">
        <v>1</v>
      </c>
      <c r="N62" s="31" t="s">
        <v>273</v>
      </c>
      <c r="O62" s="31" t="s">
        <v>242</v>
      </c>
      <c r="P62" s="31"/>
      <c r="Q62" s="8"/>
    </row>
    <row r="63" spans="1:17" s="20" customFormat="1" ht="42.75" customHeight="1">
      <c r="A63" s="3"/>
      <c r="B63" s="77" t="s">
        <v>19</v>
      </c>
      <c r="C63" s="77"/>
      <c r="D63" s="77"/>
      <c r="E63" s="77"/>
      <c r="F63" s="22"/>
      <c r="G63" s="7"/>
      <c r="H63" s="7"/>
      <c r="I63" s="2"/>
      <c r="J63" s="7"/>
      <c r="K63" s="7"/>
      <c r="L63" s="53">
        <f>SUM(L64,L73,L80)</f>
        <v>9</v>
      </c>
      <c r="M63" s="53">
        <f>M64+M73+M80</f>
        <v>35</v>
      </c>
      <c r="N63" s="53"/>
      <c r="O63" s="53"/>
      <c r="P63" s="53"/>
      <c r="Q63" s="7"/>
    </row>
    <row r="64" spans="1:17" s="20" customFormat="1" ht="23.25" customHeight="1">
      <c r="A64" s="3"/>
      <c r="B64" s="77" t="s">
        <v>32</v>
      </c>
      <c r="C64" s="77"/>
      <c r="D64" s="77"/>
      <c r="E64" s="77"/>
      <c r="F64" s="22"/>
      <c r="G64" s="7"/>
      <c r="H64" s="7"/>
      <c r="I64" s="2"/>
      <c r="J64" s="7"/>
      <c r="K64" s="7"/>
      <c r="L64" s="53">
        <f>COUNTIF(L65:L72,"x")</f>
        <v>3</v>
      </c>
      <c r="M64" s="53">
        <f>SUM(M65:M72)</f>
        <v>10</v>
      </c>
      <c r="N64" s="53"/>
      <c r="O64" s="53"/>
      <c r="P64" s="53"/>
      <c r="Q64" s="7"/>
    </row>
    <row r="65" spans="1:17" s="20" customFormat="1" ht="111.75" customHeight="1">
      <c r="A65" s="3">
        <v>146</v>
      </c>
      <c r="B65" s="27" t="s">
        <v>155</v>
      </c>
      <c r="C65" s="26" t="s">
        <v>0</v>
      </c>
      <c r="D65" s="30"/>
      <c r="E65" s="27" t="s">
        <v>156</v>
      </c>
      <c r="F65" s="5" t="s">
        <v>243</v>
      </c>
      <c r="G65" s="18"/>
      <c r="H65" s="30" t="s">
        <v>79</v>
      </c>
      <c r="I65" s="5" t="s">
        <v>102</v>
      </c>
      <c r="J65" s="2" t="s">
        <v>58</v>
      </c>
      <c r="K65" s="30" t="s">
        <v>95</v>
      </c>
      <c r="L65" s="52" t="s">
        <v>20</v>
      </c>
      <c r="M65" s="53"/>
      <c r="N65" s="31"/>
      <c r="O65" s="31" t="s">
        <v>240</v>
      </c>
      <c r="P65" s="31"/>
      <c r="Q65" s="8"/>
    </row>
    <row r="66" spans="1:17" s="20" customFormat="1" ht="42" customHeight="1">
      <c r="A66" s="82">
        <v>149</v>
      </c>
      <c r="B66" s="79" t="s">
        <v>49</v>
      </c>
      <c r="C66" s="81"/>
      <c r="D66" s="80"/>
      <c r="E66" s="79" t="s">
        <v>157</v>
      </c>
      <c r="F66" s="5" t="s">
        <v>241</v>
      </c>
      <c r="G66" s="18"/>
      <c r="H66" s="30"/>
      <c r="I66" s="5"/>
      <c r="J66" s="2"/>
      <c r="K66" s="30"/>
      <c r="L66" s="52"/>
      <c r="M66" s="53"/>
      <c r="N66" s="31" t="s">
        <v>242</v>
      </c>
      <c r="O66" s="31"/>
      <c r="P66" s="31"/>
      <c r="Q66" s="8"/>
    </row>
    <row r="67" spans="1:17" s="20" customFormat="1" ht="42" customHeight="1">
      <c r="A67" s="82"/>
      <c r="B67" s="79"/>
      <c r="C67" s="81"/>
      <c r="D67" s="80"/>
      <c r="E67" s="79"/>
      <c r="F67" s="5" t="s">
        <v>318</v>
      </c>
      <c r="G67" s="18"/>
      <c r="H67" s="30"/>
      <c r="I67" s="5"/>
      <c r="J67" s="2"/>
      <c r="K67" s="30"/>
      <c r="L67" s="52"/>
      <c r="M67" s="53"/>
      <c r="N67" s="31"/>
      <c r="O67" s="31" t="s">
        <v>242</v>
      </c>
      <c r="P67" s="31"/>
      <c r="Q67" s="8"/>
    </row>
    <row r="68" spans="1:17" s="20" customFormat="1" ht="42" customHeight="1">
      <c r="A68" s="82"/>
      <c r="B68" s="79"/>
      <c r="C68" s="81"/>
      <c r="D68" s="80"/>
      <c r="E68" s="79"/>
      <c r="F68" s="5" t="s">
        <v>320</v>
      </c>
      <c r="G68" s="15" t="s">
        <v>158</v>
      </c>
      <c r="H68" s="30" t="s">
        <v>79</v>
      </c>
      <c r="I68" s="5" t="s">
        <v>102</v>
      </c>
      <c r="J68" s="2" t="s">
        <v>58</v>
      </c>
      <c r="K68" s="30" t="s">
        <v>95</v>
      </c>
      <c r="L68" s="30" t="s">
        <v>20</v>
      </c>
      <c r="M68" s="53">
        <v>10</v>
      </c>
      <c r="N68" s="31"/>
      <c r="O68" s="31"/>
      <c r="P68" s="31" t="s">
        <v>242</v>
      </c>
      <c r="Q68" s="8"/>
    </row>
    <row r="69" spans="1:17" s="20" customFormat="1" ht="74.25" customHeight="1">
      <c r="A69" s="82">
        <v>150</v>
      </c>
      <c r="B69" s="79" t="s">
        <v>50</v>
      </c>
      <c r="C69" s="81" t="s">
        <v>2</v>
      </c>
      <c r="D69" s="80"/>
      <c r="E69" s="79" t="s">
        <v>159</v>
      </c>
      <c r="F69" s="5" t="s">
        <v>244</v>
      </c>
      <c r="G69" s="15"/>
      <c r="H69" s="30"/>
      <c r="I69" s="5"/>
      <c r="J69" s="2"/>
      <c r="K69" s="30"/>
      <c r="L69" s="30"/>
      <c r="M69" s="53"/>
      <c r="N69" s="31" t="s">
        <v>242</v>
      </c>
      <c r="O69" s="31"/>
      <c r="P69" s="31"/>
      <c r="Q69" s="8"/>
    </row>
    <row r="70" spans="1:17" s="20" customFormat="1" ht="74.25" customHeight="1">
      <c r="A70" s="82"/>
      <c r="B70" s="79"/>
      <c r="C70" s="81"/>
      <c r="D70" s="80"/>
      <c r="E70" s="79"/>
      <c r="F70" s="5" t="s">
        <v>245</v>
      </c>
      <c r="G70" s="15"/>
      <c r="H70" s="30"/>
      <c r="I70" s="5"/>
      <c r="J70" s="2"/>
      <c r="K70" s="30"/>
      <c r="L70" s="30"/>
      <c r="M70" s="53"/>
      <c r="N70" s="31"/>
      <c r="O70" s="31" t="s">
        <v>242</v>
      </c>
      <c r="P70" s="31"/>
      <c r="Q70" s="8"/>
    </row>
    <row r="71" spans="1:17" s="20" customFormat="1" ht="74.25" customHeight="1">
      <c r="A71" s="82"/>
      <c r="B71" s="79"/>
      <c r="C71" s="81"/>
      <c r="D71" s="80"/>
      <c r="E71" s="79"/>
      <c r="F71" s="5" t="s">
        <v>321</v>
      </c>
      <c r="G71" s="4" t="s">
        <v>160</v>
      </c>
      <c r="H71" s="30" t="s">
        <v>79</v>
      </c>
      <c r="I71" s="5" t="s">
        <v>102</v>
      </c>
      <c r="J71" s="2" t="s">
        <v>58</v>
      </c>
      <c r="K71" s="30" t="s">
        <v>95</v>
      </c>
      <c r="L71" s="30" t="s">
        <v>20</v>
      </c>
      <c r="M71" s="53"/>
      <c r="N71" s="31"/>
      <c r="O71" s="31"/>
      <c r="P71" s="31" t="s">
        <v>242</v>
      </c>
      <c r="Q71" s="8"/>
    </row>
    <row r="72" spans="1:17" s="20" customFormat="1" ht="100.5" customHeight="1">
      <c r="A72" s="3">
        <v>152</v>
      </c>
      <c r="B72" s="27" t="s">
        <v>23</v>
      </c>
      <c r="C72" s="26" t="s">
        <v>0</v>
      </c>
      <c r="D72" s="30"/>
      <c r="E72" s="27" t="s">
        <v>203</v>
      </c>
      <c r="F72" s="5" t="s">
        <v>326</v>
      </c>
      <c r="G72" s="16"/>
      <c r="H72" s="30"/>
      <c r="I72" s="5"/>
      <c r="J72" s="2"/>
      <c r="K72" s="30"/>
      <c r="L72" s="53"/>
      <c r="M72" s="53"/>
      <c r="N72" s="31" t="s">
        <v>234</v>
      </c>
      <c r="O72" s="31" t="s">
        <v>234</v>
      </c>
      <c r="P72" s="31" t="s">
        <v>234</v>
      </c>
      <c r="Q72" s="8"/>
    </row>
    <row r="73" spans="1:17" s="20" customFormat="1" ht="36.75" customHeight="1">
      <c r="A73" s="3"/>
      <c r="B73" s="77" t="s">
        <v>33</v>
      </c>
      <c r="C73" s="77"/>
      <c r="D73" s="77"/>
      <c r="E73" s="77"/>
      <c r="F73" s="22"/>
      <c r="G73" s="7"/>
      <c r="H73" s="7"/>
      <c r="I73" s="2"/>
      <c r="J73" s="7"/>
      <c r="K73" s="7"/>
      <c r="L73" s="53">
        <f>COUNTIF(L74:L79,"x")</f>
        <v>4</v>
      </c>
      <c r="M73" s="53">
        <f>SUM(M74:M79)</f>
        <v>24</v>
      </c>
      <c r="N73" s="53"/>
      <c r="O73" s="53"/>
      <c r="P73" s="53"/>
      <c r="Q73" s="7"/>
    </row>
    <row r="74" spans="1:17" s="20" customFormat="1" ht="78.75" customHeight="1">
      <c r="A74" s="3">
        <v>153</v>
      </c>
      <c r="B74" s="27" t="s">
        <v>161</v>
      </c>
      <c r="C74" s="26" t="s">
        <v>0</v>
      </c>
      <c r="D74" s="30"/>
      <c r="E74" s="27" t="s">
        <v>162</v>
      </c>
      <c r="F74" s="5" t="s">
        <v>204</v>
      </c>
      <c r="G74" s="4"/>
      <c r="H74" s="30"/>
      <c r="I74" s="5" t="s">
        <v>102</v>
      </c>
      <c r="J74" s="2" t="s">
        <v>58</v>
      </c>
      <c r="K74" s="30" t="s">
        <v>95</v>
      </c>
      <c r="L74" s="30" t="s">
        <v>20</v>
      </c>
      <c r="M74" s="53"/>
      <c r="N74" s="31" t="s">
        <v>240</v>
      </c>
      <c r="O74" s="31"/>
      <c r="P74" s="31"/>
      <c r="Q74" s="8"/>
    </row>
    <row r="75" spans="1:17" s="20" customFormat="1" ht="90" customHeight="1">
      <c r="A75" s="82">
        <v>157</v>
      </c>
      <c r="B75" s="79" t="s">
        <v>67</v>
      </c>
      <c r="C75" s="81" t="s">
        <v>0</v>
      </c>
      <c r="D75" s="80"/>
      <c r="E75" s="79" t="s">
        <v>163</v>
      </c>
      <c r="F75" s="5" t="s">
        <v>247</v>
      </c>
      <c r="G75" s="4"/>
      <c r="H75" s="30"/>
      <c r="I75" s="5"/>
      <c r="J75" s="2"/>
      <c r="K75" s="30"/>
      <c r="L75" s="30"/>
      <c r="M75" s="53"/>
      <c r="N75" s="31" t="s">
        <v>248</v>
      </c>
      <c r="O75" s="31"/>
      <c r="P75" s="31"/>
      <c r="Q75" s="8"/>
    </row>
    <row r="76" spans="1:17" s="20" customFormat="1" ht="90" customHeight="1">
      <c r="A76" s="82"/>
      <c r="B76" s="79"/>
      <c r="C76" s="81"/>
      <c r="D76" s="80"/>
      <c r="E76" s="79"/>
      <c r="F76" s="5" t="s">
        <v>246</v>
      </c>
      <c r="G76" s="4"/>
      <c r="H76" s="30"/>
      <c r="I76" s="5" t="s">
        <v>102</v>
      </c>
      <c r="J76" s="2" t="s">
        <v>58</v>
      </c>
      <c r="K76" s="30" t="s">
        <v>95</v>
      </c>
      <c r="L76" s="30" t="s">
        <v>20</v>
      </c>
      <c r="M76" s="53">
        <v>23</v>
      </c>
      <c r="N76" s="31"/>
      <c r="O76" s="31"/>
      <c r="P76" s="31" t="s">
        <v>248</v>
      </c>
      <c r="Q76" s="8"/>
    </row>
    <row r="77" spans="1:17" s="20" customFormat="1" ht="163.5" customHeight="1">
      <c r="A77" s="3">
        <v>158</v>
      </c>
      <c r="B77" s="27" t="s">
        <v>196</v>
      </c>
      <c r="C77" s="26" t="s">
        <v>0</v>
      </c>
      <c r="D77" s="30"/>
      <c r="E77" s="27" t="s">
        <v>164</v>
      </c>
      <c r="F77" s="1" t="s">
        <v>264</v>
      </c>
      <c r="G77" s="4"/>
      <c r="H77" s="30"/>
      <c r="I77" s="5" t="s">
        <v>102</v>
      </c>
      <c r="J77" s="2" t="s">
        <v>58</v>
      </c>
      <c r="K77" s="30" t="s">
        <v>95</v>
      </c>
      <c r="L77" s="30" t="s">
        <v>20</v>
      </c>
      <c r="M77" s="53">
        <v>1</v>
      </c>
      <c r="N77" s="31" t="s">
        <v>235</v>
      </c>
      <c r="O77" s="31" t="s">
        <v>235</v>
      </c>
      <c r="P77" s="31" t="s">
        <v>235</v>
      </c>
      <c r="Q77" s="8"/>
    </row>
    <row r="78" spans="1:17" s="20" customFormat="1" ht="96" customHeight="1">
      <c r="A78" s="3">
        <v>159</v>
      </c>
      <c r="B78" s="27" t="s">
        <v>165</v>
      </c>
      <c r="C78" s="26" t="s">
        <v>0</v>
      </c>
      <c r="D78" s="30"/>
      <c r="E78" s="27" t="s">
        <v>205</v>
      </c>
      <c r="F78" s="5" t="s">
        <v>249</v>
      </c>
      <c r="G78" s="4"/>
      <c r="H78" s="30"/>
      <c r="I78" s="5"/>
      <c r="J78" s="2"/>
      <c r="K78" s="30"/>
      <c r="L78" s="30"/>
      <c r="M78" s="53"/>
      <c r="N78" s="31"/>
      <c r="O78" s="31" t="s">
        <v>233</v>
      </c>
      <c r="P78" s="31"/>
      <c r="Q78" s="8"/>
    </row>
    <row r="79" spans="1:17" s="20" customFormat="1" ht="107.25" customHeight="1">
      <c r="A79" s="3">
        <v>160</v>
      </c>
      <c r="B79" s="27" t="s">
        <v>63</v>
      </c>
      <c r="C79" s="26" t="s">
        <v>0</v>
      </c>
      <c r="D79" s="30"/>
      <c r="E79" s="27" t="s">
        <v>51</v>
      </c>
      <c r="F79" s="5" t="s">
        <v>250</v>
      </c>
      <c r="G79" s="8" t="s">
        <v>166</v>
      </c>
      <c r="H79" s="30"/>
      <c r="I79" s="5" t="s">
        <v>102</v>
      </c>
      <c r="J79" s="2" t="s">
        <v>58</v>
      </c>
      <c r="K79" s="30" t="s">
        <v>95</v>
      </c>
      <c r="L79" s="30" t="s">
        <v>20</v>
      </c>
      <c r="M79" s="53"/>
      <c r="N79" s="31"/>
      <c r="O79" s="31" t="s">
        <v>273</v>
      </c>
      <c r="P79" s="31"/>
      <c r="Q79" s="8"/>
    </row>
    <row r="80" spans="1:17" s="20" customFormat="1" ht="34.5" customHeight="1">
      <c r="A80" s="3"/>
      <c r="B80" s="77" t="s">
        <v>34</v>
      </c>
      <c r="C80" s="77"/>
      <c r="D80" s="77"/>
      <c r="E80" s="77"/>
      <c r="F80" s="22"/>
      <c r="G80" s="7"/>
      <c r="H80" s="7"/>
      <c r="I80" s="2"/>
      <c r="J80" s="7"/>
      <c r="K80" s="7"/>
      <c r="L80" s="53">
        <f>COUNTIF(L81:L82,"x")</f>
        <v>2</v>
      </c>
      <c r="M80" s="53">
        <f>SUM(M81:M82)</f>
        <v>1</v>
      </c>
      <c r="N80" s="53"/>
      <c r="O80" s="53"/>
      <c r="P80" s="53"/>
      <c r="Q80" s="7"/>
    </row>
    <row r="81" spans="1:17" s="20" customFormat="1" ht="48.75" customHeight="1">
      <c r="A81" s="3">
        <v>164</v>
      </c>
      <c r="B81" s="27" t="s">
        <v>167</v>
      </c>
      <c r="C81" s="26" t="s">
        <v>0</v>
      </c>
      <c r="D81" s="30"/>
      <c r="E81" s="27" t="s">
        <v>168</v>
      </c>
      <c r="F81" s="5" t="s">
        <v>263</v>
      </c>
      <c r="G81" s="4"/>
      <c r="H81" s="30"/>
      <c r="I81" s="30" t="s">
        <v>105</v>
      </c>
      <c r="J81" s="2" t="s">
        <v>58</v>
      </c>
      <c r="K81" s="30" t="s">
        <v>95</v>
      </c>
      <c r="L81" s="30" t="s">
        <v>20</v>
      </c>
      <c r="M81" s="53"/>
      <c r="N81" s="31" t="s">
        <v>235</v>
      </c>
      <c r="O81" s="31" t="s">
        <v>235</v>
      </c>
      <c r="P81" s="31" t="s">
        <v>235</v>
      </c>
      <c r="Q81" s="8"/>
    </row>
    <row r="82" spans="1:17" s="20" customFormat="1" ht="156" customHeight="1">
      <c r="A82" s="3">
        <v>169</v>
      </c>
      <c r="B82" s="27" t="s">
        <v>169</v>
      </c>
      <c r="C82" s="26" t="s">
        <v>0</v>
      </c>
      <c r="D82" s="30"/>
      <c r="E82" s="27" t="s">
        <v>170</v>
      </c>
      <c r="F82" s="5" t="s">
        <v>254</v>
      </c>
      <c r="G82" s="4"/>
      <c r="H82" s="30"/>
      <c r="I82" s="30" t="s">
        <v>105</v>
      </c>
      <c r="J82" s="2" t="s">
        <v>58</v>
      </c>
      <c r="K82" s="30" t="s">
        <v>95</v>
      </c>
      <c r="L82" s="30" t="s">
        <v>20</v>
      </c>
      <c r="M82" s="53">
        <v>1</v>
      </c>
      <c r="N82" s="31"/>
      <c r="O82" s="31" t="s">
        <v>251</v>
      </c>
      <c r="P82" s="31"/>
      <c r="Q82" s="8"/>
    </row>
    <row r="83" spans="1:17" s="20" customFormat="1" ht="43.5" customHeight="1">
      <c r="A83" s="3"/>
      <c r="B83" s="77" t="s">
        <v>35</v>
      </c>
      <c r="C83" s="77"/>
      <c r="D83" s="77"/>
      <c r="E83" s="77"/>
      <c r="F83" s="22"/>
      <c r="G83" s="7"/>
      <c r="H83" s="7"/>
      <c r="I83" s="2"/>
      <c r="J83" s="7"/>
      <c r="K83" s="7"/>
      <c r="L83" s="53" t="e">
        <f>SUM(L84,L89)</f>
        <v>#REF!</v>
      </c>
      <c r="M83" s="53" t="e">
        <f>M84+M89</f>
        <v>#REF!</v>
      </c>
      <c r="N83" s="53"/>
      <c r="O83" s="53"/>
      <c r="P83" s="53"/>
      <c r="Q83" s="7"/>
    </row>
    <row r="84" spans="1:17" s="20" customFormat="1" ht="24.75" customHeight="1">
      <c r="A84" s="3"/>
      <c r="B84" s="77" t="s">
        <v>36</v>
      </c>
      <c r="C84" s="77"/>
      <c r="D84" s="77"/>
      <c r="E84" s="77"/>
      <c r="F84" s="22"/>
      <c r="G84" s="7"/>
      <c r="H84" s="7"/>
      <c r="I84" s="2"/>
      <c r="J84" s="7"/>
      <c r="K84" s="7"/>
      <c r="L84" s="53" t="e">
        <f>SUM(L85,L87,#REF!)</f>
        <v>#REF!</v>
      </c>
      <c r="M84" s="53" t="e">
        <f>SUM(M85,M87,#REF!)</f>
        <v>#REF!</v>
      </c>
      <c r="N84" s="53"/>
      <c r="O84" s="53"/>
      <c r="P84" s="53"/>
      <c r="Q84" s="7"/>
    </row>
    <row r="85" spans="1:17" s="20" customFormat="1" ht="24.75" customHeight="1">
      <c r="A85" s="3"/>
      <c r="B85" s="77" t="s">
        <v>37</v>
      </c>
      <c r="C85" s="77"/>
      <c r="D85" s="77"/>
      <c r="E85" s="77"/>
      <c r="F85" s="22"/>
      <c r="G85" s="7"/>
      <c r="H85" s="7"/>
      <c r="I85" s="2"/>
      <c r="J85" s="7"/>
      <c r="K85" s="7"/>
      <c r="L85" s="53">
        <f>COUNTIF(L86:L86,"x")</f>
        <v>1</v>
      </c>
      <c r="M85" s="53">
        <f>SUM(M86:M86)</f>
        <v>0</v>
      </c>
      <c r="N85" s="53"/>
      <c r="O85" s="53"/>
      <c r="P85" s="53"/>
      <c r="Q85" s="7"/>
    </row>
    <row r="86" spans="1:17" s="20" customFormat="1" ht="103.5" customHeight="1">
      <c r="A86" s="3">
        <v>174</v>
      </c>
      <c r="B86" s="27" t="s">
        <v>24</v>
      </c>
      <c r="C86" s="26" t="s">
        <v>4</v>
      </c>
      <c r="D86" s="30"/>
      <c r="E86" s="27" t="s">
        <v>207</v>
      </c>
      <c r="F86" s="5" t="s">
        <v>252</v>
      </c>
      <c r="G86" s="4"/>
      <c r="H86" s="30" t="s">
        <v>78</v>
      </c>
      <c r="I86" s="30" t="s">
        <v>105</v>
      </c>
      <c r="J86" s="2" t="s">
        <v>66</v>
      </c>
      <c r="K86" s="30" t="s">
        <v>95</v>
      </c>
      <c r="L86" s="30" t="s">
        <v>20</v>
      </c>
      <c r="M86" s="53"/>
      <c r="N86" s="39"/>
      <c r="O86" s="30"/>
      <c r="P86" s="30" t="s">
        <v>233</v>
      </c>
      <c r="Q86" s="8"/>
    </row>
    <row r="87" spans="1:17" s="20" customFormat="1" ht="15.75" customHeight="1">
      <c r="A87" s="3"/>
      <c r="B87" s="77" t="s">
        <v>38</v>
      </c>
      <c r="C87" s="77"/>
      <c r="D87" s="77"/>
      <c r="E87" s="77"/>
      <c r="F87" s="22"/>
      <c r="G87" s="7"/>
      <c r="H87" s="7"/>
      <c r="I87" s="2"/>
      <c r="J87" s="7"/>
      <c r="K87" s="7"/>
      <c r="L87" s="53">
        <f>COUNTIF(L88:L88,"x")</f>
        <v>1</v>
      </c>
      <c r="M87" s="53" t="e">
        <f>SUM(#REF!)</f>
        <v>#REF!</v>
      </c>
      <c r="N87" s="53"/>
      <c r="O87" s="53"/>
      <c r="P87" s="53"/>
      <c r="Q87" s="7"/>
    </row>
    <row r="88" spans="1:17" s="20" customFormat="1" ht="102.75" customHeight="1">
      <c r="A88" s="3">
        <v>175</v>
      </c>
      <c r="B88" s="27" t="s">
        <v>171</v>
      </c>
      <c r="C88" s="26" t="s">
        <v>0</v>
      </c>
      <c r="D88" s="30"/>
      <c r="E88" s="27" t="s">
        <v>208</v>
      </c>
      <c r="F88" s="67" t="s">
        <v>208</v>
      </c>
      <c r="G88" s="7"/>
      <c r="H88" s="7"/>
      <c r="I88" s="2"/>
      <c r="J88" s="7"/>
      <c r="K88" s="7"/>
      <c r="L88" s="30" t="s">
        <v>20</v>
      </c>
      <c r="M88" s="53"/>
      <c r="N88" s="3"/>
      <c r="O88" s="30" t="s">
        <v>240</v>
      </c>
      <c r="P88" s="3"/>
      <c r="Q88" s="7"/>
    </row>
    <row r="89" spans="1:17" s="20" customFormat="1" ht="30" customHeight="1">
      <c r="A89" s="3"/>
      <c r="B89" s="77" t="s">
        <v>39</v>
      </c>
      <c r="C89" s="77"/>
      <c r="D89" s="77"/>
      <c r="E89" s="77"/>
      <c r="F89" s="22"/>
      <c r="G89" s="7"/>
      <c r="H89" s="7"/>
      <c r="I89" s="2"/>
      <c r="J89" s="7"/>
      <c r="K89" s="7"/>
      <c r="L89" s="53">
        <f>SUM(L90,L95)</f>
        <v>4</v>
      </c>
      <c r="M89" s="53">
        <f>SUM(M90,M95)</f>
        <v>0</v>
      </c>
      <c r="N89" s="53"/>
      <c r="O89" s="53"/>
      <c r="P89" s="53"/>
      <c r="Q89" s="7"/>
    </row>
    <row r="90" spans="1:17" s="20" customFormat="1" ht="30" customHeight="1">
      <c r="A90" s="3"/>
      <c r="B90" s="77" t="s">
        <v>40</v>
      </c>
      <c r="C90" s="77"/>
      <c r="D90" s="77"/>
      <c r="E90" s="77"/>
      <c r="F90" s="22"/>
      <c r="G90" s="7"/>
      <c r="H90" s="7"/>
      <c r="I90" s="2"/>
      <c r="J90" s="7"/>
      <c r="K90" s="7"/>
      <c r="L90" s="53">
        <f>COUNTIF(L92:L94,"x")</f>
        <v>3</v>
      </c>
      <c r="M90" s="53">
        <f>SUM(M92:M94)</f>
        <v>0</v>
      </c>
      <c r="N90" s="53"/>
      <c r="O90" s="53"/>
      <c r="P90" s="53"/>
      <c r="Q90" s="7"/>
    </row>
    <row r="91" spans="1:17" s="20" customFormat="1" ht="156" customHeight="1">
      <c r="A91" s="3">
        <v>189</v>
      </c>
      <c r="B91" s="33" t="s">
        <v>274</v>
      </c>
      <c r="C91" s="34" t="s">
        <v>3</v>
      </c>
      <c r="D91" s="53"/>
      <c r="E91" s="33" t="s">
        <v>275</v>
      </c>
      <c r="F91" s="1" t="s">
        <v>276</v>
      </c>
      <c r="G91" s="7"/>
      <c r="H91" s="7"/>
      <c r="I91" s="2"/>
      <c r="J91" s="7"/>
      <c r="K91" s="7"/>
      <c r="L91" s="53"/>
      <c r="M91" s="53"/>
      <c r="N91" s="53"/>
      <c r="O91" s="3" t="s">
        <v>277</v>
      </c>
      <c r="P91" s="53"/>
      <c r="Q91" s="7"/>
    </row>
    <row r="92" spans="1:17" s="20" customFormat="1" ht="201.75" customHeight="1">
      <c r="A92" s="3">
        <v>190</v>
      </c>
      <c r="B92" s="27" t="s">
        <v>64</v>
      </c>
      <c r="C92" s="26" t="s">
        <v>0</v>
      </c>
      <c r="D92" s="5"/>
      <c r="E92" s="27" t="s">
        <v>172</v>
      </c>
      <c r="F92" s="6" t="s">
        <v>253</v>
      </c>
      <c r="G92" s="4" t="s">
        <v>173</v>
      </c>
      <c r="H92" s="30" t="s">
        <v>78</v>
      </c>
      <c r="I92" s="30" t="s">
        <v>105</v>
      </c>
      <c r="J92" s="2" t="s">
        <v>66</v>
      </c>
      <c r="K92" s="30" t="s">
        <v>95</v>
      </c>
      <c r="L92" s="30" t="s">
        <v>20</v>
      </c>
      <c r="M92" s="53"/>
      <c r="N92" s="30" t="s">
        <v>242</v>
      </c>
      <c r="O92" s="30"/>
      <c r="P92" s="30" t="s">
        <v>237</v>
      </c>
      <c r="Q92" s="8"/>
    </row>
    <row r="93" spans="1:17" s="20" customFormat="1" ht="129.75" customHeight="1">
      <c r="A93" s="3">
        <v>192</v>
      </c>
      <c r="B93" s="27" t="s">
        <v>174</v>
      </c>
      <c r="C93" s="26" t="s">
        <v>0</v>
      </c>
      <c r="D93" s="30"/>
      <c r="E93" s="27" t="s">
        <v>175</v>
      </c>
      <c r="F93" s="5" t="s">
        <v>322</v>
      </c>
      <c r="G93" s="29" t="s">
        <v>176</v>
      </c>
      <c r="H93" s="30" t="s">
        <v>78</v>
      </c>
      <c r="I93" s="30" t="s">
        <v>105</v>
      </c>
      <c r="J93" s="2" t="s">
        <v>66</v>
      </c>
      <c r="K93" s="30" t="s">
        <v>95</v>
      </c>
      <c r="L93" s="30" t="s">
        <v>20</v>
      </c>
      <c r="M93" s="53"/>
      <c r="N93" s="30" t="s">
        <v>235</v>
      </c>
      <c r="O93" s="65" t="s">
        <v>235</v>
      </c>
      <c r="P93" s="30" t="s">
        <v>235</v>
      </c>
      <c r="Q93" s="8"/>
    </row>
    <row r="94" spans="1:17" s="20" customFormat="1" ht="90.75" customHeight="1">
      <c r="A94" s="3">
        <v>195</v>
      </c>
      <c r="B94" s="27" t="s">
        <v>52</v>
      </c>
      <c r="C94" s="26" t="s">
        <v>2</v>
      </c>
      <c r="D94" s="30"/>
      <c r="E94" s="27" t="s">
        <v>209</v>
      </c>
      <c r="F94" s="5" t="s">
        <v>206</v>
      </c>
      <c r="G94" s="4"/>
      <c r="H94" s="30"/>
      <c r="I94" s="30"/>
      <c r="J94" s="2"/>
      <c r="K94" s="30"/>
      <c r="L94" s="30" t="s">
        <v>20</v>
      </c>
      <c r="M94" s="53"/>
      <c r="N94" s="30" t="s">
        <v>233</v>
      </c>
      <c r="O94" s="30"/>
      <c r="P94" s="30"/>
      <c r="Q94" s="8"/>
    </row>
    <row r="95" spans="1:17" s="20" customFormat="1" ht="15.75" customHeight="1">
      <c r="A95" s="3"/>
      <c r="B95" s="77" t="s">
        <v>41</v>
      </c>
      <c r="C95" s="77"/>
      <c r="D95" s="77"/>
      <c r="E95" s="77"/>
      <c r="F95" s="22"/>
      <c r="G95" s="7"/>
      <c r="H95" s="7"/>
      <c r="I95" s="2"/>
      <c r="J95" s="7"/>
      <c r="K95" s="7"/>
      <c r="L95" s="53">
        <f>COUNTIF(L96:L96,"x")</f>
        <v>1</v>
      </c>
      <c r="M95" s="53">
        <f>SUM(M96:M96)</f>
        <v>0</v>
      </c>
      <c r="N95" s="53"/>
      <c r="O95" s="53"/>
      <c r="P95" s="53"/>
      <c r="Q95" s="7"/>
    </row>
    <row r="96" spans="1:17" s="20" customFormat="1" ht="118.5" customHeight="1">
      <c r="A96" s="3">
        <v>197</v>
      </c>
      <c r="B96" s="27" t="s">
        <v>82</v>
      </c>
      <c r="C96" s="21" t="s">
        <v>0</v>
      </c>
      <c r="D96" s="5"/>
      <c r="E96" s="27" t="s">
        <v>83</v>
      </c>
      <c r="F96" s="5" t="s">
        <v>225</v>
      </c>
      <c r="G96" s="4"/>
      <c r="H96" s="30" t="s">
        <v>78</v>
      </c>
      <c r="I96" s="30" t="s">
        <v>105</v>
      </c>
      <c r="J96" s="2" t="s">
        <v>66</v>
      </c>
      <c r="K96" s="30" t="s">
        <v>95</v>
      </c>
      <c r="L96" s="30" t="s">
        <v>20</v>
      </c>
      <c r="M96" s="53"/>
      <c r="N96" s="30"/>
      <c r="O96" s="30" t="s">
        <v>234</v>
      </c>
      <c r="P96" s="30"/>
      <c r="Q96" s="8"/>
    </row>
    <row r="97" spans="1:17" s="20" customFormat="1" ht="16.5" customHeight="1">
      <c r="A97" s="3"/>
      <c r="B97" s="77" t="s">
        <v>317</v>
      </c>
      <c r="C97" s="77"/>
      <c r="D97" s="77"/>
      <c r="E97" s="77"/>
      <c r="F97" s="22"/>
      <c r="G97" s="7"/>
      <c r="H97" s="7"/>
      <c r="I97" s="2"/>
      <c r="J97" s="7"/>
      <c r="K97" s="7"/>
      <c r="L97" s="53">
        <f>SUM(L98,L100,L112)</f>
        <v>8</v>
      </c>
      <c r="M97" s="53">
        <f>M98+M100+M112</f>
        <v>42</v>
      </c>
      <c r="N97" s="53"/>
      <c r="O97" s="53"/>
      <c r="P97" s="53"/>
      <c r="Q97" s="7"/>
    </row>
    <row r="98" spans="1:17" s="20" customFormat="1" ht="42" customHeight="1">
      <c r="A98" s="3"/>
      <c r="B98" s="77" t="s">
        <v>42</v>
      </c>
      <c r="C98" s="77"/>
      <c r="D98" s="77"/>
      <c r="E98" s="77"/>
      <c r="F98" s="22"/>
      <c r="G98" s="7"/>
      <c r="H98" s="7"/>
      <c r="I98" s="2"/>
      <c r="J98" s="7"/>
      <c r="K98" s="7"/>
      <c r="L98" s="53">
        <f>COUNTIF(L99:L99,"x")</f>
        <v>1</v>
      </c>
      <c r="M98" s="53">
        <f>SUM(M99:M99)</f>
        <v>0</v>
      </c>
      <c r="N98" s="53"/>
      <c r="O98" s="53"/>
      <c r="P98" s="53"/>
      <c r="Q98" s="7"/>
    </row>
    <row r="99" spans="1:17" s="20" customFormat="1" ht="262.5" customHeight="1">
      <c r="A99" s="3">
        <v>202</v>
      </c>
      <c r="B99" s="27" t="s">
        <v>61</v>
      </c>
      <c r="C99" s="26" t="s">
        <v>0</v>
      </c>
      <c r="D99" s="30"/>
      <c r="E99" s="27" t="s">
        <v>177</v>
      </c>
      <c r="F99" s="1" t="s">
        <v>210</v>
      </c>
      <c r="G99" s="13" t="s">
        <v>178</v>
      </c>
      <c r="H99" s="30" t="s">
        <v>78</v>
      </c>
      <c r="I99" s="30" t="s">
        <v>105</v>
      </c>
      <c r="J99" s="2" t="s">
        <v>60</v>
      </c>
      <c r="K99" s="30" t="s">
        <v>95</v>
      </c>
      <c r="L99" s="30" t="s">
        <v>20</v>
      </c>
      <c r="M99" s="53"/>
      <c r="N99" s="31" t="s">
        <v>237</v>
      </c>
      <c r="O99" s="31" t="s">
        <v>237</v>
      </c>
      <c r="P99" s="31" t="s">
        <v>237</v>
      </c>
      <c r="Q99" s="39"/>
    </row>
    <row r="100" spans="1:17" s="20" customFormat="1" ht="30.75" customHeight="1">
      <c r="A100" s="3"/>
      <c r="B100" s="77" t="s">
        <v>43</v>
      </c>
      <c r="C100" s="77"/>
      <c r="D100" s="77"/>
      <c r="E100" s="77"/>
      <c r="F100" s="22"/>
      <c r="G100" s="7"/>
      <c r="H100" s="7"/>
      <c r="I100" s="2"/>
      <c r="J100" s="7"/>
      <c r="K100" s="7"/>
      <c r="L100" s="53">
        <f>COUNTIF(L101:L111,"x")</f>
        <v>6</v>
      </c>
      <c r="M100" s="53">
        <f>SUM(M101:M111)</f>
        <v>33</v>
      </c>
      <c r="N100" s="53"/>
      <c r="O100" s="53"/>
      <c r="P100" s="53"/>
      <c r="Q100" s="7"/>
    </row>
    <row r="101" spans="1:17" s="20" customFormat="1" ht="236.25" customHeight="1">
      <c r="A101" s="3">
        <v>204</v>
      </c>
      <c r="B101" s="27" t="s">
        <v>179</v>
      </c>
      <c r="C101" s="26" t="s">
        <v>2</v>
      </c>
      <c r="D101" s="30"/>
      <c r="E101" s="27" t="s">
        <v>180</v>
      </c>
      <c r="F101" s="23" t="s">
        <v>226</v>
      </c>
      <c r="G101" s="9"/>
      <c r="H101" s="30" t="s">
        <v>78</v>
      </c>
      <c r="I101" s="30" t="s">
        <v>105</v>
      </c>
      <c r="J101" s="2" t="s">
        <v>60</v>
      </c>
      <c r="K101" s="30" t="s">
        <v>95</v>
      </c>
      <c r="L101" s="30" t="s">
        <v>20</v>
      </c>
      <c r="M101" s="53"/>
      <c r="N101" s="31" t="s">
        <v>237</v>
      </c>
      <c r="O101" s="31" t="s">
        <v>237</v>
      </c>
      <c r="P101" s="31" t="s">
        <v>237</v>
      </c>
      <c r="Q101" s="8"/>
    </row>
    <row r="102" spans="1:17" s="20" customFormat="1" ht="40.5" customHeight="1">
      <c r="A102" s="82">
        <v>205</v>
      </c>
      <c r="B102" s="79" t="s">
        <v>181</v>
      </c>
      <c r="C102" s="81" t="s">
        <v>0</v>
      </c>
      <c r="D102" s="80"/>
      <c r="E102" s="79" t="s">
        <v>199</v>
      </c>
      <c r="F102" s="23" t="s">
        <v>255</v>
      </c>
      <c r="G102" s="9"/>
      <c r="H102" s="30"/>
      <c r="I102" s="30"/>
      <c r="J102" s="2"/>
      <c r="K102" s="30"/>
      <c r="L102" s="30"/>
      <c r="M102" s="53"/>
      <c r="N102" s="31" t="s">
        <v>248</v>
      </c>
      <c r="O102" s="31"/>
      <c r="P102" s="31"/>
      <c r="Q102" s="8"/>
    </row>
    <row r="103" spans="1:17" s="20" customFormat="1" ht="40.5" customHeight="1">
      <c r="A103" s="82"/>
      <c r="B103" s="79"/>
      <c r="C103" s="81"/>
      <c r="D103" s="80"/>
      <c r="E103" s="79"/>
      <c r="F103" s="23" t="s">
        <v>323</v>
      </c>
      <c r="G103" s="9"/>
      <c r="H103" s="68"/>
      <c r="I103" s="68"/>
      <c r="J103" s="2"/>
      <c r="K103" s="68"/>
      <c r="L103" s="68"/>
      <c r="M103" s="69"/>
      <c r="N103" s="31"/>
      <c r="O103" s="31" t="s">
        <v>248</v>
      </c>
      <c r="P103" s="31"/>
      <c r="Q103" s="8"/>
    </row>
    <row r="104" spans="1:17" s="20" customFormat="1" ht="46.5" customHeight="1">
      <c r="A104" s="82"/>
      <c r="B104" s="79"/>
      <c r="C104" s="81"/>
      <c r="D104" s="80"/>
      <c r="E104" s="79"/>
      <c r="F104" s="23" t="s">
        <v>324</v>
      </c>
      <c r="G104" s="9"/>
      <c r="H104" s="30"/>
      <c r="I104" s="30"/>
      <c r="J104" s="2"/>
      <c r="K104" s="30"/>
      <c r="L104" s="30"/>
      <c r="M104" s="53"/>
      <c r="N104" s="31"/>
      <c r="O104" s="31" t="s">
        <v>242</v>
      </c>
      <c r="P104" s="31"/>
      <c r="Q104" s="8"/>
    </row>
    <row r="105" spans="1:17" s="20" customFormat="1" ht="44.25" customHeight="1">
      <c r="A105" s="82"/>
      <c r="B105" s="79"/>
      <c r="C105" s="81"/>
      <c r="D105" s="80"/>
      <c r="E105" s="79"/>
      <c r="F105" s="24" t="s">
        <v>319</v>
      </c>
      <c r="G105" s="9"/>
      <c r="H105" s="30" t="s">
        <v>78</v>
      </c>
      <c r="I105" s="30" t="s">
        <v>105</v>
      </c>
      <c r="J105" s="2" t="s">
        <v>60</v>
      </c>
      <c r="K105" s="5" t="s">
        <v>95</v>
      </c>
      <c r="L105" s="30"/>
      <c r="M105" s="53"/>
      <c r="N105" s="31"/>
      <c r="O105" s="31"/>
      <c r="P105" s="31" t="s">
        <v>248</v>
      </c>
      <c r="Q105" s="8"/>
    </row>
    <row r="106" spans="1:17" s="20" customFormat="1" ht="291" customHeight="1">
      <c r="A106" s="6">
        <v>206</v>
      </c>
      <c r="B106" s="27" t="s">
        <v>182</v>
      </c>
      <c r="C106" s="25" t="s">
        <v>0</v>
      </c>
      <c r="D106" s="5"/>
      <c r="E106" s="27" t="s">
        <v>183</v>
      </c>
      <c r="F106" s="24" t="s">
        <v>211</v>
      </c>
      <c r="G106" s="39"/>
      <c r="H106" s="30" t="s">
        <v>78</v>
      </c>
      <c r="I106" s="30" t="s">
        <v>105</v>
      </c>
      <c r="J106" s="2" t="s">
        <v>60</v>
      </c>
      <c r="K106" s="30" t="s">
        <v>95</v>
      </c>
      <c r="L106" s="30" t="s">
        <v>20</v>
      </c>
      <c r="M106" s="53">
        <v>13</v>
      </c>
      <c r="N106" s="2" t="s">
        <v>234</v>
      </c>
      <c r="O106" s="2" t="s">
        <v>234</v>
      </c>
      <c r="P106" s="2" t="s">
        <v>234</v>
      </c>
      <c r="Q106" s="8"/>
    </row>
    <row r="107" spans="1:17" s="20" customFormat="1" ht="73.5" customHeight="1">
      <c r="A107" s="82">
        <v>207</v>
      </c>
      <c r="B107" s="79" t="s">
        <v>184</v>
      </c>
      <c r="C107" s="81" t="s">
        <v>0</v>
      </c>
      <c r="D107" s="80"/>
      <c r="E107" s="79" t="s">
        <v>185</v>
      </c>
      <c r="F107" s="24" t="s">
        <v>279</v>
      </c>
      <c r="G107" s="39"/>
      <c r="H107" s="30" t="s">
        <v>78</v>
      </c>
      <c r="I107" s="30" t="s">
        <v>105</v>
      </c>
      <c r="J107" s="2" t="s">
        <v>60</v>
      </c>
      <c r="K107" s="30" t="s">
        <v>95</v>
      </c>
      <c r="L107" s="30"/>
      <c r="M107" s="53"/>
      <c r="N107" s="31" t="s">
        <v>233</v>
      </c>
      <c r="O107" s="2"/>
      <c r="P107" s="2"/>
      <c r="Q107" s="8"/>
    </row>
    <row r="108" spans="1:17" s="20" customFormat="1" ht="73.5" customHeight="1">
      <c r="A108" s="82"/>
      <c r="B108" s="79"/>
      <c r="C108" s="81"/>
      <c r="D108" s="80"/>
      <c r="E108" s="79"/>
      <c r="F108" s="5" t="s">
        <v>256</v>
      </c>
      <c r="G108" s="4" t="s">
        <v>186</v>
      </c>
      <c r="H108" s="30" t="s">
        <v>78</v>
      </c>
      <c r="I108" s="30" t="s">
        <v>105</v>
      </c>
      <c r="J108" s="2" t="s">
        <v>60</v>
      </c>
      <c r="K108" s="30" t="s">
        <v>95</v>
      </c>
      <c r="L108" s="30" t="s">
        <v>20</v>
      </c>
      <c r="M108" s="53"/>
      <c r="N108" s="31"/>
      <c r="O108" s="31" t="s">
        <v>233</v>
      </c>
      <c r="P108" s="31"/>
      <c r="Q108" s="8"/>
    </row>
    <row r="109" spans="1:17" s="20" customFormat="1" ht="160.5" customHeight="1">
      <c r="A109" s="3">
        <v>208</v>
      </c>
      <c r="B109" s="27" t="s">
        <v>187</v>
      </c>
      <c r="C109" s="26" t="s">
        <v>0</v>
      </c>
      <c r="D109" s="5"/>
      <c r="E109" s="27" t="s">
        <v>188</v>
      </c>
      <c r="F109" s="10" t="s">
        <v>265</v>
      </c>
      <c r="G109" s="4" t="s">
        <v>189</v>
      </c>
      <c r="H109" s="30" t="s">
        <v>78</v>
      </c>
      <c r="I109" s="30" t="s">
        <v>105</v>
      </c>
      <c r="J109" s="2" t="s">
        <v>60</v>
      </c>
      <c r="K109" s="5" t="s">
        <v>95</v>
      </c>
      <c r="L109" s="30" t="s">
        <v>20</v>
      </c>
      <c r="M109" s="53"/>
      <c r="N109" s="31" t="s">
        <v>235</v>
      </c>
      <c r="O109" s="31" t="s">
        <v>235</v>
      </c>
      <c r="P109" s="31" t="s">
        <v>235</v>
      </c>
      <c r="Q109" s="8"/>
    </row>
    <row r="110" spans="1:17" s="20" customFormat="1" ht="141.75" customHeight="1">
      <c r="A110" s="3">
        <v>209</v>
      </c>
      <c r="B110" s="27" t="s">
        <v>190</v>
      </c>
      <c r="C110" s="26" t="s">
        <v>0</v>
      </c>
      <c r="D110" s="30"/>
      <c r="E110" s="27" t="s">
        <v>191</v>
      </c>
      <c r="F110" s="10" t="s">
        <v>266</v>
      </c>
      <c r="G110" s="5" t="s">
        <v>186</v>
      </c>
      <c r="H110" s="30" t="s">
        <v>78</v>
      </c>
      <c r="I110" s="30" t="s">
        <v>105</v>
      </c>
      <c r="J110" s="2" t="s">
        <v>60</v>
      </c>
      <c r="K110" s="30" t="s">
        <v>95</v>
      </c>
      <c r="L110" s="30" t="s">
        <v>20</v>
      </c>
      <c r="M110" s="53">
        <v>12</v>
      </c>
      <c r="N110" s="31" t="s">
        <v>235</v>
      </c>
      <c r="O110" s="31" t="s">
        <v>235</v>
      </c>
      <c r="P110" s="31" t="s">
        <v>235</v>
      </c>
      <c r="Q110" s="8"/>
    </row>
    <row r="111" spans="1:17" s="20" customFormat="1" ht="135" customHeight="1">
      <c r="A111" s="3">
        <v>210</v>
      </c>
      <c r="B111" s="27" t="s">
        <v>192</v>
      </c>
      <c r="C111" s="26" t="s">
        <v>0</v>
      </c>
      <c r="D111" s="30"/>
      <c r="E111" s="27" t="s">
        <v>193</v>
      </c>
      <c r="F111" s="10" t="s">
        <v>267</v>
      </c>
      <c r="G111" s="4"/>
      <c r="H111" s="30" t="s">
        <v>78</v>
      </c>
      <c r="I111" s="30" t="s">
        <v>105</v>
      </c>
      <c r="J111" s="2" t="s">
        <v>60</v>
      </c>
      <c r="K111" s="30" t="s">
        <v>95</v>
      </c>
      <c r="L111" s="30" t="s">
        <v>20</v>
      </c>
      <c r="M111" s="53">
        <v>8</v>
      </c>
      <c r="N111" s="31" t="s">
        <v>235</v>
      </c>
      <c r="O111" s="31" t="s">
        <v>235</v>
      </c>
      <c r="P111" s="31" t="s">
        <v>235</v>
      </c>
      <c r="Q111" s="8"/>
    </row>
    <row r="112" spans="1:17" s="20" customFormat="1" ht="54.75" customHeight="1">
      <c r="A112" s="3"/>
      <c r="B112" s="77" t="s">
        <v>65</v>
      </c>
      <c r="C112" s="77"/>
      <c r="D112" s="77"/>
      <c r="E112" s="77"/>
      <c r="F112" s="22"/>
      <c r="G112" s="7"/>
      <c r="H112" s="7"/>
      <c r="I112" s="2"/>
      <c r="J112" s="7"/>
      <c r="K112" s="7"/>
      <c r="L112" s="53">
        <f>COUNTIF(L113:L113,"x")</f>
        <v>1</v>
      </c>
      <c r="M112" s="53">
        <f>SUM(M113:M113)</f>
        <v>9</v>
      </c>
      <c r="N112" s="53"/>
      <c r="O112" s="53"/>
      <c r="P112" s="53"/>
      <c r="Q112" s="7"/>
    </row>
    <row r="113" spans="1:17" s="20" customFormat="1" ht="165" customHeight="1">
      <c r="A113" s="3">
        <v>216</v>
      </c>
      <c r="B113" s="27" t="s">
        <v>194</v>
      </c>
      <c r="C113" s="26" t="s">
        <v>2</v>
      </c>
      <c r="D113" s="30"/>
      <c r="E113" s="27" t="s">
        <v>195</v>
      </c>
      <c r="F113" s="1" t="s">
        <v>325</v>
      </c>
      <c r="G113" s="4"/>
      <c r="H113" s="30" t="s">
        <v>78</v>
      </c>
      <c r="I113" s="30" t="s">
        <v>105</v>
      </c>
      <c r="J113" s="2" t="s">
        <v>60</v>
      </c>
      <c r="K113" s="30" t="s">
        <v>95</v>
      </c>
      <c r="L113" s="30" t="s">
        <v>20</v>
      </c>
      <c r="M113" s="53">
        <v>9</v>
      </c>
      <c r="N113" s="31" t="s">
        <v>235</v>
      </c>
      <c r="O113" s="31" t="s">
        <v>235</v>
      </c>
      <c r="P113" s="31" t="s">
        <v>235</v>
      </c>
      <c r="Q113" s="8"/>
    </row>
    <row r="114" spans="1:17" s="20" customFormat="1" ht="45" customHeight="1">
      <c r="A114" s="64"/>
      <c r="B114" s="93" t="s">
        <v>287</v>
      </c>
      <c r="C114" s="93"/>
      <c r="D114" s="93"/>
      <c r="E114" s="93"/>
      <c r="F114" s="93"/>
      <c r="G114" s="93"/>
      <c r="H114" s="39"/>
      <c r="I114" s="39"/>
      <c r="J114" s="39"/>
      <c r="K114" s="39"/>
      <c r="L114" s="58"/>
      <c r="M114" s="59"/>
      <c r="N114" s="56">
        <f ca="1">SUM(N115:N119)</f>
        <v>30</v>
      </c>
      <c r="O114" s="56">
        <f t="shared" ref="O114:P114" ca="1" si="0">SUM(O115:O119)</f>
        <v>30</v>
      </c>
      <c r="P114" s="56">
        <f t="shared" ca="1" si="0"/>
        <v>30</v>
      </c>
      <c r="Q114" s="39"/>
    </row>
    <row r="115" spans="1:17" s="20" customFormat="1" ht="33" customHeight="1">
      <c r="A115" s="64"/>
      <c r="B115" s="83" t="s">
        <v>85</v>
      </c>
      <c r="C115" s="83"/>
      <c r="D115" s="83"/>
      <c r="E115" s="83"/>
      <c r="F115" s="83"/>
      <c r="G115" s="83"/>
      <c r="H115" s="39"/>
      <c r="I115" s="39"/>
      <c r="J115" s="39"/>
      <c r="K115" s="39"/>
      <c r="L115" s="58"/>
      <c r="M115" s="59"/>
      <c r="N115" s="57">
        <f>SUM(COUNTIFS(N$7:N$35,{"ĐTT","ĐTT+VS-AN","ĐTT+HĐC","TDS","HĐH","HĐG","HĐNT","VS-AN","HĐC","TQDN","LH","HĐH+HĐC","LH+HĐC","HĐG+HĐC","HĐH+HĐNT","HĐH+HĐG","HĐC+HĐNT","SHHN"}))</f>
        <v>9</v>
      </c>
      <c r="O115" s="57">
        <f>SUM(COUNTIFS(O$7:O$35,{"ĐTT","ĐTT+VS-AN","ĐTT+HĐC","TDS","HĐH","HĐG","HĐNT","VS-AN","HĐC","TQDN","LH","HĐH+HĐC","LH+HĐC","HĐG+HĐC","HĐH+HĐNT","HĐH+HĐG","HĐC+HĐNT","SHHN"}))</f>
        <v>9</v>
      </c>
      <c r="P115" s="57">
        <f>SUM(COUNTIFS(P$7:P$35,{"ĐTT","ĐTT+VS-AN","ĐTT+HĐC","TDS","HĐH","HĐG","HĐNT","VS-AN","HĐC","TQDN","LH","HĐH+HĐC","LH+HĐC","HĐG+HĐC","HĐH+HĐNT","HĐH+HĐG","HĐC+HĐNT","SHHN"}))</f>
        <v>5</v>
      </c>
      <c r="Q115" s="39"/>
    </row>
    <row r="116" spans="1:17" s="20" customFormat="1" ht="33" customHeight="1">
      <c r="A116" s="64"/>
      <c r="B116" s="83" t="s">
        <v>288</v>
      </c>
      <c r="C116" s="83"/>
      <c r="D116" s="83"/>
      <c r="E116" s="83"/>
      <c r="F116" s="83"/>
      <c r="G116" s="83"/>
      <c r="H116" s="39"/>
      <c r="I116" s="39"/>
      <c r="J116" s="39"/>
      <c r="K116" s="39"/>
      <c r="L116" s="58"/>
      <c r="M116" s="59"/>
      <c r="N116" s="57">
        <f>SUM(COUNTIFS(N$36:N$74,{"ĐTT","ĐTT+VS-AN","ĐTT+HĐC","TDS","HĐH","HĐG","HĐNT","VS-AN","HĐC","TQDN","LH","HĐG+HĐC","HĐH+HĐC","HĐH+HĐNT","HĐH+HĐG","SHHN","HĐC+HĐNT"}))</f>
        <v>11</v>
      </c>
      <c r="O116" s="57">
        <f>SUM(COUNTIFS(O$36:O$74,{"ĐTT","ĐTT+VS-AN","ĐTT+HĐC","TDS","HĐH","HĐG","HĐNT","VS-AN","HĐC","TQDN","LH","HĐG+HĐC","HĐH+HĐC","HĐH+HĐNT","HĐH+HĐG","SHHN","HĐC+HĐNT"}))</f>
        <v>10</v>
      </c>
      <c r="P116" s="57">
        <f>SUM(COUNTIFS(P$36:P$74,{"ĐTT","ĐTT+VS-AN","ĐTT+HĐC","TDS","HĐH","HĐG","HĐNT","VS-AN","HĐC","TQDN","LH","HĐG+HĐC","HĐH+HĐC","HĐH+HĐNT","HĐH+HĐG","SHHN","HĐC+HĐNT"}))</f>
        <v>7</v>
      </c>
      <c r="Q116" s="39"/>
    </row>
    <row r="117" spans="1:17" s="20" customFormat="1" ht="33" customHeight="1">
      <c r="A117" s="64"/>
      <c r="B117" s="83" t="s">
        <v>289</v>
      </c>
      <c r="C117" s="83"/>
      <c r="D117" s="83"/>
      <c r="E117" s="83"/>
      <c r="F117" s="83"/>
      <c r="G117" s="83"/>
      <c r="H117" s="39"/>
      <c r="I117" s="39"/>
      <c r="J117" s="39"/>
      <c r="K117" s="39"/>
      <c r="L117" s="58"/>
      <c r="M117" s="59"/>
      <c r="N117" s="57">
        <f>SUM(COUNTIFS(N$75:N$100,{"ĐTT","ĐTT+VS-AN","ĐTT+HĐC","TDS","HĐH","HĐG","HĐNT","VS-AN","HĐC","TQDN","LH","HĐG+HĐC","HĐH+HĐC","HĐH+HĐNT","HĐH+HĐG","SHHN","HĐC+HĐNT"}))</f>
        <v>7</v>
      </c>
      <c r="O117" s="57">
        <f>SUM(COUNTIFS(O$75:O$100,{"ĐTT","ĐTT+VS-AN","ĐTT+HĐC","TDS","HĐH","HĐG","HĐNT","VS-AN","HĐC","TQDN","LH","HĐG+HĐC","HĐH+HĐC","HĐH+HĐNT","HĐH+HĐG","SHHN","HĐC+HĐNT"}))</f>
        <v>9</v>
      </c>
      <c r="P117" s="57">
        <f>SUM(COUNTIFS(P$75:P$100,{"ĐTT","ĐTT+VS-AN","ĐTT+HĐC","TDS","HĐH","HĐG","HĐNT","VS-AN","HĐC","TQDN","LH","HĐG+HĐC","HĐH+HĐC","HĐH+HĐNT","HĐH+HĐG","SHHN","HĐC+HĐNT"}))</f>
        <v>7</v>
      </c>
      <c r="Q117" s="39"/>
    </row>
    <row r="118" spans="1:17" s="20" customFormat="1" ht="33" customHeight="1">
      <c r="A118" s="64"/>
      <c r="B118" s="83" t="s">
        <v>290</v>
      </c>
      <c r="C118" s="83"/>
      <c r="D118" s="83"/>
      <c r="E118" s="83"/>
      <c r="F118" s="83"/>
      <c r="G118" s="83"/>
      <c r="H118" s="39"/>
      <c r="I118" s="39"/>
      <c r="J118" s="39"/>
      <c r="K118" s="39"/>
      <c r="L118" s="58"/>
      <c r="M118" s="59"/>
      <c r="N118" s="57">
        <f ca="1">SUM(COUNTIFS(N$101:N$116,{"ĐTT","ĐTT+VS-AN","ĐTT+HĐC","TDS","HĐH","HĐG","HĐNT","VS-AN","HĐC","TQDN","LH","LH+HĐC","HĐG+HĐC","HĐH+HĐC","HĐH+HĐNT","HĐH+HĐG","SHHN","HĐC+HĐNT"}))</f>
        <v>2</v>
      </c>
      <c r="O118" s="57">
        <f ca="1">SUM(COUNTIFS(O$101:O$116,{"ĐTT","ĐTT+VS-AN","ĐTT+HĐC","TDS","HĐH","HĐG","HĐNT","VS-AN","HĐC","TQDN","LH","LH+HĐC","HĐG+HĐC","HĐH+HĐC","HĐH+HĐNT","HĐH+HĐG","SHHN","HĐC+HĐNT"}))</f>
        <v>2</v>
      </c>
      <c r="P118" s="57">
        <f ca="1">SUM(COUNTIFS(P$101:P$116,{"ĐTT","ĐTT+VS-AN","ĐTT+HĐC","TDS","HĐH","HĐG","HĐNT","VS-AN","HĐC","TQDN","LH","LH+HĐC","HĐG+HĐC","HĐH+HĐC","HĐH+HĐNT","HĐH+HĐG","SHHN","HĐC+HĐNT"}))</f>
        <v>2</v>
      </c>
      <c r="Q118" s="39"/>
    </row>
    <row r="119" spans="1:17" s="20" customFormat="1" ht="33" customHeight="1">
      <c r="A119" s="64"/>
      <c r="B119" s="84" t="s">
        <v>291</v>
      </c>
      <c r="C119" s="84"/>
      <c r="D119" s="84"/>
      <c r="E119" s="84"/>
      <c r="F119" s="84"/>
      <c r="G119" s="84"/>
      <c r="H119" s="39"/>
      <c r="I119" s="39"/>
      <c r="J119" s="39"/>
      <c r="K119" s="39"/>
      <c r="L119" s="58"/>
      <c r="M119" s="59"/>
      <c r="N119" s="57">
        <f ca="1">SUM(COUNTIFS(N$117:N$144,{"ĐTT","ĐTT+VS-AN","ĐTT+HĐC","TDS","HĐH","HĐG","HĐNT","VS-AN","HĐC","TQDN","LH","HĐG+HĐC","HĐH+HĐC","HĐH+HĐNT","HĐH+HĐG","SHHN","HĐC+HĐNT"}))</f>
        <v>8</v>
      </c>
      <c r="O119" s="57">
        <f ca="1">SUM(COUNTIFS(O$117:O$144,{"ĐTT","ĐTT+VS-AN","ĐTT+HĐC","TDS","HĐH","HĐG","HĐNT","VS-AN","HĐC","TQDN","LH","HĐG+HĐC","HĐH+HĐC","HĐH+HĐNT","HĐH+HĐG","SHHN","HĐC+HĐNT"}))</f>
        <v>8</v>
      </c>
      <c r="P119" s="57">
        <f ca="1">SUM(COUNTIFS(P$117:P$144,{"ĐTT","ĐTT+VS-AN","ĐTT+HĐC","TDS","HĐH","HĐG","HĐNT","VS-AN","HĐC","TQDN","LH","HĐG+HĐC","HĐH+HĐC","HĐH+HĐNT","HĐH+HĐG","SHHN","HĐC+HĐNT"}))</f>
        <v>8</v>
      </c>
      <c r="Q119" s="39"/>
    </row>
    <row r="120" spans="1:17" s="20" customFormat="1" ht="22.5" customHeight="1">
      <c r="A120" s="64"/>
      <c r="B120" s="76" t="s">
        <v>292</v>
      </c>
      <c r="C120" s="76"/>
      <c r="D120" s="76"/>
      <c r="E120" s="76"/>
      <c r="F120" s="76"/>
      <c r="G120" s="76"/>
      <c r="H120" s="39"/>
      <c r="I120" s="39"/>
      <c r="J120" s="39"/>
      <c r="K120" s="39"/>
      <c r="L120" s="58"/>
      <c r="M120" s="59"/>
      <c r="N120" s="56">
        <f ca="1">SUM(N121:N130)</f>
        <v>38</v>
      </c>
      <c r="O120" s="56">
        <f t="shared" ref="O120:P120" ca="1" si="1">SUM(O121:O130)</f>
        <v>38</v>
      </c>
      <c r="P120" s="56">
        <f t="shared" ca="1" si="1"/>
        <v>38</v>
      </c>
      <c r="Q120" s="39"/>
    </row>
    <row r="121" spans="1:17" s="20" customFormat="1" ht="22.5" customHeight="1">
      <c r="A121" s="64"/>
      <c r="B121" s="75" t="s">
        <v>293</v>
      </c>
      <c r="C121" s="75"/>
      <c r="D121" s="75"/>
      <c r="E121" s="75"/>
      <c r="F121" s="75"/>
      <c r="G121" s="75"/>
      <c r="H121" s="39"/>
      <c r="I121" s="39"/>
      <c r="J121" s="39"/>
      <c r="K121" s="39"/>
      <c r="L121" s="58"/>
      <c r="M121" s="59"/>
      <c r="N121" s="57">
        <f>SUM(COUNTIFS(N$7:N$113,{"ĐTT","ĐTT+SHHN","ĐTT+VS-AN","ĐTT+HĐG","ĐTT+VS-AN","ĐTT+HĐC"}))</f>
        <v>4</v>
      </c>
      <c r="O121" s="57">
        <f>SUM(COUNTIFS(O$7:O$113,{"ĐTT","ĐTT+SHHN","ĐTT+VS-AN","ĐTT+HĐG","ĐTT+VS-AN","ĐTT+HĐC"}))</f>
        <v>4</v>
      </c>
      <c r="P121" s="57">
        <f>SUM(COUNTIFS(P$7:P$113,{"ĐTT","ĐTT+SHHN","ĐTT+VS-AN","ĐTT+HĐG","ĐTT+VS-AN","ĐTT+HĐC"}))</f>
        <v>3</v>
      </c>
      <c r="Q121" s="39"/>
    </row>
    <row r="122" spans="1:17" s="20" customFormat="1" ht="22.5" customHeight="1">
      <c r="A122" s="64"/>
      <c r="B122" s="75" t="s">
        <v>294</v>
      </c>
      <c r="C122" s="75"/>
      <c r="D122" s="75"/>
      <c r="E122" s="75"/>
      <c r="F122" s="75"/>
      <c r="G122" s="75"/>
      <c r="H122" s="39"/>
      <c r="I122" s="39"/>
      <c r="J122" s="39"/>
      <c r="K122" s="39"/>
      <c r="L122" s="58"/>
      <c r="M122" s="59"/>
      <c r="N122" s="57">
        <f>SUM(COUNTIFS(N$6:N$113,{"TDS"}))</f>
        <v>1</v>
      </c>
      <c r="O122" s="57">
        <f>SUM(COUNTIFS(O$6:O$113,{"TDS"}))</f>
        <v>1</v>
      </c>
      <c r="P122" s="57">
        <f>SUM(COUNTIFS(P$6:P$113,{"TDS"}))</f>
        <v>1</v>
      </c>
      <c r="Q122" s="39"/>
    </row>
    <row r="123" spans="1:17" s="20" customFormat="1" ht="22.5" customHeight="1">
      <c r="A123" s="64"/>
      <c r="B123" s="75" t="s">
        <v>295</v>
      </c>
      <c r="C123" s="75"/>
      <c r="D123" s="75"/>
      <c r="E123" s="75"/>
      <c r="F123" s="75"/>
      <c r="G123" s="75"/>
      <c r="H123" s="39"/>
      <c r="I123" s="39"/>
      <c r="J123" s="39"/>
      <c r="K123" s="39"/>
      <c r="L123" s="58"/>
      <c r="M123" s="59"/>
      <c r="N123" s="57">
        <f>SUM(COUNTIFS(N$6:N$113,{"ĐTT+HĐG","HĐG","HĐH+HĐG","HĐG+HĐNT","HĐG+HĐC"}))</f>
        <v>10</v>
      </c>
      <c r="O123" s="57">
        <f>SUM(COUNTIFS(O$6:O$113,{"ĐTT+HĐG","HĐG","HĐH+HĐG","HĐG+HĐNT","HĐG+HĐC"}))</f>
        <v>11</v>
      </c>
      <c r="P123" s="57">
        <f>SUM(COUNTIFS(P$6:P$113,{"ĐTT+HĐG","HĐG","HĐH+HĐG","HĐG+HĐNT","HĐG+HĐC"}))</f>
        <v>10</v>
      </c>
      <c r="Q123" s="39"/>
    </row>
    <row r="124" spans="1:17" s="20" customFormat="1" ht="22.5" customHeight="1">
      <c r="A124" s="64"/>
      <c r="B124" s="75" t="s">
        <v>296</v>
      </c>
      <c r="C124" s="75"/>
      <c r="D124" s="75"/>
      <c r="E124" s="75"/>
      <c r="F124" s="75"/>
      <c r="G124" s="75"/>
      <c r="H124" s="39"/>
      <c r="I124" s="39"/>
      <c r="J124" s="39"/>
      <c r="K124" s="39"/>
      <c r="L124" s="58"/>
      <c r="M124" s="59"/>
      <c r="N124" s="57">
        <f>SUM(COUNTIFS(N$6:N$113,{"HĐNT","HĐH+HĐNT","HĐG+HĐNT","HĐC+HĐNT"}))</f>
        <v>8</v>
      </c>
      <c r="O124" s="57">
        <f>SUM(COUNTIFS(O$6:O$113,{"HĐNT","HĐH+HĐNT","HĐG+HĐNT","HĐC+HĐNT"}))</f>
        <v>8</v>
      </c>
      <c r="P124" s="57">
        <f>SUM(COUNTIFS(P$6:P$113,{"HĐNT","HĐH+HĐNT","HĐG+HĐNT","HĐC+HĐNT"}))</f>
        <v>5</v>
      </c>
      <c r="Q124" s="39"/>
    </row>
    <row r="125" spans="1:17" s="20" customFormat="1" ht="22.5" customHeight="1">
      <c r="A125" s="64"/>
      <c r="B125" s="75" t="s">
        <v>297</v>
      </c>
      <c r="C125" s="75"/>
      <c r="D125" s="75"/>
      <c r="E125" s="75"/>
      <c r="F125" s="75"/>
      <c r="G125" s="75"/>
      <c r="H125" s="39"/>
      <c r="I125" s="39"/>
      <c r="J125" s="39"/>
      <c r="K125" s="39"/>
      <c r="L125" s="58"/>
      <c r="M125" s="59"/>
      <c r="N125" s="57">
        <f>SUM(COUNTIFS(N$6:N$113,{"ĐTT+VS-AN","VS-AN","VS-AN+HĐC","SHHN+VS-AN"}))</f>
        <v>2</v>
      </c>
      <c r="O125" s="57">
        <f>SUM(COUNTIFS(O$6:O$113,{"ĐTT+VS-AN","VS-AN","VS-AN+HĐC","SHHN+VS-AN"}))</f>
        <v>2</v>
      </c>
      <c r="P125" s="57">
        <f>SUM(COUNTIFS(P$6:P$113,{"ĐTT+VS-AN","VS-AN","VS-AN+HĐC","SHHN+VS-AN"}))</f>
        <v>2</v>
      </c>
      <c r="Q125" s="39"/>
    </row>
    <row r="126" spans="1:17" s="20" customFormat="1" ht="22.5" customHeight="1">
      <c r="A126" s="64"/>
      <c r="B126" s="75" t="s">
        <v>298</v>
      </c>
      <c r="C126" s="75"/>
      <c r="D126" s="75"/>
      <c r="E126" s="75"/>
      <c r="F126" s="75"/>
      <c r="G126" s="75"/>
      <c r="H126" s="39"/>
      <c r="I126" s="39"/>
      <c r="J126" s="39"/>
      <c r="K126" s="39"/>
      <c r="L126" s="58"/>
      <c r="M126" s="59"/>
      <c r="N126" s="57">
        <f>SUM(COUNTIFS(N$6:N$113,{"HĐC","ĐTT+HĐC","HĐG+HĐC","HĐH+HĐC","VS-AN+HĐC","HĐC+HĐNT"}))</f>
        <v>10</v>
      </c>
      <c r="O126" s="57">
        <f>SUM(COUNTIFS(O$6:O$113,{"HĐC","ĐTT+HĐC","HĐG+HĐC","HĐH+HĐC","VS-AN+HĐC","HĐC+HĐNT"}))</f>
        <v>9</v>
      </c>
      <c r="P126" s="57">
        <f>SUM(COUNTIFS(P$6:P$113,{"HĐC","ĐTT+HĐC","HĐG+HĐC","HĐH+HĐC","VS-AN+HĐC","HĐC+HĐNT"}))</f>
        <v>7</v>
      </c>
      <c r="Q126" s="39"/>
    </row>
    <row r="127" spans="1:17" s="20" customFormat="1" ht="22.5" customHeight="1">
      <c r="A127" s="64"/>
      <c r="B127" s="75" t="s">
        <v>299</v>
      </c>
      <c r="C127" s="75"/>
      <c r="D127" s="75"/>
      <c r="E127" s="75"/>
      <c r="F127" s="75"/>
      <c r="G127" s="75"/>
      <c r="H127" s="39"/>
      <c r="I127" s="39"/>
      <c r="J127" s="39"/>
      <c r="K127" s="39"/>
      <c r="L127" s="58"/>
      <c r="M127" s="59"/>
      <c r="N127" s="57">
        <f>SUM(COUNTIFS(N$6:N$113,{"SHHN","SHHN+VS-AN","ĐTT+SHHN"}))</f>
        <v>1</v>
      </c>
      <c r="O127" s="57">
        <f>SUM(COUNTIFS(O$6:O$113,{"SHHN","SHHN+VS-AN","ĐTT+SHHN"}))</f>
        <v>3</v>
      </c>
      <c r="P127" s="57">
        <f>SUM(COUNTIFS(P$6:P$113,{"SHHN","SHHN+VS-AN","ĐTT+SHHN"}))</f>
        <v>0</v>
      </c>
      <c r="Q127" s="39"/>
    </row>
    <row r="128" spans="1:17" s="20" customFormat="1" ht="22.5" customHeight="1">
      <c r="A128" s="64"/>
      <c r="B128" s="75" t="s">
        <v>300</v>
      </c>
      <c r="C128" s="75"/>
      <c r="D128" s="75"/>
      <c r="E128" s="75"/>
      <c r="F128" s="75"/>
      <c r="G128" s="75"/>
      <c r="H128" s="39"/>
      <c r="I128" s="39"/>
      <c r="J128" s="39"/>
      <c r="K128" s="39"/>
      <c r="L128" s="58"/>
      <c r="M128" s="59"/>
      <c r="N128" s="57">
        <f ca="1">SUM(COUNTIFS(N$6:N$144,{"TQ"}))</f>
        <v>0</v>
      </c>
      <c r="O128" s="57">
        <f ca="1">SUM(COUNTIFS(O$6:O$144,{"TQ"}))</f>
        <v>0</v>
      </c>
      <c r="P128" s="57">
        <f ca="1">SUM(COUNTIFS(P$6:P$144,{"TQ"}))</f>
        <v>0</v>
      </c>
      <c r="Q128" s="39"/>
    </row>
    <row r="129" spans="1:17" s="20" customFormat="1" ht="22.5" customHeight="1">
      <c r="A129" s="64"/>
      <c r="B129" s="75" t="s">
        <v>301</v>
      </c>
      <c r="C129" s="75"/>
      <c r="D129" s="75"/>
      <c r="E129" s="75"/>
      <c r="F129" s="75"/>
      <c r="G129" s="75"/>
      <c r="H129" s="39"/>
      <c r="I129" s="39"/>
      <c r="J129" s="39"/>
      <c r="K129" s="39"/>
      <c r="L129" s="58"/>
      <c r="M129" s="59"/>
      <c r="N129" s="57">
        <f ca="1">SUM(COUNTIFS(N$6:N$144,{"LH","LH+HĐC"}))</f>
        <v>0</v>
      </c>
      <c r="O129" s="57">
        <f ca="1">SUM(COUNTIFS(O$6:O$144,{"LH","LH+HĐC"}))</f>
        <v>0</v>
      </c>
      <c r="P129" s="57">
        <f ca="1">SUM(COUNTIFS(P$6:P$144,{"LH","LH+HĐC"}))</f>
        <v>0</v>
      </c>
      <c r="Q129" s="39"/>
    </row>
    <row r="130" spans="1:17" s="20" customFormat="1" ht="22.5" customHeight="1">
      <c r="A130" s="64"/>
      <c r="B130" s="76" t="s">
        <v>302</v>
      </c>
      <c r="C130" s="76"/>
      <c r="D130" s="76"/>
      <c r="E130" s="76"/>
      <c r="F130" s="76"/>
      <c r="G130" s="76"/>
      <c r="H130" s="39"/>
      <c r="I130" s="39"/>
      <c r="J130" s="39"/>
      <c r="K130" s="39"/>
      <c r="L130" s="58"/>
      <c r="M130" s="59"/>
      <c r="N130" s="56">
        <f>SUM(N131:N135)</f>
        <v>6</v>
      </c>
      <c r="O130" s="56">
        <f t="shared" ref="O130:P130" si="2">SUM(O131:O135)</f>
        <v>5</v>
      </c>
      <c r="P130" s="56">
        <f t="shared" si="2"/>
        <v>5</v>
      </c>
      <c r="Q130" s="39"/>
    </row>
    <row r="131" spans="1:17" s="20" customFormat="1" ht="22.5" customHeight="1">
      <c r="A131" s="64"/>
      <c r="B131" s="74" t="s">
        <v>303</v>
      </c>
      <c r="C131" s="74"/>
      <c r="D131" s="74"/>
      <c r="E131" s="74"/>
      <c r="F131" s="74"/>
      <c r="G131" s="74"/>
      <c r="H131" s="39"/>
      <c r="I131" s="39"/>
      <c r="J131" s="39"/>
      <c r="K131" s="39"/>
      <c r="L131" s="58"/>
      <c r="M131" s="59"/>
      <c r="N131" s="57">
        <f>SUM(COUNTIFS(N$7:N$35,{"HĐH","HĐH+HĐG","HĐH+HĐC","HĐH+HĐNT"}))</f>
        <v>1</v>
      </c>
      <c r="O131" s="57">
        <f>SUM(COUNTIFS(O$7:O$35,{"HĐH","HĐH+HĐG","HĐH+HĐC","HĐH+HĐNT"}))</f>
        <v>1</v>
      </c>
      <c r="P131" s="57">
        <f>SUM(COUNTIFS(P$7:P$35,{"HĐH","HĐH+HĐG","HĐH+HĐC","HĐH+HĐNT"}))</f>
        <v>1</v>
      </c>
      <c r="Q131" s="39"/>
    </row>
    <row r="132" spans="1:17" s="20" customFormat="1" ht="22.5" customHeight="1">
      <c r="A132" s="64"/>
      <c r="B132" s="74" t="s">
        <v>304</v>
      </c>
      <c r="C132" s="74"/>
      <c r="D132" s="74"/>
      <c r="E132" s="74"/>
      <c r="F132" s="74"/>
      <c r="G132" s="74"/>
      <c r="H132" s="39"/>
      <c r="I132" s="39"/>
      <c r="J132" s="39"/>
      <c r="K132" s="39"/>
      <c r="L132" s="58"/>
      <c r="M132" s="59"/>
      <c r="N132" s="57">
        <f>SUM(COUNTIFS(N$36:N$62,{"HĐH","HĐH+HĐG","HĐH+HĐC","HĐH+HĐNT"}))</f>
        <v>1</v>
      </c>
      <c r="O132" s="57">
        <f>SUM(COUNTIFS(O$36:O$62,{"HĐH","HĐH+HĐG","HĐH+HĐC","HĐH+HĐNT"}))</f>
        <v>1</v>
      </c>
      <c r="P132" s="57">
        <f>SUM(COUNTIFS(P$36:P$62,{"HĐH","HĐH+HĐG","HĐH+HĐC","HĐH+HĐNT"}))</f>
        <v>1</v>
      </c>
      <c r="Q132" s="39"/>
    </row>
    <row r="133" spans="1:17" s="20" customFormat="1" ht="22.5" customHeight="1">
      <c r="A133" s="64"/>
      <c r="B133" s="74" t="s">
        <v>305</v>
      </c>
      <c r="C133" s="74"/>
      <c r="D133" s="74"/>
      <c r="E133" s="74"/>
      <c r="F133" s="74"/>
      <c r="G133" s="74"/>
      <c r="H133" s="39"/>
      <c r="I133" s="39"/>
      <c r="J133" s="39"/>
      <c r="K133" s="39"/>
      <c r="L133" s="58"/>
      <c r="M133" s="59"/>
      <c r="N133" s="57">
        <f>SUM(COUNTIFS(N$64:N$82,{"HĐH","HĐH+HĐG","HĐH+HĐC","HĐH+HĐNT"}))</f>
        <v>1</v>
      </c>
      <c r="O133" s="57">
        <f>SUM(COUNTIFS(O$64:O$82,{"HĐH","HĐH+HĐG","HĐH+HĐC","HĐH+HĐNT"}))</f>
        <v>1</v>
      </c>
      <c r="P133" s="57">
        <f>SUM(COUNTIFS(P$64:P$82,{"HĐH","HĐH+HĐG","HĐH+HĐC","HĐH+HĐNT"}))</f>
        <v>1</v>
      </c>
      <c r="Q133" s="39"/>
    </row>
    <row r="134" spans="1:17" s="20" customFormat="1" ht="22.5" customHeight="1">
      <c r="A134" s="64"/>
      <c r="B134" s="74" t="s">
        <v>306</v>
      </c>
      <c r="C134" s="74"/>
      <c r="D134" s="74"/>
      <c r="E134" s="74"/>
      <c r="F134" s="74"/>
      <c r="G134" s="74"/>
      <c r="H134" s="39"/>
      <c r="I134" s="39"/>
      <c r="J134" s="39"/>
      <c r="K134" s="39"/>
      <c r="L134" s="58"/>
      <c r="M134" s="59"/>
      <c r="N134" s="57">
        <f>SUM(COUNTIFS(N$83:N$96,{"HĐH","HĐH+HĐG","HĐH+HĐC","HĐH+HĐNT"}))</f>
        <v>1</v>
      </c>
      <c r="O134" s="57">
        <f>SUM(COUNTIFS(O$83:O$96,{"HĐH","HĐH+HĐG","HĐH+HĐC","HĐH+HĐNT"}))</f>
        <v>0</v>
      </c>
      <c r="P134" s="57">
        <f>SUM(COUNTIFS(P$83:P$96,{"HĐH","HĐH+HĐG","HĐH+HĐC","HĐH+HĐNT"}))</f>
        <v>1</v>
      </c>
      <c r="Q134" s="39"/>
    </row>
    <row r="135" spans="1:17" s="20" customFormat="1" ht="22.5" customHeight="1">
      <c r="A135" s="64"/>
      <c r="B135" s="74" t="s">
        <v>307</v>
      </c>
      <c r="C135" s="74"/>
      <c r="D135" s="74"/>
      <c r="E135" s="74"/>
      <c r="F135" s="74"/>
      <c r="G135" s="74"/>
      <c r="H135" s="39"/>
      <c r="I135" s="39"/>
      <c r="J135" s="39"/>
      <c r="K135" s="39"/>
      <c r="L135" s="58"/>
      <c r="M135" s="59"/>
      <c r="N135" s="57">
        <f>SUM(COUNTIFS(N$98:N$113,{"HĐH","HĐH+HĐG","HĐH+HĐC","HĐH+HĐNT"}))</f>
        <v>2</v>
      </c>
      <c r="O135" s="57">
        <f>SUM(COUNTIFS(O$98:O$113,{"HĐH","HĐH+HĐG","HĐH+HĐC","HĐH+HĐNT"}))</f>
        <v>2</v>
      </c>
      <c r="P135" s="57">
        <f>SUM(COUNTIFS(P$98:P$113,{"HĐH","HĐH+HĐG","HĐH+HĐC","HĐH+HĐNT"}))</f>
        <v>1</v>
      </c>
      <c r="Q135" s="39"/>
    </row>
    <row r="136" spans="1:17" s="20" customFormat="1" ht="25.5" customHeight="1">
      <c r="A136" s="61" t="s">
        <v>308</v>
      </c>
      <c r="B136" s="66"/>
      <c r="C136" s="62"/>
      <c r="E136" s="41"/>
      <c r="F136" s="90" t="s">
        <v>309</v>
      </c>
      <c r="G136" s="90"/>
      <c r="L136" s="45"/>
      <c r="M136" s="44"/>
      <c r="O136" s="89" t="s">
        <v>310</v>
      </c>
      <c r="P136" s="89"/>
      <c r="Q136" s="89"/>
    </row>
    <row r="137" spans="1:17" s="20" customFormat="1" ht="12.75">
      <c r="A137" s="40"/>
      <c r="B137" s="41"/>
      <c r="C137" s="42"/>
      <c r="E137" s="41"/>
      <c r="F137" s="43"/>
      <c r="L137" s="45"/>
      <c r="M137" s="44"/>
    </row>
    <row r="138" spans="1:17" s="20" customFormat="1" ht="12.75">
      <c r="A138" s="40"/>
      <c r="B138" s="41"/>
      <c r="C138" s="42"/>
      <c r="E138" s="41"/>
      <c r="F138" s="43"/>
      <c r="L138" s="45"/>
      <c r="M138" s="44"/>
    </row>
    <row r="139" spans="1:17" s="20" customFormat="1" ht="12.75">
      <c r="A139" s="40"/>
      <c r="B139" s="41"/>
      <c r="C139" s="42"/>
      <c r="E139" s="41"/>
      <c r="F139" s="43"/>
      <c r="L139" s="45"/>
      <c r="M139" s="44"/>
    </row>
    <row r="140" spans="1:17" s="20" customFormat="1" ht="12.75">
      <c r="A140" s="40"/>
      <c r="B140" s="41"/>
      <c r="C140" s="42"/>
      <c r="E140" s="41"/>
      <c r="F140" s="91" t="s">
        <v>311</v>
      </c>
      <c r="G140" s="91"/>
      <c r="L140" s="45"/>
      <c r="M140" s="44"/>
      <c r="O140" s="92" t="s">
        <v>312</v>
      </c>
      <c r="P140" s="92"/>
      <c r="Q140" s="92"/>
    </row>
    <row r="141" spans="1:17" s="20" customFormat="1" ht="12.75">
      <c r="A141" s="40"/>
      <c r="B141" s="41"/>
      <c r="C141" s="42"/>
      <c r="E141" s="41"/>
      <c r="F141" s="43"/>
      <c r="L141" s="45"/>
      <c r="M141" s="44"/>
    </row>
    <row r="142" spans="1:17" s="20" customFormat="1" ht="12.75">
      <c r="A142" s="40"/>
      <c r="B142" s="41"/>
      <c r="C142" s="42"/>
      <c r="E142" s="41"/>
      <c r="F142" s="43"/>
      <c r="L142" s="45"/>
      <c r="M142" s="44"/>
    </row>
    <row r="143" spans="1:17" s="20" customFormat="1" ht="12.75">
      <c r="A143" s="40"/>
      <c r="B143" s="41"/>
      <c r="C143" s="42"/>
      <c r="E143" s="41"/>
      <c r="F143" s="43"/>
      <c r="L143" s="45"/>
      <c r="M143" s="44"/>
    </row>
    <row r="144" spans="1:17" s="20" customFormat="1" ht="12.75">
      <c r="A144" s="40"/>
      <c r="B144" s="41"/>
      <c r="C144" s="42"/>
      <c r="E144" s="41"/>
      <c r="F144" s="43"/>
      <c r="L144" s="45"/>
      <c r="M144" s="44"/>
    </row>
    <row r="145" spans="1:13" s="20" customFormat="1" ht="12.75">
      <c r="A145" s="40"/>
      <c r="B145" s="41"/>
      <c r="C145" s="42"/>
      <c r="E145" s="41"/>
      <c r="F145" s="43"/>
      <c r="L145" s="45"/>
      <c r="M145" s="44"/>
    </row>
    <row r="146" spans="1:13" s="20" customFormat="1" ht="12.75">
      <c r="A146" s="40"/>
      <c r="B146" s="41"/>
      <c r="C146" s="42"/>
      <c r="E146" s="41"/>
      <c r="F146" s="43"/>
      <c r="L146" s="45"/>
      <c r="M146" s="44"/>
    </row>
    <row r="147" spans="1:13" s="20" customFormat="1" ht="12.75">
      <c r="A147" s="40"/>
      <c r="B147" s="41"/>
      <c r="C147" s="42"/>
      <c r="E147" s="41"/>
      <c r="F147" s="43"/>
      <c r="L147" s="45"/>
      <c r="M147" s="44"/>
    </row>
    <row r="148" spans="1:13" s="20" customFormat="1" ht="12.75">
      <c r="A148" s="40"/>
      <c r="B148" s="41"/>
      <c r="C148" s="42"/>
      <c r="E148" s="41"/>
      <c r="F148" s="43"/>
      <c r="L148" s="45"/>
      <c r="M148" s="44"/>
    </row>
    <row r="149" spans="1:13" s="20" customFormat="1" ht="12.75">
      <c r="A149" s="40"/>
      <c r="B149" s="41"/>
      <c r="C149" s="42"/>
      <c r="E149" s="41"/>
      <c r="F149" s="43"/>
      <c r="L149" s="45"/>
      <c r="M149" s="44"/>
    </row>
    <row r="150" spans="1:13" s="20" customFormat="1" ht="12.75">
      <c r="A150" s="40"/>
      <c r="B150" s="41"/>
      <c r="C150" s="42"/>
      <c r="E150" s="41"/>
      <c r="F150" s="43"/>
      <c r="L150" s="45"/>
      <c r="M150" s="44"/>
    </row>
    <row r="151" spans="1:13" s="20" customFormat="1" ht="12.75">
      <c r="A151" s="40"/>
      <c r="B151" s="41"/>
      <c r="C151" s="42"/>
      <c r="E151" s="41"/>
      <c r="F151" s="43"/>
      <c r="L151" s="45"/>
      <c r="M151" s="44"/>
    </row>
    <row r="152" spans="1:13" s="20" customFormat="1" ht="12.75">
      <c r="A152" s="40"/>
      <c r="B152" s="41"/>
      <c r="C152" s="42"/>
      <c r="E152" s="41"/>
      <c r="F152" s="43"/>
      <c r="L152" s="45"/>
      <c r="M152" s="44"/>
    </row>
    <row r="153" spans="1:13" s="20" customFormat="1" ht="12.75">
      <c r="A153" s="40"/>
      <c r="B153" s="41"/>
      <c r="C153" s="42"/>
      <c r="E153" s="41"/>
      <c r="F153" s="43"/>
      <c r="L153" s="45"/>
      <c r="M153" s="44"/>
    </row>
    <row r="154" spans="1:13" s="20" customFormat="1" ht="12.75">
      <c r="A154" s="40"/>
      <c r="B154" s="41"/>
      <c r="C154" s="42"/>
      <c r="E154" s="41"/>
      <c r="F154" s="43"/>
      <c r="L154" s="45"/>
      <c r="M154" s="44"/>
    </row>
    <row r="155" spans="1:13" s="20" customFormat="1" ht="12.75">
      <c r="A155" s="40"/>
      <c r="B155" s="41"/>
      <c r="C155" s="42"/>
      <c r="E155" s="41"/>
      <c r="F155" s="43"/>
      <c r="L155" s="45"/>
      <c r="M155" s="44"/>
    </row>
    <row r="156" spans="1:13" s="20" customFormat="1" ht="12.75">
      <c r="A156" s="40"/>
      <c r="B156" s="41"/>
      <c r="C156" s="42"/>
      <c r="E156" s="41"/>
      <c r="F156" s="43"/>
      <c r="L156" s="45"/>
      <c r="M156" s="44"/>
    </row>
    <row r="157" spans="1:13" s="20" customFormat="1" ht="12.75">
      <c r="A157" s="40"/>
      <c r="B157" s="41"/>
      <c r="C157" s="42"/>
      <c r="E157" s="41"/>
      <c r="F157" s="43"/>
      <c r="L157" s="45"/>
      <c r="M157" s="44"/>
    </row>
    <row r="158" spans="1:13" s="20" customFormat="1" ht="12.75">
      <c r="A158" s="40"/>
      <c r="B158" s="41"/>
      <c r="C158" s="42"/>
      <c r="E158" s="41"/>
      <c r="F158" s="43"/>
      <c r="L158" s="45"/>
      <c r="M158" s="44"/>
    </row>
    <row r="159" spans="1:13" s="20" customFormat="1" ht="12.75">
      <c r="A159" s="40"/>
      <c r="B159" s="41"/>
      <c r="C159" s="42"/>
      <c r="E159" s="41"/>
      <c r="F159" s="43"/>
      <c r="L159" s="45"/>
      <c r="M159" s="44"/>
    </row>
    <row r="160" spans="1:13" s="20" customFormat="1" ht="12.75">
      <c r="A160" s="40"/>
      <c r="B160" s="41"/>
      <c r="C160" s="42"/>
      <c r="E160" s="41"/>
      <c r="F160" s="43"/>
      <c r="L160" s="45"/>
      <c r="M160" s="44"/>
    </row>
    <row r="161" spans="1:13" s="20" customFormat="1" ht="12.75">
      <c r="A161" s="40"/>
      <c r="B161" s="41"/>
      <c r="C161" s="42"/>
      <c r="E161" s="41"/>
      <c r="F161" s="43"/>
      <c r="L161" s="45"/>
      <c r="M161" s="44"/>
    </row>
    <row r="162" spans="1:13" s="20" customFormat="1" ht="12.75">
      <c r="A162" s="40"/>
      <c r="B162" s="41"/>
      <c r="C162" s="42"/>
      <c r="E162" s="41"/>
      <c r="F162" s="43"/>
      <c r="L162" s="45"/>
      <c r="M162" s="44"/>
    </row>
    <row r="163" spans="1:13" s="20" customFormat="1" ht="12.75">
      <c r="A163" s="40"/>
      <c r="B163" s="41"/>
      <c r="C163" s="42"/>
      <c r="E163" s="41"/>
      <c r="F163" s="43"/>
      <c r="L163" s="45"/>
      <c r="M163" s="44"/>
    </row>
    <row r="164" spans="1:13" s="20" customFormat="1" ht="12.75">
      <c r="A164" s="40"/>
      <c r="B164" s="41"/>
      <c r="C164" s="42"/>
      <c r="E164" s="41"/>
      <c r="F164" s="43"/>
      <c r="L164" s="45"/>
      <c r="M164" s="44"/>
    </row>
    <row r="165" spans="1:13" s="20" customFormat="1" ht="12.75">
      <c r="A165" s="40"/>
      <c r="B165" s="41"/>
      <c r="C165" s="42"/>
      <c r="E165" s="41"/>
      <c r="F165" s="43"/>
      <c r="L165" s="45"/>
      <c r="M165" s="44"/>
    </row>
    <row r="166" spans="1:13" s="20" customFormat="1" ht="12.75">
      <c r="A166" s="40"/>
      <c r="B166" s="41"/>
      <c r="C166" s="42"/>
      <c r="E166" s="41"/>
      <c r="F166" s="43"/>
      <c r="L166" s="45"/>
      <c r="M166" s="44"/>
    </row>
    <row r="167" spans="1:13" s="20" customFormat="1" ht="12.75">
      <c r="A167" s="40"/>
      <c r="B167" s="41"/>
      <c r="C167" s="42"/>
      <c r="E167" s="41"/>
      <c r="F167" s="43"/>
      <c r="L167" s="45"/>
      <c r="M167" s="44"/>
    </row>
    <row r="168" spans="1:13" s="20" customFormat="1" ht="12.75">
      <c r="A168" s="40"/>
      <c r="B168" s="41"/>
      <c r="C168" s="42"/>
      <c r="E168" s="41"/>
      <c r="F168" s="43"/>
      <c r="L168" s="45"/>
      <c r="M168" s="44"/>
    </row>
    <row r="169" spans="1:13" s="20" customFormat="1" ht="12.75">
      <c r="A169" s="40"/>
      <c r="B169" s="41"/>
      <c r="C169" s="42"/>
      <c r="E169" s="41"/>
      <c r="F169" s="43"/>
      <c r="L169" s="45"/>
      <c r="M169" s="44"/>
    </row>
    <row r="170" spans="1:13" s="20" customFormat="1" ht="12.75">
      <c r="A170" s="40"/>
      <c r="B170" s="41"/>
      <c r="C170" s="42"/>
      <c r="E170" s="41"/>
      <c r="F170" s="43"/>
      <c r="L170" s="45"/>
      <c r="M170" s="44"/>
    </row>
    <row r="171" spans="1:13" s="20" customFormat="1" ht="12.75">
      <c r="A171" s="40"/>
      <c r="B171" s="41"/>
      <c r="C171" s="42"/>
      <c r="E171" s="41"/>
      <c r="F171" s="43"/>
      <c r="L171" s="45"/>
      <c r="M171" s="44"/>
    </row>
    <row r="172" spans="1:13" s="20" customFormat="1" ht="12.75">
      <c r="A172" s="40"/>
      <c r="B172" s="41"/>
      <c r="C172" s="42"/>
      <c r="E172" s="41"/>
      <c r="F172" s="43"/>
      <c r="L172" s="45"/>
      <c r="M172" s="44"/>
    </row>
    <row r="173" spans="1:13" s="20" customFormat="1" ht="12.75">
      <c r="A173" s="40"/>
      <c r="B173" s="41"/>
      <c r="C173" s="42"/>
      <c r="E173" s="41"/>
      <c r="F173" s="43"/>
      <c r="L173" s="45"/>
      <c r="M173" s="44"/>
    </row>
    <row r="174" spans="1:13" s="20" customFormat="1" ht="12.75">
      <c r="A174" s="40"/>
      <c r="B174" s="41"/>
      <c r="C174" s="42"/>
      <c r="E174" s="41"/>
      <c r="F174" s="43"/>
      <c r="L174" s="45"/>
      <c r="M174" s="44"/>
    </row>
    <row r="175" spans="1:13" s="20" customFormat="1" ht="12.75">
      <c r="A175" s="40"/>
      <c r="B175" s="41"/>
      <c r="C175" s="42"/>
      <c r="E175" s="41"/>
      <c r="F175" s="43"/>
      <c r="L175" s="45"/>
      <c r="M175" s="44"/>
    </row>
    <row r="176" spans="1:13" s="20" customFormat="1" ht="12.75">
      <c r="A176" s="40"/>
      <c r="B176" s="41"/>
      <c r="C176" s="42"/>
      <c r="E176" s="41"/>
      <c r="F176" s="43"/>
      <c r="L176" s="45"/>
      <c r="M176" s="44"/>
    </row>
    <row r="177" spans="1:13" s="20" customFormat="1" ht="12.75">
      <c r="A177" s="40"/>
      <c r="B177" s="41"/>
      <c r="C177" s="42"/>
      <c r="E177" s="41"/>
      <c r="F177" s="43"/>
      <c r="L177" s="45"/>
      <c r="M177" s="44"/>
    </row>
    <row r="178" spans="1:13" s="20" customFormat="1" ht="12.75">
      <c r="A178" s="40"/>
      <c r="B178" s="41"/>
      <c r="C178" s="42"/>
      <c r="E178" s="41"/>
      <c r="F178" s="43"/>
      <c r="L178" s="45"/>
      <c r="M178" s="44"/>
    </row>
    <row r="179" spans="1:13" s="20" customFormat="1" ht="12.75">
      <c r="A179" s="40"/>
      <c r="B179" s="41"/>
      <c r="C179" s="42"/>
      <c r="E179" s="41"/>
      <c r="F179" s="43"/>
      <c r="L179" s="45"/>
      <c r="M179" s="44"/>
    </row>
    <row r="180" spans="1:13" s="20" customFormat="1" ht="12.75">
      <c r="A180" s="40"/>
      <c r="B180" s="41"/>
      <c r="C180" s="42"/>
      <c r="E180" s="41"/>
      <c r="F180" s="43"/>
      <c r="L180" s="45"/>
      <c r="M180" s="44"/>
    </row>
    <row r="181" spans="1:13" s="20" customFormat="1" ht="12.75">
      <c r="A181" s="40"/>
      <c r="B181" s="41"/>
      <c r="C181" s="42"/>
      <c r="E181" s="41"/>
      <c r="F181" s="43"/>
      <c r="L181" s="45"/>
      <c r="M181" s="44"/>
    </row>
    <row r="182" spans="1:13" s="20" customFormat="1" ht="12.75">
      <c r="A182" s="40"/>
      <c r="B182" s="41"/>
      <c r="C182" s="42"/>
      <c r="E182" s="41"/>
      <c r="F182" s="43"/>
      <c r="L182" s="45"/>
      <c r="M182" s="44"/>
    </row>
    <row r="183" spans="1:13" s="20" customFormat="1" ht="12.75">
      <c r="A183" s="40"/>
      <c r="B183" s="41"/>
      <c r="C183" s="42"/>
      <c r="E183" s="41"/>
      <c r="F183" s="43"/>
      <c r="L183" s="45"/>
      <c r="M183" s="44"/>
    </row>
    <row r="184" spans="1:13" s="20" customFormat="1" ht="12.75">
      <c r="A184" s="40"/>
      <c r="B184" s="41"/>
      <c r="C184" s="42"/>
      <c r="E184" s="41"/>
      <c r="F184" s="43"/>
      <c r="L184" s="45"/>
      <c r="M184" s="44"/>
    </row>
    <row r="185" spans="1:13" s="20" customFormat="1" ht="12.75">
      <c r="A185" s="40"/>
      <c r="B185" s="41"/>
      <c r="C185" s="42"/>
      <c r="E185" s="41"/>
      <c r="F185" s="43"/>
      <c r="L185" s="45"/>
      <c r="M185" s="44"/>
    </row>
    <row r="186" spans="1:13" s="20" customFormat="1" ht="12.75">
      <c r="A186" s="40"/>
      <c r="B186" s="41"/>
      <c r="C186" s="42"/>
      <c r="E186" s="41"/>
      <c r="F186" s="43"/>
      <c r="L186" s="45"/>
      <c r="M186" s="44"/>
    </row>
    <row r="187" spans="1:13" s="20" customFormat="1" ht="12.75">
      <c r="A187" s="40"/>
      <c r="B187" s="41"/>
      <c r="C187" s="42"/>
      <c r="E187" s="41"/>
      <c r="F187" s="43"/>
      <c r="L187" s="45"/>
      <c r="M187" s="44"/>
    </row>
    <row r="188" spans="1:13" s="20" customFormat="1" ht="12.75">
      <c r="A188" s="40"/>
      <c r="B188" s="41"/>
      <c r="C188" s="42"/>
      <c r="E188" s="41"/>
      <c r="F188" s="43"/>
      <c r="L188" s="45"/>
      <c r="M188" s="44"/>
    </row>
    <row r="189" spans="1:13" s="20" customFormat="1" ht="12.75">
      <c r="A189" s="40"/>
      <c r="B189" s="41"/>
      <c r="C189" s="42"/>
      <c r="E189" s="41"/>
      <c r="F189" s="43"/>
      <c r="L189" s="45"/>
      <c r="M189" s="44"/>
    </row>
    <row r="190" spans="1:13" s="20" customFormat="1" ht="12.75">
      <c r="A190" s="40"/>
      <c r="B190" s="41"/>
      <c r="C190" s="42"/>
      <c r="E190" s="41"/>
      <c r="F190" s="43"/>
      <c r="L190" s="45"/>
      <c r="M190" s="44"/>
    </row>
    <row r="191" spans="1:13" s="20" customFormat="1" ht="12.75">
      <c r="A191" s="40"/>
      <c r="B191" s="41"/>
      <c r="C191" s="42"/>
      <c r="E191" s="41"/>
      <c r="F191" s="43"/>
      <c r="L191" s="45"/>
      <c r="M191" s="44"/>
    </row>
    <row r="192" spans="1:13" s="20" customFormat="1" ht="12.75">
      <c r="A192" s="40"/>
      <c r="B192" s="41"/>
      <c r="C192" s="42"/>
      <c r="E192" s="41"/>
      <c r="F192" s="43"/>
      <c r="L192" s="45"/>
      <c r="M192" s="44"/>
    </row>
    <row r="193" spans="1:13" s="20" customFormat="1" ht="12.75">
      <c r="A193" s="40"/>
      <c r="B193" s="41"/>
      <c r="C193" s="42"/>
      <c r="E193" s="41"/>
      <c r="F193" s="43"/>
      <c r="L193" s="45"/>
      <c r="M193" s="44"/>
    </row>
    <row r="194" spans="1:13" s="20" customFormat="1" ht="12.75">
      <c r="A194" s="40"/>
      <c r="B194" s="41"/>
      <c r="C194" s="42"/>
      <c r="E194" s="41"/>
      <c r="F194" s="43"/>
      <c r="L194" s="45"/>
      <c r="M194" s="44"/>
    </row>
    <row r="195" spans="1:13" s="20" customFormat="1" ht="12.75">
      <c r="A195" s="40"/>
      <c r="B195" s="41"/>
      <c r="C195" s="42"/>
      <c r="E195" s="41"/>
      <c r="F195" s="43"/>
      <c r="L195" s="45"/>
      <c r="M195" s="44"/>
    </row>
    <row r="196" spans="1:13" s="20" customFormat="1" ht="12.75">
      <c r="A196" s="40"/>
      <c r="B196" s="41"/>
      <c r="C196" s="42"/>
      <c r="E196" s="41"/>
      <c r="F196" s="43"/>
      <c r="L196" s="45"/>
      <c r="M196" s="44"/>
    </row>
    <row r="197" spans="1:13" s="20" customFormat="1" ht="12.75">
      <c r="A197" s="40"/>
      <c r="B197" s="41"/>
      <c r="C197" s="42"/>
      <c r="E197" s="41"/>
      <c r="F197" s="43"/>
      <c r="L197" s="45"/>
      <c r="M197" s="44"/>
    </row>
    <row r="198" spans="1:13" s="20" customFormat="1" ht="12.75">
      <c r="A198" s="40"/>
      <c r="B198" s="41"/>
      <c r="C198" s="42"/>
      <c r="E198" s="41"/>
      <c r="F198" s="43"/>
      <c r="L198" s="45"/>
      <c r="M198" s="44"/>
    </row>
    <row r="199" spans="1:13" s="20" customFormat="1" ht="12.75">
      <c r="A199" s="40"/>
      <c r="B199" s="41"/>
      <c r="C199" s="42"/>
      <c r="E199" s="41"/>
      <c r="F199" s="43"/>
      <c r="L199" s="45"/>
      <c r="M199" s="44"/>
    </row>
    <row r="200" spans="1:13" s="20" customFormat="1" ht="12.75">
      <c r="A200" s="40"/>
      <c r="B200" s="41"/>
      <c r="C200" s="42"/>
      <c r="E200" s="41"/>
      <c r="F200" s="43"/>
      <c r="L200" s="45"/>
      <c r="M200" s="44"/>
    </row>
    <row r="201" spans="1:13" s="20" customFormat="1" ht="12.75">
      <c r="A201" s="40"/>
      <c r="B201" s="41"/>
      <c r="C201" s="42"/>
      <c r="E201" s="41"/>
      <c r="F201" s="43"/>
      <c r="L201" s="45"/>
      <c r="M201" s="44"/>
    </row>
    <row r="202" spans="1:13" s="20" customFormat="1" ht="12.75">
      <c r="A202" s="40"/>
      <c r="B202" s="41"/>
      <c r="C202" s="42"/>
      <c r="E202" s="41"/>
      <c r="F202" s="43"/>
      <c r="L202" s="45"/>
      <c r="M202" s="44"/>
    </row>
    <row r="203" spans="1:13" s="20" customFormat="1" ht="12.75">
      <c r="A203" s="40"/>
      <c r="B203" s="41"/>
      <c r="C203" s="42"/>
      <c r="E203" s="41"/>
      <c r="F203" s="43"/>
      <c r="L203" s="45"/>
      <c r="M203" s="44"/>
    </row>
    <row r="204" spans="1:13" s="20" customFormat="1" ht="12.75">
      <c r="A204" s="40"/>
      <c r="B204" s="41"/>
      <c r="C204" s="42"/>
      <c r="E204" s="41"/>
      <c r="F204" s="43"/>
      <c r="L204" s="45"/>
      <c r="M204" s="44"/>
    </row>
    <row r="205" spans="1:13" s="20" customFormat="1" ht="12.75">
      <c r="A205" s="40"/>
      <c r="B205" s="41"/>
      <c r="C205" s="42"/>
      <c r="E205" s="41"/>
      <c r="F205" s="43"/>
      <c r="L205" s="45"/>
      <c r="M205" s="44"/>
    </row>
    <row r="206" spans="1:13" s="20" customFormat="1" ht="12.75">
      <c r="A206" s="40"/>
      <c r="B206" s="41"/>
      <c r="C206" s="42"/>
      <c r="E206" s="41"/>
      <c r="F206" s="43"/>
      <c r="L206" s="45"/>
      <c r="M206" s="44"/>
    </row>
    <row r="207" spans="1:13" s="20" customFormat="1" ht="12.75">
      <c r="A207" s="40"/>
      <c r="B207" s="41"/>
      <c r="C207" s="42"/>
      <c r="E207" s="41"/>
      <c r="F207" s="43"/>
      <c r="L207" s="45"/>
      <c r="M207" s="44"/>
    </row>
    <row r="208" spans="1:13" s="20" customFormat="1" ht="12.75">
      <c r="A208" s="40"/>
      <c r="B208" s="41"/>
      <c r="C208" s="42"/>
      <c r="E208" s="41"/>
      <c r="F208" s="43"/>
      <c r="L208" s="45"/>
      <c r="M208" s="44"/>
    </row>
    <row r="209" spans="1:13" s="20" customFormat="1" ht="12.75">
      <c r="A209" s="40"/>
      <c r="B209" s="41"/>
      <c r="C209" s="42"/>
      <c r="E209" s="41"/>
      <c r="F209" s="43"/>
      <c r="L209" s="45"/>
      <c r="M209" s="44"/>
    </row>
    <row r="210" spans="1:13" s="20" customFormat="1" ht="12.75">
      <c r="A210" s="40"/>
      <c r="B210" s="41"/>
      <c r="C210" s="42"/>
      <c r="E210" s="41"/>
      <c r="F210" s="43"/>
      <c r="L210" s="45"/>
      <c r="M210" s="44"/>
    </row>
    <row r="211" spans="1:13" s="20" customFormat="1" ht="12.75">
      <c r="A211" s="40"/>
      <c r="B211" s="41"/>
      <c r="C211" s="42"/>
      <c r="E211" s="41"/>
      <c r="F211" s="43"/>
      <c r="L211" s="45"/>
      <c r="M211" s="44"/>
    </row>
    <row r="212" spans="1:13" s="20" customFormat="1" ht="12.75">
      <c r="A212" s="40"/>
      <c r="B212" s="41"/>
      <c r="C212" s="42"/>
      <c r="E212" s="41"/>
      <c r="F212" s="43"/>
      <c r="L212" s="45"/>
      <c r="M212" s="44"/>
    </row>
    <row r="213" spans="1:13" s="20" customFormat="1" ht="12.75">
      <c r="A213" s="40"/>
      <c r="B213" s="41"/>
      <c r="C213" s="42"/>
      <c r="E213" s="41"/>
      <c r="F213" s="43"/>
      <c r="L213" s="45"/>
      <c r="M213" s="44"/>
    </row>
    <row r="214" spans="1:13" s="20" customFormat="1" ht="12.75">
      <c r="A214" s="40"/>
      <c r="B214" s="41"/>
      <c r="C214" s="42"/>
      <c r="E214" s="41"/>
      <c r="F214" s="43"/>
      <c r="L214" s="45"/>
      <c r="M214" s="44"/>
    </row>
    <row r="215" spans="1:13" s="20" customFormat="1" ht="12.75">
      <c r="A215" s="40"/>
      <c r="B215" s="41"/>
      <c r="C215" s="42"/>
      <c r="E215" s="41"/>
      <c r="F215" s="43"/>
      <c r="L215" s="45"/>
      <c r="M215" s="44"/>
    </row>
    <row r="216" spans="1:13" s="20" customFormat="1" ht="12.75">
      <c r="A216" s="40"/>
      <c r="B216" s="41"/>
      <c r="C216" s="42"/>
      <c r="E216" s="41"/>
      <c r="F216" s="43"/>
      <c r="L216" s="45"/>
      <c r="M216" s="44"/>
    </row>
    <row r="217" spans="1:13" s="20" customFormat="1" ht="12.75">
      <c r="A217" s="40"/>
      <c r="B217" s="41"/>
      <c r="C217" s="42"/>
      <c r="E217" s="41"/>
      <c r="F217" s="43"/>
      <c r="L217" s="45"/>
      <c r="M217" s="44"/>
    </row>
    <row r="218" spans="1:13" s="20" customFormat="1" ht="12.75">
      <c r="A218" s="40"/>
      <c r="B218" s="41"/>
      <c r="C218" s="42"/>
      <c r="E218" s="41"/>
      <c r="F218" s="43"/>
      <c r="L218" s="45"/>
      <c r="M218" s="44"/>
    </row>
    <row r="219" spans="1:13" s="20" customFormat="1" ht="12.75">
      <c r="A219" s="40"/>
      <c r="B219" s="41"/>
      <c r="C219" s="42"/>
      <c r="E219" s="41"/>
      <c r="F219" s="43"/>
      <c r="L219" s="45"/>
      <c r="M219" s="44"/>
    </row>
    <row r="220" spans="1:13" s="20" customFormat="1" ht="12.75">
      <c r="A220" s="40"/>
      <c r="B220" s="41"/>
      <c r="C220" s="42"/>
      <c r="E220" s="41"/>
      <c r="F220" s="43"/>
      <c r="L220" s="45"/>
      <c r="M220" s="44"/>
    </row>
    <row r="221" spans="1:13" s="20" customFormat="1" ht="12.75">
      <c r="A221" s="40"/>
      <c r="B221" s="41"/>
      <c r="C221" s="42"/>
      <c r="E221" s="41"/>
      <c r="F221" s="43"/>
      <c r="L221" s="45"/>
      <c r="M221" s="44"/>
    </row>
    <row r="222" spans="1:13" s="20" customFormat="1" ht="12.75">
      <c r="A222" s="40"/>
      <c r="B222" s="41"/>
      <c r="C222" s="42"/>
      <c r="E222" s="41"/>
      <c r="F222" s="43"/>
      <c r="L222" s="45"/>
      <c r="M222" s="44"/>
    </row>
    <row r="223" spans="1:13" s="20" customFormat="1" ht="12.75">
      <c r="A223" s="40"/>
      <c r="B223" s="41"/>
      <c r="C223" s="42"/>
      <c r="E223" s="41"/>
      <c r="F223" s="43"/>
      <c r="L223" s="45"/>
      <c r="M223" s="44"/>
    </row>
    <row r="224" spans="1:13" s="20" customFormat="1" ht="12.75">
      <c r="A224" s="40"/>
      <c r="B224" s="41"/>
      <c r="C224" s="42"/>
      <c r="E224" s="41"/>
      <c r="F224" s="43"/>
      <c r="L224" s="45"/>
      <c r="M224" s="44"/>
    </row>
    <row r="225" spans="1:13" s="20" customFormat="1" ht="12.75">
      <c r="A225" s="40"/>
      <c r="B225" s="41"/>
      <c r="C225" s="42"/>
      <c r="E225" s="41"/>
      <c r="F225" s="43"/>
      <c r="L225" s="45"/>
      <c r="M225" s="44"/>
    </row>
    <row r="226" spans="1:13" s="20" customFormat="1" ht="12.75">
      <c r="A226" s="40"/>
      <c r="B226" s="41"/>
      <c r="C226" s="42"/>
      <c r="E226" s="41"/>
      <c r="F226" s="43"/>
      <c r="L226" s="45"/>
      <c r="M226" s="44"/>
    </row>
    <row r="227" spans="1:13" s="20" customFormat="1" ht="12.75">
      <c r="A227" s="40"/>
      <c r="B227" s="41"/>
      <c r="C227" s="42"/>
      <c r="E227" s="41"/>
      <c r="F227" s="43"/>
      <c r="L227" s="45"/>
      <c r="M227" s="44"/>
    </row>
    <row r="228" spans="1:13" s="20" customFormat="1" ht="12.75">
      <c r="A228" s="40"/>
      <c r="B228" s="41"/>
      <c r="C228" s="42"/>
      <c r="E228" s="41"/>
      <c r="F228" s="43"/>
      <c r="L228" s="45"/>
      <c r="M228" s="44"/>
    </row>
    <row r="229" spans="1:13" s="20" customFormat="1" ht="12.75">
      <c r="A229" s="40"/>
      <c r="B229" s="41"/>
      <c r="C229" s="42"/>
      <c r="E229" s="41"/>
      <c r="F229" s="43"/>
      <c r="L229" s="45"/>
      <c r="M229" s="44"/>
    </row>
    <row r="230" spans="1:13" s="20" customFormat="1" ht="12.75">
      <c r="A230" s="40"/>
      <c r="B230" s="41"/>
      <c r="C230" s="42"/>
      <c r="E230" s="41"/>
      <c r="F230" s="43"/>
      <c r="L230" s="45"/>
      <c r="M230" s="44"/>
    </row>
    <row r="231" spans="1:13" s="20" customFormat="1" ht="12.75">
      <c r="A231" s="40"/>
      <c r="B231" s="41"/>
      <c r="C231" s="42"/>
      <c r="E231" s="41"/>
      <c r="F231" s="43"/>
      <c r="L231" s="45"/>
      <c r="M231" s="44"/>
    </row>
    <row r="232" spans="1:13" s="20" customFormat="1" ht="12.75">
      <c r="A232" s="40"/>
      <c r="B232" s="41"/>
      <c r="C232" s="42"/>
      <c r="E232" s="41"/>
      <c r="F232" s="43"/>
      <c r="L232" s="45"/>
      <c r="M232" s="44"/>
    </row>
    <row r="233" spans="1:13" s="20" customFormat="1" ht="12.75">
      <c r="A233" s="40"/>
      <c r="B233" s="41"/>
      <c r="C233" s="42"/>
      <c r="E233" s="41"/>
      <c r="F233" s="43"/>
      <c r="L233" s="45"/>
      <c r="M233" s="44"/>
    </row>
    <row r="234" spans="1:13" s="20" customFormat="1" ht="12.75">
      <c r="A234" s="40"/>
      <c r="B234" s="41"/>
      <c r="C234" s="42"/>
      <c r="E234" s="41"/>
      <c r="F234" s="43"/>
      <c r="L234" s="45"/>
      <c r="M234" s="44"/>
    </row>
    <row r="235" spans="1:13" s="20" customFormat="1" ht="12.75">
      <c r="A235" s="40"/>
      <c r="B235" s="41"/>
      <c r="C235" s="42"/>
      <c r="E235" s="41"/>
      <c r="F235" s="43"/>
      <c r="L235" s="45"/>
      <c r="M235" s="44"/>
    </row>
    <row r="236" spans="1:13" s="20" customFormat="1" ht="12.75">
      <c r="A236" s="40"/>
      <c r="B236" s="41"/>
      <c r="C236" s="42"/>
      <c r="E236" s="41"/>
      <c r="F236" s="43"/>
      <c r="L236" s="45"/>
      <c r="M236" s="44"/>
    </row>
    <row r="237" spans="1:13" s="20" customFormat="1" ht="12.75">
      <c r="A237" s="40"/>
      <c r="B237" s="41"/>
      <c r="C237" s="42"/>
      <c r="E237" s="41"/>
      <c r="F237" s="43"/>
      <c r="L237" s="45"/>
      <c r="M237" s="44"/>
    </row>
    <row r="238" spans="1:13" s="20" customFormat="1" ht="12.75">
      <c r="A238" s="40"/>
      <c r="B238" s="41"/>
      <c r="C238" s="42"/>
      <c r="E238" s="41"/>
      <c r="F238" s="43"/>
      <c r="L238" s="45"/>
      <c r="M238" s="44"/>
    </row>
    <row r="239" spans="1:13" s="20" customFormat="1" ht="12.75">
      <c r="A239" s="40"/>
      <c r="B239" s="41"/>
      <c r="C239" s="42"/>
      <c r="E239" s="41"/>
      <c r="F239" s="43"/>
      <c r="L239" s="45"/>
      <c r="M239" s="44"/>
    </row>
    <row r="240" spans="1:13" s="20" customFormat="1" ht="12.75">
      <c r="A240" s="40"/>
      <c r="B240" s="41"/>
      <c r="C240" s="42"/>
      <c r="E240" s="41"/>
      <c r="F240" s="43"/>
      <c r="L240" s="45"/>
      <c r="M240" s="44"/>
    </row>
    <row r="241" spans="1:13" s="20" customFormat="1" ht="12.75">
      <c r="A241" s="40"/>
      <c r="B241" s="41"/>
      <c r="C241" s="42"/>
      <c r="E241" s="41"/>
      <c r="F241" s="43"/>
      <c r="L241" s="45"/>
      <c r="M241" s="44"/>
    </row>
    <row r="242" spans="1:13" s="20" customFormat="1" ht="12.75">
      <c r="A242" s="40"/>
      <c r="B242" s="41"/>
      <c r="C242" s="42"/>
      <c r="E242" s="41"/>
      <c r="F242" s="43"/>
      <c r="L242" s="45"/>
      <c r="M242" s="44"/>
    </row>
    <row r="243" spans="1:13" s="20" customFormat="1" ht="12.75">
      <c r="A243" s="40"/>
      <c r="B243" s="41"/>
      <c r="C243" s="42"/>
      <c r="E243" s="41"/>
      <c r="F243" s="43"/>
      <c r="L243" s="45"/>
      <c r="M243" s="44"/>
    </row>
    <row r="244" spans="1:13" s="20" customFormat="1" ht="12.75">
      <c r="A244" s="40"/>
      <c r="B244" s="41"/>
      <c r="C244" s="42"/>
      <c r="E244" s="41"/>
      <c r="F244" s="43"/>
      <c r="L244" s="45"/>
      <c r="M244" s="44"/>
    </row>
    <row r="245" spans="1:13" s="20" customFormat="1" ht="12.75">
      <c r="A245" s="40"/>
      <c r="B245" s="41"/>
      <c r="C245" s="42"/>
      <c r="E245" s="41"/>
      <c r="F245" s="43"/>
      <c r="L245" s="45"/>
      <c r="M245" s="44"/>
    </row>
    <row r="246" spans="1:13" s="20" customFormat="1" ht="12.75">
      <c r="A246" s="40"/>
      <c r="B246" s="41"/>
      <c r="C246" s="42"/>
      <c r="E246" s="41"/>
      <c r="F246" s="43"/>
      <c r="L246" s="45"/>
      <c r="M246" s="44"/>
    </row>
    <row r="247" spans="1:13" s="20" customFormat="1" ht="12.75">
      <c r="A247" s="40"/>
      <c r="B247" s="41"/>
      <c r="C247" s="42"/>
      <c r="E247" s="41"/>
      <c r="F247" s="43"/>
      <c r="L247" s="45"/>
      <c r="M247" s="44"/>
    </row>
    <row r="248" spans="1:13" s="20" customFormat="1" ht="12.75">
      <c r="A248" s="40"/>
      <c r="B248" s="41"/>
      <c r="C248" s="42"/>
      <c r="E248" s="41"/>
      <c r="F248" s="43"/>
      <c r="L248" s="45"/>
      <c r="M248" s="44"/>
    </row>
    <row r="249" spans="1:13" s="20" customFormat="1" ht="12.75">
      <c r="A249" s="40"/>
      <c r="B249" s="41"/>
      <c r="C249" s="42"/>
      <c r="E249" s="41"/>
      <c r="F249" s="43"/>
      <c r="L249" s="45"/>
      <c r="M249" s="44"/>
    </row>
    <row r="250" spans="1:13" s="20" customFormat="1" ht="12.75">
      <c r="A250" s="40"/>
      <c r="B250" s="41"/>
      <c r="C250" s="42"/>
      <c r="E250" s="41"/>
      <c r="F250" s="43"/>
      <c r="L250" s="45"/>
      <c r="M250" s="44"/>
    </row>
    <row r="251" spans="1:13" s="20" customFormat="1" ht="12.75">
      <c r="A251" s="40"/>
      <c r="B251" s="41"/>
      <c r="C251" s="42"/>
      <c r="E251" s="41"/>
      <c r="F251" s="43"/>
      <c r="L251" s="45"/>
      <c r="M251" s="44"/>
    </row>
    <row r="252" spans="1:13" s="20" customFormat="1" ht="12.75">
      <c r="A252" s="40"/>
      <c r="B252" s="41"/>
      <c r="C252" s="42"/>
      <c r="E252" s="41"/>
      <c r="F252" s="43"/>
      <c r="L252" s="45"/>
      <c r="M252" s="44"/>
    </row>
  </sheetData>
  <autoFilter ref="A4:R136" xr:uid="{00000000-0009-0000-0000-000001000000}"/>
  <mergeCells count="109">
    <mergeCell ref="B5:E5"/>
    <mergeCell ref="B6:E6"/>
    <mergeCell ref="B7:E7"/>
    <mergeCell ref="O136:Q136"/>
    <mergeCell ref="F136:G136"/>
    <mergeCell ref="F140:G140"/>
    <mergeCell ref="O140:Q140"/>
    <mergeCell ref="Q3:Q4"/>
    <mergeCell ref="N3:N4"/>
    <mergeCell ref="O3:O4"/>
    <mergeCell ref="P3:P4"/>
    <mergeCell ref="B123:G123"/>
    <mergeCell ref="C75:C76"/>
    <mergeCell ref="B75:B76"/>
    <mergeCell ref="B60:E60"/>
    <mergeCell ref="B63:E63"/>
    <mergeCell ref="B64:E64"/>
    <mergeCell ref="B73:E73"/>
    <mergeCell ref="B97:E97"/>
    <mergeCell ref="B98:E98"/>
    <mergeCell ref="B100:E100"/>
    <mergeCell ref="B112:E112"/>
    <mergeCell ref="B114:G114"/>
    <mergeCell ref="B115:G115"/>
    <mergeCell ref="A3:A4"/>
    <mergeCell ref="E3:E4"/>
    <mergeCell ref="D3:D4"/>
    <mergeCell ref="F3:F4"/>
    <mergeCell ref="G3:G4"/>
    <mergeCell ref="L3:L4"/>
    <mergeCell ref="M3:M4"/>
    <mergeCell ref="H3:H4"/>
    <mergeCell ref="I3:I4"/>
    <mergeCell ref="J3:J4"/>
    <mergeCell ref="K3:K4"/>
    <mergeCell ref="B3:C3"/>
    <mergeCell ref="B116:G116"/>
    <mergeCell ref="B117:G117"/>
    <mergeCell ref="B118:G118"/>
    <mergeCell ref="B119:G119"/>
    <mergeCell ref="B120:G120"/>
    <mergeCell ref="B121:G121"/>
    <mergeCell ref="B122:G122"/>
    <mergeCell ref="D107:D108"/>
    <mergeCell ref="E107:E108"/>
    <mergeCell ref="A107:A108"/>
    <mergeCell ref="B107:B108"/>
    <mergeCell ref="C107:C108"/>
    <mergeCell ref="A102:A105"/>
    <mergeCell ref="E66:E68"/>
    <mergeCell ref="D66:D68"/>
    <mergeCell ref="B69:B71"/>
    <mergeCell ref="C69:C71"/>
    <mergeCell ref="D69:D71"/>
    <mergeCell ref="E69:E71"/>
    <mergeCell ref="A66:A68"/>
    <mergeCell ref="B66:B68"/>
    <mergeCell ref="C66:C68"/>
    <mergeCell ref="A69:A71"/>
    <mergeCell ref="A75:A76"/>
    <mergeCell ref="B13:E13"/>
    <mergeCell ref="B9:E9"/>
    <mergeCell ref="B10:E10"/>
    <mergeCell ref="B15:E15"/>
    <mergeCell ref="B17:E17"/>
    <mergeCell ref="E75:E76"/>
    <mergeCell ref="D75:D76"/>
    <mergeCell ref="B102:B105"/>
    <mergeCell ref="C102:C105"/>
    <mergeCell ref="D102:D105"/>
    <mergeCell ref="E102:E105"/>
    <mergeCell ref="B80:E80"/>
    <mergeCell ref="B83:E83"/>
    <mergeCell ref="B84:E84"/>
    <mergeCell ref="B85:E85"/>
    <mergeCell ref="B87:E87"/>
    <mergeCell ref="B89:E89"/>
    <mergeCell ref="B90:E90"/>
    <mergeCell ref="B95:E95"/>
    <mergeCell ref="B37:E37"/>
    <mergeCell ref="B38:E38"/>
    <mergeCell ref="B39:E39"/>
    <mergeCell ref="B42:E42"/>
    <mergeCell ref="B44:E44"/>
    <mergeCell ref="B50:E50"/>
    <mergeCell ref="B52:E52"/>
    <mergeCell ref="B54:E54"/>
    <mergeCell ref="B55:E55"/>
    <mergeCell ref="B59:E59"/>
    <mergeCell ref="B19:E19"/>
    <mergeCell ref="B25:E25"/>
    <mergeCell ref="B26:E26"/>
    <mergeCell ref="B33:E33"/>
    <mergeCell ref="B36:E36"/>
    <mergeCell ref="B47:E47"/>
    <mergeCell ref="B48:E48"/>
    <mergeCell ref="B30:C30"/>
    <mergeCell ref="B134:G134"/>
    <mergeCell ref="B135:G135"/>
    <mergeCell ref="B129:G129"/>
    <mergeCell ref="B130:G130"/>
    <mergeCell ref="B131:G131"/>
    <mergeCell ref="B132:G132"/>
    <mergeCell ref="B133:G133"/>
    <mergeCell ref="B124:G124"/>
    <mergeCell ref="B125:G125"/>
    <mergeCell ref="B126:G126"/>
    <mergeCell ref="B127:G127"/>
    <mergeCell ref="B128:G128"/>
  </mergeCells>
  <dataValidations count="5">
    <dataValidation type="list" allowBlank="1" showInputMessage="1" showErrorMessage="1" sqref="H5:H7 H3 H9:H113" xr:uid="{00000000-0002-0000-0100-000000000000}">
      <formula1>"Tổ, Lớp"</formula1>
    </dataValidation>
    <dataValidation type="list" allowBlank="1" showInputMessage="1" showErrorMessage="1" sqref="I3 I5:I113" xr:uid="{00000000-0002-0000-0100-000001000000}">
      <formula1>"Lớp học,Lớp học+sân chơi,Ngoài nhà trường,Phòng chức năng,Sân chơi"</formula1>
    </dataValidation>
    <dataValidation type="list" allowBlank="1" showInputMessage="1" showErrorMessage="1" sqref="C8 C113 C49 C53 C11:C12 C14 C106:C107 C20:C24 C27:C29 C31:C32 C34:C35 C40:C41 C43 C45:C46 C51 C18 C61:C62 C65:C66 C77:C79 C81:C82 C88 C91:C94 C96 C99 C101:C103 C69 C72 C74:C75 C109:C111 C16 C56:C58" xr:uid="{00000000-0002-0000-0100-000002000000}">
      <formula1>"KQMĐ, NDCT, TLHD, BC, ĐP"</formula1>
    </dataValidation>
    <dataValidation type="list" allowBlank="1" showInputMessage="1" showErrorMessage="1" sqref="J74:J79 J81:J82 J86 J92:J94 J96 J99 J113 J65:J72 J101:J111" xr:uid="{00000000-0002-0000-0100-000003000000}">
      <formula1>"Thể chất, Nhận thức, Ngôn ngữ, TCKNXH, Thẩm mỹ"</formula1>
    </dataValidation>
    <dataValidation type="list" allowBlank="1" showInputMessage="1" showErrorMessage="1" sqref="H8" xr:uid="{00000000-0002-0000-0100-000004000000}">
      <formula1>"Tổ, Lớp, Khối"</formula1>
    </dataValidation>
  </dataValidations>
  <hyperlinks>
    <hyperlink ref="G8" r:id="rId1" xr:uid="{00000000-0004-0000-0100-000000000000}"/>
    <hyperlink ref="G68" r:id="rId2" xr:uid="{00000000-0004-0000-0100-000001000000}"/>
    <hyperlink ref="G99" r:id="rId3" xr:uid="{00000000-0004-0000-0100-000002000000}"/>
    <hyperlink ref="G20" r:id="rId4" xr:uid="{00000000-0004-0000-0100-000003000000}"/>
    <hyperlink ref="G45" r:id="rId5" xr:uid="{00000000-0004-0000-0100-000004000000}"/>
  </hyperlinks>
  <pageMargins left="0.78740157480314965" right="0.59055118110236227" top="0.70866141732283472" bottom="0.70866141732283472" header="0.31496062992125984" footer="0.31496062992125984"/>
  <pageSetup paperSize="9" orientation="landscape" verticalDpi="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CĐ TMN</vt:lpstr>
      <vt:lpstr>'CĐ TMN'!Print_Titles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2024-09-23T09:44:24Z</cp:lastPrinted>
  <dcterms:created xsi:type="dcterms:W3CDTF">2019-07-05T03:48:23Z</dcterms:created>
  <dcterms:modified xsi:type="dcterms:W3CDTF">2024-09-23T09:44:37Z</dcterms:modified>
</cp:coreProperties>
</file>