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6. CĐ TV\"/>
    </mc:Choice>
  </mc:AlternateContent>
  <xr:revisionPtr revIDLastSave="0" documentId="13_ncr:1_{9F3F3097-7B47-436F-97BD-6A0AD4294828}"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TV" sheetId="42" r:id="rId2"/>
  </sheets>
  <definedNames>
    <definedName name="_xlnm._FilterDatabase" localSheetId="1" hidden="1">'CĐ TV'!$A$5:$T$131</definedName>
    <definedName name="_xlnm.Print_Area" localSheetId="1">'CĐ TV'!$A$1:$Q$133</definedName>
    <definedName name="_xlnm.Print_Titles" localSheetId="1">'CĐ TV'!$4:$5</definedName>
  </definedNames>
  <calcPr calcId="179021" iterateCount="1"/>
</workbook>
</file>

<file path=xl/calcChain.xml><?xml version="1.0" encoding="utf-8"?>
<calcChain xmlns="http://schemas.openxmlformats.org/spreadsheetml/2006/main">
  <c r="P130" i="42" l="1"/>
  <c r="O130" i="42"/>
  <c r="P129" i="42"/>
  <c r="O129" i="42"/>
  <c r="P128" i="42"/>
  <c r="O128" i="42"/>
  <c r="P127" i="42"/>
  <c r="O127" i="42"/>
  <c r="P126" i="42"/>
  <c r="O126" i="42"/>
  <c r="P125" i="42"/>
  <c r="O125" i="42"/>
  <c r="P124" i="42"/>
  <c r="O124" i="42"/>
  <c r="P123" i="42"/>
  <c r="O123" i="42"/>
  <c r="P122" i="42"/>
  <c r="O122" i="42"/>
  <c r="P121" i="42"/>
  <c r="O121" i="42"/>
  <c r="P120" i="42"/>
  <c r="O120" i="42"/>
  <c r="P119" i="42"/>
  <c r="O119" i="42"/>
  <c r="P118" i="42"/>
  <c r="O118" i="42"/>
  <c r="P117" i="42"/>
  <c r="O117" i="42"/>
  <c r="P116" i="42"/>
  <c r="O116" i="42"/>
  <c r="O115" i="42" s="1"/>
  <c r="P115" i="42"/>
  <c r="P114" i="42"/>
  <c r="O114" i="42"/>
  <c r="P113" i="42"/>
  <c r="O113" i="42"/>
  <c r="P112" i="42"/>
  <c r="O112" i="42"/>
  <c r="P111" i="42"/>
  <c r="O111" i="42"/>
  <c r="P110" i="42"/>
  <c r="O110" i="42"/>
  <c r="P109" i="42"/>
  <c r="N130" i="42"/>
  <c r="N129" i="42"/>
  <c r="N128" i="42"/>
  <c r="N127" i="42"/>
  <c r="N126" i="42"/>
  <c r="N124" i="42"/>
  <c r="N123" i="42"/>
  <c r="N122" i="42"/>
  <c r="N121" i="42"/>
  <c r="N120" i="42"/>
  <c r="N119" i="42"/>
  <c r="N118" i="42"/>
  <c r="N117" i="42"/>
  <c r="N116" i="42"/>
  <c r="N114" i="42"/>
  <c r="N113" i="42"/>
  <c r="N112" i="42"/>
  <c r="N111" i="42"/>
  <c r="N110" i="42"/>
  <c r="O109" i="42" l="1"/>
  <c r="M32" i="42"/>
  <c r="L83" i="42" l="1"/>
  <c r="L80" i="42"/>
  <c r="M80" i="42"/>
  <c r="M86" i="42"/>
  <c r="L45" i="42"/>
  <c r="M45" i="42"/>
  <c r="L40" i="42"/>
  <c r="L32" i="42"/>
  <c r="L8" i="42" l="1"/>
  <c r="M14" i="42" l="1"/>
  <c r="M107" i="42" l="1"/>
  <c r="M98" i="42"/>
  <c r="M96" i="42"/>
  <c r="M92" i="42"/>
  <c r="M89" i="42"/>
  <c r="M83" i="42"/>
  <c r="M76" i="42"/>
  <c r="M71" i="42"/>
  <c r="M62" i="42"/>
  <c r="M59" i="42"/>
  <c r="M56" i="42"/>
  <c r="L56" i="42"/>
  <c r="M54" i="42"/>
  <c r="M52" i="42"/>
  <c r="M48" i="42"/>
  <c r="M42" i="42"/>
  <c r="M40" i="42"/>
  <c r="M34" i="42"/>
  <c r="M58" i="42" l="1"/>
  <c r="M61" i="42"/>
  <c r="M95" i="42"/>
  <c r="M39" i="42"/>
  <c r="M88" i="42"/>
  <c r="M79" i="42"/>
  <c r="M47" i="42"/>
  <c r="M31" i="42"/>
  <c r="M78" i="42" l="1"/>
  <c r="M30" i="42"/>
  <c r="M29" i="42" s="1"/>
  <c r="L107" i="42" l="1"/>
  <c r="L98" i="42"/>
  <c r="L96" i="42"/>
  <c r="L92" i="42"/>
  <c r="L89" i="42"/>
  <c r="L86" i="42"/>
  <c r="L76" i="42"/>
  <c r="L71" i="42"/>
  <c r="L62" i="42"/>
  <c r="L59" i="42"/>
  <c r="L54" i="42"/>
  <c r="L52" i="42"/>
  <c r="L48" i="42"/>
  <c r="L42" i="42"/>
  <c r="L34" i="42"/>
  <c r="M26" i="42"/>
  <c r="L26" i="42"/>
  <c r="M24" i="42"/>
  <c r="L24" i="42"/>
  <c r="M18" i="42"/>
  <c r="L18" i="42"/>
  <c r="M16" i="42"/>
  <c r="L16" i="42"/>
  <c r="L14" i="42"/>
  <c r="M11" i="42"/>
  <c r="L11" i="42"/>
  <c r="M8" i="42"/>
  <c r="L79" i="42" l="1"/>
  <c r="L88" i="42"/>
  <c r="M10" i="42"/>
  <c r="M7" i="42" s="1"/>
  <c r="L31" i="42"/>
  <c r="L47" i="42"/>
  <c r="L10" i="42"/>
  <c r="L7" i="42" s="1"/>
  <c r="L61" i="42"/>
  <c r="L39" i="42"/>
  <c r="L58" i="42"/>
  <c r="L95" i="42"/>
  <c r="L30" i="42" l="1"/>
  <c r="L29" i="42" s="1"/>
  <c r="L78" i="42"/>
  <c r="M6" i="42"/>
  <c r="L6" i="42"/>
  <c r="N109" i="42"/>
  <c r="N125" i="42"/>
  <c r="N115" i="42" s="1"/>
</calcChain>
</file>

<file path=xl/sharedStrings.xml><?xml version="1.0" encoding="utf-8"?>
<sst xmlns="http://schemas.openxmlformats.org/spreadsheetml/2006/main" count="681" uniqueCount="299">
  <si>
    <t>KQMĐ</t>
  </si>
  <si>
    <t>TLHD</t>
  </si>
  <si>
    <t>NDCT</t>
  </si>
  <si>
    <t>ĐP</t>
  </si>
  <si>
    <t>Đi thay đổi tốc độ theo hiệu lệnh</t>
  </si>
  <si>
    <t>BC</t>
  </si>
  <si>
    <t>3. Động vật và thực vật</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</si>
  <si>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</si>
  <si>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</si>
  <si>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</si>
  <si>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</si>
  <si>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</si>
  <si>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3. Nhận biết một số lễ hội và danh lam, thắng cảnh</t>
  </si>
  <si>
    <t>I. LĨNH VỰC GIÁO DỤC PHÁT TRIỂN THỂ CHẤT</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</si>
  <si>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</si>
  <si>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</si>
  <si>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</si>
  <si>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</si>
  <si>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</si>
  <si>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</si>
  <si>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</si>
  <si>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5. Công nghệ</t>
  </si>
  <si>
    <t>Biết lắng nghe và trao đổi với người đối thoại</t>
  </si>
  <si>
    <t>Lắng nghe và trao đổi với người đối thoại</t>
  </si>
  <si>
    <t>Biết chủ động làm một số công việc đơn giản hàng ngày</t>
  </si>
  <si>
    <t>A. Phát triển vận động</t>
  </si>
  <si>
    <t>2. Thể hiện kỹ năng vận động cơ bản và các tố chất trong vận động</t>
  </si>
  <si>
    <t>3. Thực hiện và phối hợp được các cử động của bàn tay, ngón tay, phối hợp tay - mắt</t>
  </si>
  <si>
    <t>1. Nhận biết một số món ăn, thực phẩm thông thường và ích lợi của chúng đối với sức khỏe</t>
  </si>
  <si>
    <t>3. Hành vi và thói quen tốt trong sinh hoạt, giữ gìn sức khỏe</t>
  </si>
  <si>
    <t>2. Xếp tương ứng</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</si>
  <si>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</si>
  <si>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</si>
  <si>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</si>
  <si>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</si>
  <si>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</si>
  <si>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</si>
  <si>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</si>
  <si>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</si>
  <si>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</si>
  <si>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</si>
  <si>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</si>
  <si>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</si>
  <si>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</si>
  <si>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</si>
  <si>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</si>
  <si>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 Vận động: bò, trườn, trèo</t>
  </si>
  <si>
    <t>Nguồn</t>
  </si>
  <si>
    <t>* Vận động: đi</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</si>
  <si>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</si>
  <si>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</si>
  <si>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Thuộc lĩnh vực</t>
  </si>
  <si>
    <t>* Đồ dùng, đồ chơi</t>
  </si>
  <si>
    <t>* Thời tiết, mùa</t>
  </si>
  <si>
    <t>1. Nhận biết tập hợp, số lượng, số thứ tự, đếm</t>
  </si>
  <si>
    <t>5. Hình dạng</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</si>
  <si>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</si>
  <si>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</si>
  <si>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</si>
  <si>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</si>
  <si>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</si>
  <si>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</si>
  <si>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Thực hiện được một số quy định ở lớp, gia đình và nơi công cộng phù hợp độ tuổi</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</si>
  <si>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</si>
  <si>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</si>
  <si>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</si>
  <si>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Biết một số hoạt động của các ngày lễ hội trong năm</t>
  </si>
  <si>
    <t>Hoạt động chủ đề</t>
  </si>
  <si>
    <t>Địa điểm tổ chức</t>
  </si>
  <si>
    <t>Nội dung chủ đề</t>
  </si>
  <si>
    <t>Phạm vi thực hiện</t>
  </si>
  <si>
    <t>Sân chơi</t>
  </si>
  <si>
    <t>Lớp học</t>
  </si>
  <si>
    <t>Chơi trò chơi vận động</t>
  </si>
  <si>
    <t>Tổ</t>
  </si>
  <si>
    <t>Lớp</t>
  </si>
  <si>
    <t>ATGT</t>
  </si>
  <si>
    <t>Nhận biết một số tình huống nguy hiểm và cách phòng tránh</t>
  </si>
  <si>
    <t>Thích chăm sóc cây cối, rau xanh.</t>
  </si>
  <si>
    <t>Bảo vệ, chăm sóc cây</t>
  </si>
  <si>
    <t>TT
MT</t>
  </si>
  <si>
    <t>Trong đó: - Lĩnh vực thể chất</t>
  </si>
  <si>
    <t>PT
CT</t>
  </si>
  <si>
    <t xml:space="preserve">Tài nguyên học liệu </t>
  </si>
  <si>
    <t>Phân bổ nguyên bản
 theo sách chương trình GDMN</t>
  </si>
  <si>
    <t>MT, ND cốt lõi.</t>
  </si>
  <si>
    <t>1. Thực hiện các động tác phát triển các nhóm cơ và hô hấp</t>
  </si>
  <si>
    <t>Thực hiện đúng, đủ, nhịp nhàng các động tác trong bài tập thể dục theo hiệu lệnh</t>
  </si>
  <si>
    <t>4T</t>
  </si>
  <si>
    <t>Tập kết hợp 5 động tác cơ bản trong bài tập thể dục kết hợp với nhạc bài hát theo chủ đề "Thực vật"</t>
  </si>
  <si>
    <t>C:\Users\admin\Desktop\tds\nhạc chủ điểm thực vật.mp3</t>
  </si>
  <si>
    <t>Giữ được thăng bằng cơ thể khi thực hiện vận động đi bước dồn ngang trên ghế thể dục</t>
  </si>
  <si>
    <t>Đi bước dồn ngang trên ghế thể dục</t>
  </si>
  <si>
    <t>HĐH: Đi bước dồn ngang trên ghế thể dục</t>
  </si>
  <si>
    <t>Kiểm soát được vận động đi thay đổi tốc độ theo hiệu lệnh 4-5 lần</t>
  </si>
  <si>
    <t>HĐH: Đi thay đổi tốc độ theo hiệu lệnh</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</si>
  <si>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</si>
  <si>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</si>
  <si>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HĐH: Bò trong đường zic zăc qua 5 điểm, mỗi điểm cách nhau 2m</t>
  </si>
  <si>
    <t xml:space="preserve">Lớp học </t>
  </si>
  <si>
    <t>* Trò chơi vận động</t>
  </si>
  <si>
    <t>Thích chơi các trò chơi vận động, biết luật chơi, cách chơi. Phối hợp với bạn trong khi chơi.</t>
  </si>
  <si>
    <t>https://www.youtube.com/watch?v=XyoATGVfAT0</t>
  </si>
  <si>
    <t>Thực hiện được vận động véo, vuốt, miết, búng ngón tay, chạm các đầu ngón tay với nhau, ấn bàn tay</t>
  </si>
  <si>
    <t>Véo, vuốt, miết, búng ngón tay, chạm các đầu ngón tay với nhau, ấn bàn tay</t>
  </si>
  <si>
    <t>https://www.youtube.com/watch?v=nf7MUnIajY4</t>
  </si>
  <si>
    <t>Tô, vẽ được một số hình đơn giản, gần gũi</t>
  </si>
  <si>
    <t>Tô, vẽ hình chủ đề "TGTV"</t>
  </si>
  <si>
    <t>https://www.youtube.com/watch?v=K7DsVzA8aT8</t>
  </si>
  <si>
    <t>Cắt, xé thành thạo theo đường thẳng</t>
  </si>
  <si>
    <t>Xếp chồng được 10-12 khối</t>
  </si>
  <si>
    <t>Xếp chồng các hình khối chủ đề "Thực vật"</t>
  </si>
  <si>
    <t>Biết tết sợi đôi</t>
  </si>
  <si>
    <t>Đan tết sợi đôi chủ đề "TV"</t>
  </si>
  <si>
    <t>Kể được một số món ăn đặc trưng thường dùng trong các ngày lễ, tết</t>
  </si>
  <si>
    <t>Tìm hiểu các món ăn đặc trưng ngày lễ, tết</t>
  </si>
  <si>
    <t>Biết một số hành vi văn minh, thói quen tốt trong ăn uống. Biết thực hiện khi được yêu cầu.</t>
  </si>
  <si>
    <t>Không kén chọn thức ăn, ăn hết suất</t>
  </si>
  <si>
    <t>Các tình huống nguy hiểm và cách phòng tránh ( xe đang chuyển hướng, chướng ngại vật trên đường, tầm nhìn bị che khuất, vội vàng bi lên xuống xe, xê ô tô đột ngột mở cửa…)</t>
  </si>
  <si>
    <t>Biết so sánh, phân loại con vật theo 1-2 dấu hiệu</t>
  </si>
  <si>
    <t xml:space="preserve"> So sánh, phân loại con vật theo 1-2 dấu hiệu</t>
  </si>
  <si>
    <t>Biết đặc điểm bên ngoài của cây, hoa, quả gần gũi, ích lợi và tác hại đối với con người</t>
  </si>
  <si>
    <t xml:space="preserve"> Biết so sánh, phân loại  cây, hoa, quả theo 1-2 dấu hiệu</t>
  </si>
  <si>
    <t xml:space="preserve"> So sánh, phân loại  cây, hoa, quả theo 1-2 dấu hiệu</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</si>
  <si>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</si>
  <si>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</si>
  <si>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</si>
  <si>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Ích lợi của nước với đời sống con người, con vật và cây</t>
  </si>
  <si>
    <t>https://www.youtube.com/watch?v=YUbGKF3rE_8</t>
  </si>
  <si>
    <t>https://www.youtube.com/watch?v=O8Bb0Q_YqB0</t>
  </si>
  <si>
    <t>Thực hiện được một số thao tác đơn giản với máy tính</t>
  </si>
  <si>
    <t>Một số thao tác cơ bản với máy tính: tắt, mở, di chuyển chuột, kích chuột (kích đơn)</t>
  </si>
  <si>
    <t>Quan tâm đến số lượng, NB chữ số 4,  đếm trên các đối tượng giống nhau, đếm đến 4 và đếm theo khả năng</t>
  </si>
  <si>
    <t xml:space="preserve"> Nhận biết chữ số 4,  đếm trên các đối tượng giống nhau, đếm đến 4 và đếm theo khả năng</t>
  </si>
  <si>
    <t>Biết sử dụng các số từ 1 - 5 để chỉ số lượng, số thứ tự</t>
  </si>
  <si>
    <t>Chữ số, số lượng và số thứ tự trong phạm vi 5</t>
  </si>
  <si>
    <t xml:space="preserve"> Biết xếp tương ứng 1 - 1, ghép đôi</t>
  </si>
  <si>
    <t xml:space="preserve"> Xếp tương ứng 1 - 1, ghép đôi</t>
  </si>
  <si>
    <t>Sử dụng được dụng cụ để đo độ dài, dung tích của 2 đối tượng, nói kết quả đo và so sánh</t>
  </si>
  <si>
    <t>Đo độ dài một vật bằng một đơn vị đo</t>
  </si>
  <si>
    <t>Biết sử dụng các vật liệu khác nhau để tạo ra các hình đơn giản</t>
  </si>
  <si>
    <t>Sử dụng các vật liệu khác nhau để tạo ra các hình đơn giản</t>
  </si>
  <si>
    <t>Kể được tên và nói được đặc điểm của một số ngày lễ hội</t>
  </si>
  <si>
    <t>Tên và đặc điểm của một số ngày lễ hội</t>
  </si>
  <si>
    <t>Có khả năng nghe hiểu và làm theo được 2, 3 yêu cầu liên tiếp</t>
  </si>
  <si>
    <t>Nghe hiểu và làm theo được 2, 3 yêu cầu liên tiếp</t>
  </si>
  <si>
    <t>Nghe hiểu nội dung truyện kể, truyện đọc chủ đề "Thực vật"</t>
  </si>
  <si>
    <t>https://www.youtube.com/watch?v=nZ4sLhE6WcM</t>
  </si>
  <si>
    <t>Nghe các bài hát, bài thơ, ca dao, đồng dao, tục ngữ, câu đố, hò, vè chủ đề "Thực vật"</t>
  </si>
  <si>
    <t>https://www.youtube.com/watch?v=HeR3eNcVOUU</t>
  </si>
  <si>
    <t>Đọc bài thơ, ca dao, đồng dao  chủ đề "TV"</t>
  </si>
  <si>
    <t>https://www.youtube.com/watch?v=3r7poVAQUos</t>
  </si>
  <si>
    <t>Kể lại chuyện đã được nghe</t>
  </si>
  <si>
    <t>Bắt chước được giọng nói, điệu bộ của nhân vật trong truyện</t>
  </si>
  <si>
    <t>Biết mô tả hành động của các nhân vật trong tranh</t>
  </si>
  <si>
    <t>Mô tả hành động của các nhân vật trong tranh</t>
  </si>
  <si>
    <t>Cố gắng thực hiện công việc đơn giản được giao</t>
  </si>
  <si>
    <t>Hoa quả dầm</t>
  </si>
  <si>
    <t>https://www.youtube.com/watch?v=RjVOzphMIfU</t>
  </si>
  <si>
    <t>Nhặt rau</t>
  </si>
  <si>
    <t>https://www.youtube.com/watch?v=MX1HTgWdsQE</t>
  </si>
  <si>
    <t>Hào hứng tham gia vào các hoạt động trong các ngày lễ hội trong ngày tết nguyên đán</t>
  </si>
  <si>
    <t>Thực hiện một số quy định ở lớp và gia đình: Dọn dẹp và sắp xếp đồ dùng, sau khi chơi cất đồ chơi vào nơi quy định, giờ ngủ không làm ồn, vâng lời ông bà, bố mẹ, đi bên phải lề đường.</t>
  </si>
  <si>
    <t xml:space="preserve">Biết trao đổi, thỏa thuận với bạn để cùng thực hiện hoạt động chung (chơi, trực nhật) </t>
  </si>
  <si>
    <t>Biết tiết kiệm điện: tắt quạt, tắt điện khi ra khỏi phòng</t>
  </si>
  <si>
    <t>Tiết kiệm điện</t>
  </si>
  <si>
    <t>Nghe bài hát, bản nhạc; thơ, đồng dao, ca dao, tục ngữ; kể chuyện phù hợp với chủ đề "TGTV"</t>
  </si>
  <si>
    <t>https://www.youtube.com/watch?v=bvIH5KTvqHk</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</si>
  <si>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</si>
  <si>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</si>
  <si>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</si>
  <si>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 TGTV"</t>
  </si>
  <si>
    <t>https://www.youtube.com/watch?v=Ki2wOHNpJyQ</t>
  </si>
  <si>
    <t>Có khả năng vận động nhịp nhàng theo nhịp điệu các bài hát, bản nhạc với các hình thức (vỗ tay theo nhịp, tiết tấu, múa)</t>
  </si>
  <si>
    <t>Vận động nhịp nhàng theo giai điệu, nhịp điệu của các bài hát, bản nhạc / Sử dụng các dụng cụ gõ đệm theo tiết tấu theo chủ đề "TGTV"</t>
  </si>
  <si>
    <t>Biết vẽ phối hợp các nét thẳng, xiên ngang, cong tròn tạo thành bức tranh có màu sắc và bố cục</t>
  </si>
  <si>
    <t>Vẽ phối hợp các nét thẳng, xiên ngang, cong tròn tạo thành bức tranh có màu sắc và bố cục theo chủ đề "TGTV"</t>
  </si>
  <si>
    <t xml:space="preserve">https://www.youtube.com/watch?v=30oTZjQJazc
</t>
  </si>
  <si>
    <t>Biết xé, cắt theo đường thẳng, đường cong… và dán thành sản phẩm có màu sắc, bố cục</t>
  </si>
  <si>
    <t xml:space="preserve"> Xé, cắt theo đường thẳng, đường cong… và dán thành sản phẩm có màu sắc, bố cục theo chủ đề "TGTV"</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</si>
  <si>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</si>
  <si>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"TGTV"</t>
  </si>
  <si>
    <t>https://www.youtube.com/watch?v=k9HE9a0-eQo</t>
  </si>
  <si>
    <t>Biết phối hợp các kĩ năng xếp hình để tạo thành các sản phẩm có kiểu dáng, màu sắc khác nhau</t>
  </si>
  <si>
    <t>Phối hợp các kĩ năng xếp hình để tạo thành các sản phẩm có kiểu dáng, màu sắc khác nhau theo chủ đề "Thực vật"</t>
  </si>
  <si>
    <t>Có khả năng tự chọn dụng cụ, vật liệu để tạo ra sản phẩm theo ý thích</t>
  </si>
  <si>
    <t>Làm đồ chơi chủ đề "Thực vật"</t>
  </si>
  <si>
    <t>Biết kể chuyện có mở đầu, kết thúc</t>
  </si>
  <si>
    <t>https://www.google.com.vn/url?sa=i&amp;url=http%3A%2F%2Fbrt.vn%2F</t>
  </si>
  <si>
    <t>Cắt, xé được theo đường viền thẳng và cong của các hình đơn giản  chủ đề TV</t>
  </si>
  <si>
    <t>Đặc điểm bên ngoài của cây, hoa, quả gần gũi, ích lợi và tác hại đối với con người (quả táo, hoa hồng)</t>
  </si>
  <si>
    <t>HĐNT: Dùng lá cây, giấy,lõi chỉ,…tạo ra hình vuông, hình tròn, hình tam giác.</t>
  </si>
  <si>
    <t>Tập đóng kịch chủ đề Thực vật</t>
  </si>
  <si>
    <t>Chủ động và độc lập trong một số hoạt động chủ đề Thực vật</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</si>
  <si>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-Ôn luyện: Rèn KNVĐ</t>
  </si>
  <si>
    <t>HĐH/HĐG:
- Vẽ bánh chưng
- Vẽ hoa hồng
- Vẽ quả táo</t>
  </si>
  <si>
    <t>HĐH/HĐG
- Xé dán hoa hồng
- Xé dán quả táo</t>
  </si>
  <si>
    <t>HĐH/HĐG:
- Nặn bánh chưng
- Nặn quả táo
- Nặn hoa hồng</t>
  </si>
  <si>
    <t xml:space="preserve">TDS: Hô hấp: Thổi lá cây
- Tay: 2 tay đưa ra trước, gập khuỷu tay.  
- Lưng, bụng: Đứng cúi người về trước
- Chân: Đứng, nhún chân, khuỵu gối. 
- Bật: Bật tiến lên phía trước. </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</si>
  <si>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</si>
  <si>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r>
      <t xml:space="preserve">HĐNT/HĐG: </t>
    </r>
    <r>
      <rPr>
        <sz val="12"/>
        <rFont val="Times New Roman"/>
        <family val="2"/>
      </rPr>
      <t xml:space="preserve"> Nặn bông hoa, cái lá, nặn một số loại rau củ quả.</t>
    </r>
  </si>
  <si>
    <t>HĐNT/HĐG:
- Vẽ hoa mùa xuân
- Vẽ quả
- Vẽ vườn cây của bé
- Vẽ vườn hoa
- Vẽ theo ý thích.
- Tô màu các loài hoa, củ quả, rau…</t>
  </si>
  <si>
    <t>HĐNT/HĐG:
- Cắt, xé dán bánh chưng, quả táo, hoa hồng</t>
  </si>
  <si>
    <t>HĐG:
- Đan giỏ, tết tóc, tết đuôi sam, đan rổ, rá,…</t>
  </si>
  <si>
    <t>VS-AN:
- Trò chuyện với trẻ về thói quen tốt trong khi ăn:
- Không kén chọn thức ăn, ăn hết suất</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</si>
  <si>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</si>
  <si>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</si>
  <si>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HĐNT:
- Quan sát sự thay đổi của thời tiết (trời nắng, trời mưa); Quan sát ông mặt trời; Quan sát đám mây trôi; Gió ở hướng nào? Vì sao có mưa? Quan sát chiếc bóng ngộ nghĩnh.</t>
  </si>
  <si>
    <t xml:space="preserve">HĐNT:
- Thực hành chăm sóc cây, tưới cây. Trò chuyện về tầm quan trọng của nước đối với cây cối, con người và con vật 
 </t>
  </si>
  <si>
    <t xml:space="preserve"> HĐNT:
- Trò chơi chăm sóc cây, tưới cây.Trò chuyện về tầm quan trọng của nước đối với cây cối, con người và con vật </t>
  </si>
  <si>
    <t>HĐG/HĐC:
- Bé vui học kid smart</t>
  </si>
  <si>
    <t xml:space="preserve">LH:
- Ý nghĩa của Bánh chưng trong ngày tết và cách bảo quản        </t>
  </si>
  <si>
    <t>SHHN:
- Thực hành trải nghiệm hoạt động hàng ngày</t>
  </si>
  <si>
    <t>HĐG:
- Dạy  trẻ kể lại truyện 
-TC: Bé tập kể lại truyện</t>
  </si>
  <si>
    <t>HĐC: Hướng dẫn và cho trẻ thực hành: Nhặt rau</t>
  </si>
  <si>
    <t>VS-AN:
- Rèn kỹ năng cho trẻ trật tự khi ăn</t>
  </si>
  <si>
    <t>HĐNT:
- Quan sát sự lớn lên của cây, bảo vệ và chăm sóc cây: nhặt lá rụng, nhổ cỏ, bắt sâu, tưới nước cho cây.</t>
  </si>
  <si>
    <t>SHHN:
- Trò chuyện, xem tranh ảnh về một số thói quen biết tiết kiệm.</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</si>
  <si>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</si>
  <si>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Bùi Thị Mến</t>
  </si>
  <si>
    <t>LH:  Trang trí, tạo môi trường chuẩn bị đón tết.
Trò chuyện về một số hoạt động trong ngày tết : Gói bánh trưng, bày mâm ngũ quả, tranh trí ngày tết, chúc tết, lễ hội pháo đất…</t>
  </si>
  <si>
    <t>HĐNT:
- Tiệm Spa
- Tiệm Nail
- Cửa hàng may đo</t>
  </si>
  <si>
    <t>Mục tiêu chủ đề</t>
  </si>
  <si>
    <t>KẾ HOẠCH CHĂM SÓC GIÁO DỤC TRẺ CHỦ ĐỀ THỰC VẬT</t>
  </si>
  <si>
    <t>Thời gian thực hiện 3 tuần (Từ ngày 20/01-15/02/2025)</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</si>
  <si>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</si>
  <si>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</si>
  <si>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</si>
  <si>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</si>
  <si>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</si>
  <si>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</si>
  <si>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</si>
  <si>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</si>
  <si>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</si>
  <si>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</si>
  <si>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</si>
  <si>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</si>
  <si>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</si>
  <si>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</si>
  <si>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</si>
  <si>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</si>
  <si>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</si>
  <si>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</si>
  <si>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</si>
  <si>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</si>
  <si>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</si>
  <si>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</si>
  <si>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Cộng tổng số nội dung phân bổ vào lĩnh vực</t>
  </si>
  <si>
    <t>Nhánh 1: Bánh chưng</t>
  </si>
  <si>
    <t>Nhánh 2: Quả táo</t>
  </si>
  <si>
    <t>Nhánh 3: Hoa hồng</t>
  </si>
  <si>
    <t>TDS</t>
  </si>
  <si>
    <t>HĐH</t>
  </si>
  <si>
    <t>HĐNT</t>
  </si>
  <si>
    <t>HĐG</t>
  </si>
  <si>
    <t>VS-AN</t>
  </si>
  <si>
    <t>VS-AN/SHHN:
- Trò chuyện về cách bảo quản thức ăn</t>
  </si>
  <si>
    <t>2. Đồ vật</t>
  </si>
  <si>
    <t>ĐTT</t>
  </si>
  <si>
    <t>Khám phá quả táo</t>
  </si>
  <si>
    <t>Khám phá hoa hồng</t>
  </si>
  <si>
    <t>HĐG+HĐC</t>
  </si>
  <si>
    <t>HĐC</t>
  </si>
  <si>
    <t xml:space="preserve">HĐH/HĐC:
- Xêp tương ứng 1:1
</t>
  </si>
  <si>
    <t>HĐH/HĐC: 
- So sánh chiều cao của 3 đối tượng</t>
  </si>
  <si>
    <t>LH</t>
  </si>
  <si>
    <t>SHHN</t>
  </si>
  <si>
    <t>Chuyện: Sự tích bánh chưng bánh dày</t>
  </si>
  <si>
    <t>Chuyện: Quả táo của ai</t>
  </si>
  <si>
    <t>Chuyện: Sự tích hoa hồng</t>
  </si>
  <si>
    <t>Bài thơ: Bánh chưng xanh</t>
  </si>
  <si>
    <t>Bài thơ: Quả táo đỏ</t>
  </si>
  <si>
    <t>Bài thơ: Hoa hồng đỏ</t>
  </si>
  <si>
    <t>Bài thơ: Bánh chưng ngày tết</t>
  </si>
  <si>
    <t>Bài thơ: Hoa hồng và giọt sương</t>
  </si>
  <si>
    <t>Chuyện: Cây táo</t>
  </si>
  <si>
    <t xml:space="preserve">HĐG:
- TC: Bé tập đóng kich chuyện:
Quả táo của ai
- Cây táo thần
- Sự tích hoa hồng </t>
  </si>
  <si>
    <t>Bánh chưng ngày tết</t>
  </si>
  <si>
    <t>Dạy trẻ làm sữa chua táo</t>
  </si>
  <si>
    <t>Dạy trẻ cắm hoa</t>
  </si>
  <si>
    <t>Bài hát: Bánh chưng xanh</t>
  </si>
  <si>
    <t>HĐH+HĐC</t>
  </si>
  <si>
    <t>Bài hát: Hoa quả</t>
  </si>
  <si>
    <t xml:space="preserve">Làm lọ cắm hoa (EDP)
</t>
  </si>
  <si>
    <t>VS-AN: Trò chuyện, xem video clip về thức ăn trong các ngày tết nguyên đán.</t>
  </si>
  <si>
    <t>ĐTT+HĐC</t>
  </si>
  <si>
    <t>Nghe các bài hát về chủ đề: Bánh chưng xanh; Quả táo.</t>
  </si>
  <si>
    <t>HĐG:
- Siêu thị của bé.
- Bé chơi nấu ăn
- Bé làm bác sĩ</t>
  </si>
  <si>
    <t>HĐG:
- Bé nối đúng số lượng
- Bé thêm bớt cho đủ số lượng là 4
- Bé gắn đúng số lượng 4.
- Bé chọn cho đủ
- Khoanh nhóm có số lượng 4</t>
  </si>
  <si>
    <t>HĐG:
- Xay chợ tết.
- Lắp ghép bánh chưng
-  Xây vườn hoa
- Xây dựng vườn cây ăn quả.</t>
  </si>
  <si>
    <t>Đếm đến 4, nhận biết chữ số 4</t>
  </si>
  <si>
    <t xml:space="preserve"> HĐC: Ôn đếm đến 4,  nhận biết chữ số 4.</t>
  </si>
  <si>
    <t>VS-AN+HĐC</t>
  </si>
  <si>
    <t>ĐTT/HĐC:
- Xem video, trò chuyện về các tình huống nguy hiểm và cách phòng tránh khi ngồi trên xe và lên xuống xe ô tô…….
- Tạo tình huống qua các trò chơi để trẻ được nhập các vai khác nhau (người điều khiển, người tham gia giao thông)</t>
  </si>
  <si>
    <t>Ghi chú về sự điều chỉnh trong cđ (nếu có)</t>
  </si>
  <si>
    <t xml:space="preserve">HĐG:
- Làm  hoa hồng từ các nguyên vật liệu.
- Làm quả táo từ các nguyên vật liệu
</t>
  </si>
  <si>
    <t>HPCM DUYỆT</t>
  </si>
  <si>
    <t>Lưu Thị Thắm</t>
  </si>
  <si>
    <t>Lê Thị Quý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</si>
</sst>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8"/>
      <name val="Times New Roman"/>
      <family val="2"/>
    </font>
    <font>
      <sz val="14"/>
      <name val="Times New Roman"/>
      <family val="1"/>
    </font>
    <font>
      <sz val="10"/>
      <name val="Times New Roman"/>
      <family val="1"/>
    </font>
    <font>
      <sz val="12"/>
      <color theme="1"/>
      <name val="Times New Roman"/>
      <family val="2"/>
    </font>
    <font>
      <sz val="12"/>
      <color theme="1"/>
      <name val="Times New Roman"/>
      <family val="1"/>
    </font>
    <font>
      <b/>
      <sz val="12"/>
      <color theme="1"/>
      <name val="Times New Roman"/>
      <family val="1"/>
    </font>
    <font>
      <i/>
      <sz val="12"/>
      <color theme="1"/>
      <name val="Times New Roman"/>
      <family val="1"/>
    </font>
    <font>
      <b/>
      <sz val="10"/>
      <name val="Times New Roman"/>
      <family val="1"/>
    </font>
    <font>
      <b/>
      <sz val="12"/>
      <color theme="1"/>
      <name val="Times New Roman"/>
      <family val="2"/>
    </font>
    <font>
      <sz val="10"/>
      <color theme="1"/>
      <name val="Times New Roman"/>
      <family val="1"/>
    </font>
    <font>
      <b/>
      <sz val="10"/>
      <color theme="1"/>
      <name val="Times New Roman"/>
      <family val="1"/>
    </font>
    <font>
      <b/>
      <sz val="9"/>
      <name val="Times New Roman"/>
      <family val="1"/>
    </font>
    <font>
      <b/>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144">
    <xf numFmtId="0" fontId="0" fillId="0" borderId="0" xfId="0"/>
    <xf numFmtId="49" fontId="10" fillId="2" borderId="3" xfId="0" applyNumberFormat="1" applyFont="1" applyFill="1" applyBorder="1" applyAlignment="1">
      <alignment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49" fontId="17" fillId="2" borderId="3" xfId="0" applyNumberFormat="1" applyFont="1" applyFill="1" applyBorder="1" applyAlignment="1">
      <alignment vertical="center" wrapText="1"/>
    </xf>
    <xf numFmtId="49" fontId="17"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pplyProtection="1">
      <alignment vertical="center" wrapText="1"/>
      <protection locked="0"/>
    </xf>
    <xf numFmtId="0" fontId="21" fillId="0" borderId="0" xfId="0" applyFont="1"/>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0" fontId="15" fillId="2" borderId="0" xfId="0" applyFont="1" applyFill="1" applyBorder="1"/>
    <xf numFmtId="49" fontId="24"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5" fillId="2" borderId="3" xfId="0" applyNumberFormat="1" applyFont="1" applyFill="1" applyBorder="1" applyAlignment="1" applyProtection="1">
      <alignment vertical="center" wrapText="1"/>
      <protection locked="0"/>
    </xf>
    <xf numFmtId="49" fontId="16" fillId="2" borderId="3" xfId="0" applyNumberFormat="1" applyFont="1" applyFill="1" applyBorder="1" applyAlignment="1">
      <alignment vertical="center" wrapText="1"/>
    </xf>
    <xf numFmtId="0" fontId="21" fillId="0" borderId="0" xfId="0" applyFont="1" applyAlignment="1">
      <alignment vertical="center"/>
    </xf>
    <xf numFmtId="0" fontId="16" fillId="0" borderId="0" xfId="0" applyFont="1" applyAlignment="1">
      <alignment horizontal="center" vertical="center"/>
    </xf>
    <xf numFmtId="0" fontId="21" fillId="0" borderId="0" xfId="0" applyFont="1" applyAlignment="1">
      <alignment horizontal="center" vertical="center"/>
    </xf>
    <xf numFmtId="0" fontId="26" fillId="2" borderId="0" xfId="0" applyFont="1" applyFill="1" applyAlignment="1">
      <alignment horizontal="center" vertical="center"/>
    </xf>
    <xf numFmtId="0" fontId="27" fillId="0" borderId="0" xfId="0" applyFont="1"/>
    <xf numFmtId="0" fontId="19" fillId="2" borderId="3" xfId="0" applyFont="1" applyFill="1" applyBorder="1" applyAlignment="1" applyProtection="1">
      <alignment horizontal="center" vertical="center" wrapText="1"/>
      <protection locked="0"/>
    </xf>
    <xf numFmtId="0" fontId="27" fillId="0" borderId="3" xfId="0" applyFont="1" applyBorder="1"/>
    <xf numFmtId="0" fontId="27" fillId="0" borderId="0" xfId="0" applyFont="1" applyBorder="1"/>
    <xf numFmtId="0" fontId="27" fillId="2" borderId="0" xfId="0" applyFont="1" applyFill="1"/>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0" fillId="0" borderId="3" xfId="0" applyNumberFormat="1" applyFont="1" applyBorder="1" applyAlignment="1">
      <alignment vertical="center" wrapText="1"/>
    </xf>
    <xf numFmtId="0" fontId="15" fillId="2" borderId="0" xfId="0" applyFont="1" applyFill="1" applyBorder="1" applyAlignment="1">
      <alignment horizontal="center" vertical="center"/>
    </xf>
    <xf numFmtId="0" fontId="29" fillId="0" borderId="0" xfId="0" applyFont="1" applyAlignment="1">
      <alignment horizontal="center" vertical="center"/>
    </xf>
    <xf numFmtId="0" fontId="21" fillId="0" borderId="0" xfId="0" applyFont="1" applyAlignment="1">
      <alignment horizontal="left" vertical="center"/>
    </xf>
    <xf numFmtId="0" fontId="15"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0" fontId="15"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25" fillId="0" borderId="0" xfId="0" applyFont="1" applyAlignment="1">
      <alignment vertical="center"/>
    </xf>
    <xf numFmtId="0" fontId="10"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0" fillId="0" borderId="3" xfId="0" applyFont="1" applyBorder="1" applyAlignment="1">
      <alignment horizontal="center" vertical="center"/>
    </xf>
    <xf numFmtId="0" fontId="27" fillId="0" borderId="0" xfId="0" applyFont="1" applyAlignment="1">
      <alignment horizontal="left" vertical="center"/>
    </xf>
    <xf numFmtId="0" fontId="30" fillId="0" borderId="0" xfId="0" applyFont="1" applyAlignment="1">
      <alignment horizontal="center" vertical="center"/>
    </xf>
    <xf numFmtId="0" fontId="27" fillId="0" borderId="0" xfId="0" applyFont="1" applyAlignment="1">
      <alignment vertical="center"/>
    </xf>
    <xf numFmtId="49" fontId="15" fillId="2" borderId="0"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25" fillId="0" borderId="0" xfId="0" applyFont="1" applyBorder="1" applyAlignment="1">
      <alignment vertical="center"/>
    </xf>
    <xf numFmtId="0" fontId="27" fillId="0" borderId="0" xfId="0" applyFont="1" applyBorder="1" applyAlignment="1"/>
    <xf numFmtId="0" fontId="14" fillId="2" borderId="7" xfId="0" applyFont="1" applyFill="1" applyBorder="1" applyAlignment="1">
      <alignment horizontal="center" vertical="center" wrapText="1"/>
    </xf>
    <xf numFmtId="49" fontId="14" fillId="2" borderId="7" xfId="0" applyNumberFormat="1" applyFont="1" applyFill="1" applyBorder="1" applyAlignment="1">
      <alignment vertical="center" wrapText="1"/>
    </xf>
    <xf numFmtId="49" fontId="14" fillId="2" borderId="7"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30" fillId="0" borderId="0" xfId="0" applyFont="1" applyBorder="1" applyAlignment="1"/>
    <xf numFmtId="0" fontId="15" fillId="2" borderId="7" xfId="0" applyFont="1" applyFill="1" applyBorder="1" applyAlignment="1">
      <alignment horizontal="center" vertical="center" wrapText="1"/>
    </xf>
    <xf numFmtId="0" fontId="25" fillId="0" borderId="0" xfId="0" applyFont="1" applyBorder="1" applyAlignment="1">
      <alignment horizontal="left" vertical="center"/>
    </xf>
    <xf numFmtId="49" fontId="15" fillId="2" borderId="5"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5" fillId="2" borderId="5" xfId="0" applyNumberFormat="1" applyFont="1" applyFill="1" applyBorder="1" applyAlignment="1">
      <alignment vertical="center" wrapText="1"/>
    </xf>
    <xf numFmtId="0" fontId="15" fillId="2" borderId="3" xfId="0" applyFont="1" applyFill="1" applyBorder="1"/>
    <xf numFmtId="0" fontId="21" fillId="0" borderId="3" xfId="0" applyFont="1" applyBorder="1"/>
    <xf numFmtId="0" fontId="38" fillId="2" borderId="3" xfId="0" applyFont="1" applyFill="1" applyBorder="1" applyAlignment="1">
      <alignment horizontal="center" vertical="center" wrapText="1"/>
    </xf>
    <xf numFmtId="49" fontId="15" fillId="2" borderId="5" xfId="0" applyNumberFormat="1" applyFont="1" applyFill="1" applyBorder="1" applyAlignment="1">
      <alignment horizontal="left" vertical="center" wrapText="1"/>
    </xf>
    <xf numFmtId="0" fontId="14" fillId="2" borderId="3"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39" fillId="2" borderId="0" xfId="0" applyFont="1" applyFill="1" applyAlignment="1">
      <alignment horizontal="center" vertical="center"/>
    </xf>
    <xf numFmtId="0" fontId="40" fillId="0" borderId="0" xfId="0" applyFont="1"/>
    <xf numFmtId="0" fontId="39" fillId="2" borderId="4" xfId="0" applyFont="1" applyFill="1" applyBorder="1" applyAlignment="1">
      <alignment horizontal="center" vertical="center"/>
    </xf>
    <xf numFmtId="0" fontId="39" fillId="2" borderId="0" xfId="0" applyFont="1" applyFill="1" applyAlignment="1">
      <alignment horizontal="center" vertical="center"/>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49" fontId="14" fillId="2" borderId="8"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15" fillId="2" borderId="5"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49" fontId="16" fillId="2" borderId="5" xfId="0" applyNumberFormat="1" applyFont="1" applyFill="1" applyBorder="1" applyAlignment="1">
      <alignment horizontal="center" vertical="center" wrapText="1"/>
    </xf>
    <xf numFmtId="49" fontId="16" fillId="2" borderId="7"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0" fontId="10" fillId="2" borderId="6" xfId="0" applyFont="1" applyFill="1" applyBorder="1" applyAlignment="1">
      <alignment horizontal="center" vertical="center" wrapText="1"/>
    </xf>
    <xf numFmtId="49" fontId="15" fillId="2" borderId="6" xfId="0" applyNumberFormat="1"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0" fontId="36" fillId="2" borderId="3"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15" fillId="2" borderId="6"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25" fillId="0" borderId="0" xfId="0" applyFont="1" applyAlignment="1">
      <alignment horizontal="center" vertical="center"/>
    </xf>
    <xf numFmtId="0" fontId="13" fillId="2" borderId="5"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34" fillId="2" borderId="3" xfId="0" applyFont="1" applyFill="1" applyBorder="1" applyAlignment="1" applyProtection="1">
      <alignment horizontal="center" vertical="center"/>
      <protection locked="0"/>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0" xfId="0" applyFont="1" applyAlignment="1">
      <alignment horizontal="center" vertical="center"/>
    </xf>
    <xf numFmtId="0" fontId="31" fillId="2" borderId="8" xfId="0" applyFont="1" applyFill="1" applyBorder="1" applyAlignment="1" applyProtection="1">
      <alignment horizontal="left" vertical="center" wrapText="1"/>
      <protection locked="0"/>
    </xf>
    <xf numFmtId="0" fontId="31" fillId="2" borderId="2" xfId="0" applyFont="1" applyFill="1" applyBorder="1" applyAlignment="1" applyProtection="1">
      <alignment horizontal="left" vertical="center" wrapText="1"/>
      <protection locked="0"/>
    </xf>
    <xf numFmtId="0" fontId="31" fillId="2" borderId="9"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protection locked="0"/>
    </xf>
    <xf numFmtId="0" fontId="33" fillId="2" borderId="3" xfId="0" applyFont="1" applyFill="1" applyBorder="1" applyAlignment="1" applyProtection="1">
      <alignment horizontal="left" vertical="center"/>
      <protection locked="0"/>
    </xf>
    <xf numFmtId="0" fontId="32" fillId="2" borderId="3" xfId="0" applyFont="1" applyFill="1" applyBorder="1" applyAlignment="1" applyProtection="1">
      <alignment horizontal="left" vertical="center" wrapText="1"/>
      <protection locked="0"/>
    </xf>
    <xf numFmtId="49" fontId="15"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30oTZjQJazc" TargetMode="External"/><Relationship Id="rId7" Type="http://schemas.openxmlformats.org/officeDocument/2006/relationships/printerSettings" Target="../printerSettings/printerSettings1.bin"/><Relationship Id="rId2" Type="http://schemas.openxmlformats.org/officeDocument/2006/relationships/hyperlink" Target="https://www.youtube.com/watch?v=k9HE9a0-eQo" TargetMode="External"/><Relationship Id="rId1" Type="http://schemas.openxmlformats.org/officeDocument/2006/relationships/hyperlink" Target="../admin/Desktop/tds/nh&#7841;c%20ch&#7911;%20&#273;i&#7875;m%20th&#7921;c%20v&#7853;t.mp3" TargetMode="External"/><Relationship Id="rId6" Type="http://schemas.openxmlformats.org/officeDocument/2006/relationships/hyperlink" Target="https://www.google.com.vn/url?sa=i&amp;url=http%3A%2F%2Fbrt.vn%2F" TargetMode="External"/><Relationship Id="rId5" Type="http://schemas.openxmlformats.org/officeDocument/2006/relationships/hyperlink" Target="https://www.google.com.vn/url?sa=i&amp;url=http%3A%2F%2Fbrt.vn%2F" TargetMode="External"/><Relationship Id="rId4" Type="http://schemas.openxmlformats.org/officeDocument/2006/relationships/hyperlink" Target="https://www.youtube.com/watch?v=nZ4sLhE6W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133"/>
  <sheetViews>
    <sheetView tabSelected="1" zoomScale="62" zoomScaleNormal="62" zoomScaleSheetLayoutView="69" zoomScalePageLayoutView="80" workbookViewId="0">
      <pane ySplit="5" topLeftCell="A109" activePane="bottomLeft" state="frozen"/>
      <selection pane="bottomLeft" activeCell="V122" sqref="V122"/>
    </sheetView>
  </sheetViews>
  <sheetFormatPr defaultRowHeight="18.75"/>
  <cols>
    <col min="1" max="1" width="6.140625" style="35" customWidth="1"/>
    <col min="2" max="2" width="19.42578125" style="36" customWidth="1"/>
    <col min="3" max="3" width="5" style="22" customWidth="1"/>
    <col min="4" max="4" width="4.85546875" style="10" customWidth="1"/>
    <col min="5" max="6" width="18.7109375" style="21" customWidth="1"/>
    <col min="7" max="8" width="8.140625" style="10" customWidth="1"/>
    <col min="9" max="9" width="7.7109375" style="10" customWidth="1"/>
    <col min="10" max="11" width="12.140625" style="10" hidden="1" customWidth="1"/>
    <col min="12" max="12" width="0.28515625" style="23" hidden="1" customWidth="1"/>
    <col min="13" max="13" width="10.140625" style="24" hidden="1" customWidth="1"/>
    <col min="14" max="16" width="8" style="24" customWidth="1"/>
    <col min="17" max="17" width="11.42578125" style="10" customWidth="1"/>
    <col min="18" max="18" width="3.5703125" style="10" customWidth="1"/>
    <col min="19" max="16384" width="9.140625" style="10"/>
  </cols>
  <sheetData>
    <row r="1" spans="1:20" ht="19.5" customHeight="1">
      <c r="A1" s="119" t="s">
        <v>223</v>
      </c>
      <c r="B1" s="119"/>
      <c r="C1" s="119"/>
      <c r="D1" s="119"/>
      <c r="E1" s="119"/>
      <c r="F1" s="119"/>
      <c r="G1" s="119"/>
      <c r="H1" s="119"/>
      <c r="I1" s="119"/>
      <c r="J1" s="119"/>
      <c r="K1" s="119"/>
      <c r="L1" s="119"/>
      <c r="M1" s="119"/>
      <c r="N1" s="119"/>
      <c r="O1" s="119"/>
      <c r="P1" s="119"/>
      <c r="Q1" s="119"/>
      <c r="R1" s="59"/>
      <c r="S1" s="59"/>
      <c r="T1" s="59"/>
    </row>
    <row r="2" spans="1:20" ht="19.5" customHeight="1">
      <c r="A2" s="119" t="s">
        <v>224</v>
      </c>
      <c r="B2" s="119"/>
      <c r="C2" s="119"/>
      <c r="D2" s="119"/>
      <c r="E2" s="119"/>
      <c r="F2" s="119"/>
      <c r="G2" s="119"/>
      <c r="H2" s="119"/>
      <c r="I2" s="119"/>
      <c r="J2" s="119"/>
      <c r="K2" s="119"/>
      <c r="L2" s="119"/>
      <c r="M2" s="119"/>
      <c r="N2" s="119"/>
      <c r="O2" s="119"/>
      <c r="P2" s="119"/>
      <c r="Q2" s="119"/>
      <c r="R2" s="59"/>
      <c r="S2" s="59"/>
      <c r="T2" s="59"/>
    </row>
    <row r="3" spans="1:20" s="25" customFormat="1" ht="12.75" customHeight="1">
      <c r="A3" s="74"/>
      <c r="B3" s="82"/>
      <c r="C3" s="74"/>
      <c r="D3" s="74"/>
      <c r="E3" s="74"/>
      <c r="F3" s="74"/>
      <c r="G3" s="75"/>
      <c r="H3" s="75"/>
      <c r="I3" s="75"/>
      <c r="J3" s="75"/>
      <c r="K3" s="75"/>
      <c r="L3" s="75"/>
      <c r="M3" s="75"/>
      <c r="N3" s="80"/>
      <c r="O3" s="80"/>
      <c r="P3" s="80"/>
      <c r="Q3" s="75"/>
    </row>
    <row r="4" spans="1:20" s="25" customFormat="1" ht="43.5" customHeight="1">
      <c r="A4" s="120" t="s">
        <v>80</v>
      </c>
      <c r="B4" s="122" t="s">
        <v>222</v>
      </c>
      <c r="C4" s="122"/>
      <c r="D4" s="123" t="s">
        <v>82</v>
      </c>
      <c r="E4" s="120" t="s">
        <v>69</v>
      </c>
      <c r="F4" s="123" t="s">
        <v>67</v>
      </c>
      <c r="G4" s="125" t="s">
        <v>83</v>
      </c>
      <c r="H4" s="110" t="s">
        <v>70</v>
      </c>
      <c r="I4" s="110" t="s">
        <v>68</v>
      </c>
      <c r="J4" s="111" t="s">
        <v>51</v>
      </c>
      <c r="K4" s="111" t="s">
        <v>84</v>
      </c>
      <c r="L4" s="110" t="s">
        <v>61</v>
      </c>
      <c r="M4" s="122" t="s">
        <v>85</v>
      </c>
      <c r="N4" s="97" t="s">
        <v>248</v>
      </c>
      <c r="O4" s="97" t="s">
        <v>249</v>
      </c>
      <c r="P4" s="97" t="s">
        <v>250</v>
      </c>
      <c r="Q4" s="122" t="s">
        <v>294</v>
      </c>
    </row>
    <row r="5" spans="1:20" s="25" customFormat="1" ht="35.25" customHeight="1">
      <c r="A5" s="121"/>
      <c r="B5" s="91" t="s">
        <v>45</v>
      </c>
      <c r="C5" s="26" t="s">
        <v>47</v>
      </c>
      <c r="D5" s="124"/>
      <c r="E5" s="121"/>
      <c r="F5" s="124"/>
      <c r="G5" s="125"/>
      <c r="H5" s="110"/>
      <c r="I5" s="110"/>
      <c r="J5" s="111"/>
      <c r="K5" s="111"/>
      <c r="L5" s="110"/>
      <c r="M5" s="122"/>
      <c r="N5" s="98"/>
      <c r="O5" s="98"/>
      <c r="P5" s="98"/>
      <c r="Q5" s="122"/>
    </row>
    <row r="6" spans="1:20" s="25" customFormat="1" ht="33.75" customHeight="1">
      <c r="A6" s="53"/>
      <c r="B6" s="99" t="s">
        <v>13</v>
      </c>
      <c r="C6" s="100"/>
      <c r="D6" s="100"/>
      <c r="E6" s="101"/>
      <c r="F6" s="18"/>
      <c r="G6" s="7"/>
      <c r="H6" s="7"/>
      <c r="I6" s="56"/>
      <c r="J6" s="7"/>
      <c r="K6" s="7"/>
      <c r="L6" s="50" t="e">
        <f>SUM(L7,#REF!)</f>
        <v>#REF!</v>
      </c>
      <c r="M6" s="50" t="e">
        <f>SUM(M7,#REF!)</f>
        <v>#REF!</v>
      </c>
      <c r="N6" s="53"/>
      <c r="O6" s="53"/>
      <c r="P6" s="53"/>
      <c r="Q6" s="7"/>
    </row>
    <row r="7" spans="1:20" s="25" customFormat="1" ht="33.75" customHeight="1">
      <c r="A7" s="53"/>
      <c r="B7" s="99" t="s">
        <v>25</v>
      </c>
      <c r="C7" s="100"/>
      <c r="D7" s="100"/>
      <c r="E7" s="101"/>
      <c r="F7" s="18"/>
      <c r="G7" s="7"/>
      <c r="H7" s="7"/>
      <c r="I7" s="56"/>
      <c r="J7" s="7"/>
      <c r="K7" s="7"/>
      <c r="L7" s="50" t="e">
        <f>SUM(L8,L10,L18)</f>
        <v>#REF!</v>
      </c>
      <c r="M7" s="50" t="e">
        <f>SUM(M8,M10,M18)</f>
        <v>#REF!</v>
      </c>
      <c r="N7" s="53"/>
      <c r="O7" s="53"/>
      <c r="P7" s="53"/>
      <c r="Q7" s="7"/>
    </row>
    <row r="8" spans="1:20" s="25" customFormat="1" ht="33.75" customHeight="1">
      <c r="A8" s="53"/>
      <c r="B8" s="99" t="s">
        <v>86</v>
      </c>
      <c r="C8" s="100"/>
      <c r="D8" s="100"/>
      <c r="E8" s="101"/>
      <c r="F8" s="18"/>
      <c r="G8" s="7"/>
      <c r="H8" s="7"/>
      <c r="I8" s="56"/>
      <c r="J8" s="7"/>
      <c r="K8" s="7"/>
      <c r="L8" s="50">
        <f>COUNTIF(L9:L9,"x")</f>
        <v>0</v>
      </c>
      <c r="M8" s="50" t="e">
        <f>SUM(#REF!)</f>
        <v>#REF!</v>
      </c>
      <c r="N8" s="53"/>
      <c r="O8" s="53"/>
      <c r="P8" s="53"/>
      <c r="Q8" s="7"/>
    </row>
    <row r="9" spans="1:20" s="25" customFormat="1" ht="202.5" customHeight="1">
      <c r="A9" s="53">
        <v>1</v>
      </c>
      <c r="B9" s="54" t="s">
        <v>87</v>
      </c>
      <c r="C9" s="20" t="s">
        <v>0</v>
      </c>
      <c r="D9" s="3"/>
      <c r="E9" s="49" t="s">
        <v>89</v>
      </c>
      <c r="F9" s="49" t="s">
        <v>198</v>
      </c>
      <c r="G9" s="11" t="s">
        <v>90</v>
      </c>
      <c r="H9" s="56" t="s">
        <v>75</v>
      </c>
      <c r="I9" s="56" t="s">
        <v>71</v>
      </c>
      <c r="J9" s="56" t="s">
        <v>56</v>
      </c>
      <c r="K9" s="52" t="s">
        <v>88</v>
      </c>
      <c r="L9" s="52"/>
      <c r="M9" s="50"/>
      <c r="N9" s="53" t="s">
        <v>251</v>
      </c>
      <c r="O9" s="53" t="s">
        <v>251</v>
      </c>
      <c r="P9" s="53" t="s">
        <v>251</v>
      </c>
      <c r="Q9" s="57"/>
    </row>
    <row r="10" spans="1:20" s="25" customFormat="1" ht="47.25" customHeight="1">
      <c r="A10" s="53"/>
      <c r="B10" s="99" t="s">
        <v>26</v>
      </c>
      <c r="C10" s="100"/>
      <c r="D10" s="100"/>
      <c r="E10" s="101"/>
      <c r="F10" s="18"/>
      <c r="G10" s="7"/>
      <c r="H10" s="7"/>
      <c r="I10" s="56"/>
      <c r="J10" s="7"/>
      <c r="K10" s="7"/>
      <c r="L10" s="50" t="e">
        <f>SUM(L11,#REF!,L14,#REF!,#REF!,L16)</f>
        <v>#REF!</v>
      </c>
      <c r="M10" s="50" t="e">
        <f>SUM(M11,#REF!,M14,#REF!,#REF!,M16)</f>
        <v>#REF!</v>
      </c>
      <c r="N10" s="53"/>
      <c r="O10" s="53"/>
      <c r="P10" s="53"/>
      <c r="Q10" s="7"/>
    </row>
    <row r="11" spans="1:20" s="25" customFormat="1" ht="31.5" customHeight="1">
      <c r="A11" s="53"/>
      <c r="B11" s="99" t="s">
        <v>48</v>
      </c>
      <c r="C11" s="100"/>
      <c r="D11" s="100"/>
      <c r="E11" s="101"/>
      <c r="F11" s="18"/>
      <c r="G11" s="7"/>
      <c r="H11" s="7"/>
      <c r="I11" s="56"/>
      <c r="J11" s="7"/>
      <c r="K11" s="7"/>
      <c r="L11" s="50">
        <f>COUNTIF(L12:L13,"x")</f>
        <v>2</v>
      </c>
      <c r="M11" s="50">
        <f>SUM(M12:M13)</f>
        <v>0</v>
      </c>
      <c r="N11" s="53"/>
      <c r="O11" s="53"/>
      <c r="P11" s="53"/>
      <c r="Q11" s="7"/>
    </row>
    <row r="12" spans="1:20" s="25" customFormat="1" ht="104.25" customHeight="1">
      <c r="A12" s="53">
        <v>8</v>
      </c>
      <c r="B12" s="54" t="s">
        <v>91</v>
      </c>
      <c r="C12" s="55" t="s">
        <v>1</v>
      </c>
      <c r="D12" s="52"/>
      <c r="E12" s="49" t="s">
        <v>92</v>
      </c>
      <c r="F12" s="49" t="s">
        <v>93</v>
      </c>
      <c r="G12" s="54"/>
      <c r="H12" s="56" t="s">
        <v>75</v>
      </c>
      <c r="I12" s="56" t="s">
        <v>72</v>
      </c>
      <c r="J12" s="56" t="s">
        <v>56</v>
      </c>
      <c r="K12" s="52" t="s">
        <v>88</v>
      </c>
      <c r="L12" s="52" t="s">
        <v>20</v>
      </c>
      <c r="M12" s="50"/>
      <c r="N12" s="53" t="s">
        <v>252</v>
      </c>
      <c r="O12" s="53"/>
      <c r="P12" s="53"/>
      <c r="Q12" s="57"/>
    </row>
    <row r="13" spans="1:20" s="25" customFormat="1" ht="93" customHeight="1">
      <c r="A13" s="53">
        <v>10</v>
      </c>
      <c r="B13" s="54" t="s">
        <v>94</v>
      </c>
      <c r="C13" s="55" t="s">
        <v>2</v>
      </c>
      <c r="D13" s="52"/>
      <c r="E13" s="49" t="s">
        <v>4</v>
      </c>
      <c r="F13" s="49" t="s">
        <v>95</v>
      </c>
      <c r="G13" s="54"/>
      <c r="H13" s="56" t="s">
        <v>75</v>
      </c>
      <c r="I13" s="56" t="s">
        <v>72</v>
      </c>
      <c r="J13" s="56" t="s">
        <v>56</v>
      </c>
      <c r="K13" s="52" t="s">
        <v>88</v>
      </c>
      <c r="L13" s="52" t="s">
        <v>20</v>
      </c>
      <c r="M13" s="50"/>
      <c r="N13" s="53"/>
      <c r="O13" s="53" t="s">
        <v>252</v>
      </c>
      <c r="P13" s="53"/>
      <c r="Q13" s="57"/>
    </row>
    <row r="14" spans="1:20" s="25" customFormat="1" ht="25.5" customHeight="1">
      <c r="A14" s="53"/>
      <c r="B14" s="99" t="s">
        <v>46</v>
      </c>
      <c r="C14" s="100"/>
      <c r="D14" s="100"/>
      <c r="E14" s="101"/>
      <c r="F14" s="18"/>
      <c r="G14" s="7"/>
      <c r="H14" s="7"/>
      <c r="I14" s="56"/>
      <c r="J14" s="7"/>
      <c r="K14" s="7"/>
      <c r="L14" s="50">
        <f>COUNTIF(L15:L15,"x")</f>
        <v>1</v>
      </c>
      <c r="M14" s="50">
        <f>SUM(M15:M15)</f>
        <v>0</v>
      </c>
      <c r="N14" s="53"/>
      <c r="O14" s="53"/>
      <c r="P14" s="53"/>
      <c r="Q14" s="7"/>
    </row>
    <row r="15" spans="1:20" s="25" customFormat="1" ht="210" customHeight="1">
      <c r="A15" s="53">
        <v>18</v>
      </c>
      <c r="B15" s="54" t="s">
        <v>96</v>
      </c>
      <c r="C15" s="55" t="s">
        <v>0</v>
      </c>
      <c r="D15" s="52"/>
      <c r="E15" s="49" t="s">
        <v>97</v>
      </c>
      <c r="F15" s="49" t="s">
        <v>98</v>
      </c>
      <c r="G15" s="54"/>
      <c r="H15" s="52" t="s">
        <v>75</v>
      </c>
      <c r="I15" s="56" t="s">
        <v>72</v>
      </c>
      <c r="J15" s="56" t="s">
        <v>56</v>
      </c>
      <c r="K15" s="52" t="s">
        <v>88</v>
      </c>
      <c r="L15" s="52" t="s">
        <v>20</v>
      </c>
      <c r="M15" s="50"/>
      <c r="N15" s="53"/>
      <c r="O15" s="53"/>
      <c r="P15" s="53" t="s">
        <v>252</v>
      </c>
      <c r="Q15" s="57"/>
    </row>
    <row r="16" spans="1:20" s="29" customFormat="1" ht="24.75" customHeight="1">
      <c r="A16" s="53"/>
      <c r="B16" s="99" t="s">
        <v>100</v>
      </c>
      <c r="C16" s="100"/>
      <c r="D16" s="100"/>
      <c r="E16" s="101"/>
      <c r="F16" s="30"/>
      <c r="G16" s="12"/>
      <c r="H16" s="50"/>
      <c r="I16" s="56"/>
      <c r="J16" s="7"/>
      <c r="K16" s="50"/>
      <c r="L16" s="50" t="e">
        <f>COUNTIF(#REF!,"x")</f>
        <v>#REF!</v>
      </c>
      <c r="M16" s="50">
        <f>SUM(M17:M17)</f>
        <v>0</v>
      </c>
      <c r="N16" s="53"/>
      <c r="O16" s="53"/>
      <c r="P16" s="53"/>
      <c r="Q16" s="58"/>
    </row>
    <row r="17" spans="1:17" s="25" customFormat="1" ht="409.6" customHeight="1">
      <c r="A17" s="31">
        <v>38</v>
      </c>
      <c r="B17" s="54" t="s">
        <v>101</v>
      </c>
      <c r="C17" s="55" t="s">
        <v>1</v>
      </c>
      <c r="D17" s="3"/>
      <c r="E17" s="49" t="s">
        <v>73</v>
      </c>
      <c r="F17" s="49" t="s">
        <v>199</v>
      </c>
      <c r="G17" s="2" t="s">
        <v>102</v>
      </c>
      <c r="H17" s="52" t="s">
        <v>75</v>
      </c>
      <c r="I17" s="56" t="s">
        <v>71</v>
      </c>
      <c r="J17" s="56" t="s">
        <v>56</v>
      </c>
      <c r="K17" s="52" t="s">
        <v>88</v>
      </c>
      <c r="L17" s="52"/>
      <c r="M17" s="50"/>
      <c r="N17" s="53" t="s">
        <v>253</v>
      </c>
      <c r="O17" s="53" t="s">
        <v>253</v>
      </c>
      <c r="P17" s="53" t="s">
        <v>253</v>
      </c>
      <c r="Q17" s="57"/>
    </row>
    <row r="18" spans="1:17" s="25" customFormat="1" ht="33.75" customHeight="1">
      <c r="A18" s="65"/>
      <c r="B18" s="99" t="s">
        <v>27</v>
      </c>
      <c r="C18" s="100"/>
      <c r="D18" s="100"/>
      <c r="E18" s="101"/>
      <c r="F18" s="77"/>
      <c r="G18" s="78"/>
      <c r="H18" s="78"/>
      <c r="I18" s="79"/>
      <c r="J18" s="78"/>
      <c r="K18" s="78"/>
      <c r="L18" s="76">
        <f>COUNTIF(L19:L23,"x")</f>
        <v>2</v>
      </c>
      <c r="M18" s="76">
        <f>SUM(M19:M23)</f>
        <v>0</v>
      </c>
      <c r="N18" s="65"/>
      <c r="O18" s="65"/>
      <c r="P18" s="65"/>
      <c r="Q18" s="76"/>
    </row>
    <row r="19" spans="1:17" s="25" customFormat="1" ht="130.5" customHeight="1">
      <c r="A19" s="38">
        <v>41</v>
      </c>
      <c r="B19" s="54" t="s">
        <v>103</v>
      </c>
      <c r="C19" s="41" t="s">
        <v>2</v>
      </c>
      <c r="D19" s="44"/>
      <c r="E19" s="42" t="s">
        <v>104</v>
      </c>
      <c r="F19" s="1" t="s">
        <v>200</v>
      </c>
      <c r="G19" s="2" t="s">
        <v>105</v>
      </c>
      <c r="H19" s="44" t="s">
        <v>74</v>
      </c>
      <c r="I19" s="43" t="s">
        <v>71</v>
      </c>
      <c r="J19" s="43" t="s">
        <v>56</v>
      </c>
      <c r="K19" s="44" t="s">
        <v>88</v>
      </c>
      <c r="L19" s="44" t="s">
        <v>20</v>
      </c>
      <c r="M19" s="47"/>
      <c r="N19" s="53" t="s">
        <v>253</v>
      </c>
      <c r="O19" s="53" t="s">
        <v>253</v>
      </c>
      <c r="P19" s="53" t="s">
        <v>253</v>
      </c>
      <c r="Q19" s="37"/>
    </row>
    <row r="20" spans="1:17" s="25" customFormat="1" ht="138" customHeight="1">
      <c r="A20" s="53">
        <v>42</v>
      </c>
      <c r="B20" s="54" t="s">
        <v>106</v>
      </c>
      <c r="C20" s="41" t="s">
        <v>0</v>
      </c>
      <c r="D20" s="44"/>
      <c r="E20" s="42" t="s">
        <v>107</v>
      </c>
      <c r="F20" s="42" t="s">
        <v>201</v>
      </c>
      <c r="G20" s="2" t="s">
        <v>108</v>
      </c>
      <c r="H20" s="44" t="s">
        <v>75</v>
      </c>
      <c r="I20" s="56" t="s">
        <v>71</v>
      </c>
      <c r="J20" s="43" t="s">
        <v>56</v>
      </c>
      <c r="K20" s="44" t="s">
        <v>88</v>
      </c>
      <c r="L20" s="44"/>
      <c r="M20" s="47"/>
      <c r="N20" s="53" t="s">
        <v>253</v>
      </c>
      <c r="O20" s="53" t="s">
        <v>253</v>
      </c>
      <c r="P20" s="53" t="s">
        <v>253</v>
      </c>
      <c r="Q20" s="37"/>
    </row>
    <row r="21" spans="1:17" s="25" customFormat="1" ht="130.5" customHeight="1">
      <c r="A21" s="53">
        <v>43</v>
      </c>
      <c r="B21" s="54" t="s">
        <v>109</v>
      </c>
      <c r="C21" s="41" t="s">
        <v>0</v>
      </c>
      <c r="D21" s="44"/>
      <c r="E21" s="42" t="s">
        <v>189</v>
      </c>
      <c r="F21" s="3" t="s">
        <v>202</v>
      </c>
      <c r="G21" s="2"/>
      <c r="H21" s="52" t="s">
        <v>74</v>
      </c>
      <c r="I21" s="56" t="s">
        <v>71</v>
      </c>
      <c r="J21" s="43"/>
      <c r="K21" s="44"/>
      <c r="L21" s="52"/>
      <c r="M21" s="47"/>
      <c r="N21" s="53" t="s">
        <v>253</v>
      </c>
      <c r="O21" s="53" t="s">
        <v>253</v>
      </c>
      <c r="P21" s="53" t="s">
        <v>253</v>
      </c>
      <c r="Q21" s="37"/>
    </row>
    <row r="22" spans="1:17" s="25" customFormat="1" ht="132.75" customHeight="1">
      <c r="A22" s="53">
        <v>44</v>
      </c>
      <c r="B22" s="54" t="s">
        <v>110</v>
      </c>
      <c r="C22" s="41" t="s">
        <v>0</v>
      </c>
      <c r="D22" s="44"/>
      <c r="E22" s="42" t="s">
        <v>111</v>
      </c>
      <c r="F22" s="3" t="s">
        <v>289</v>
      </c>
      <c r="G22" s="2"/>
      <c r="H22" s="44" t="s">
        <v>74</v>
      </c>
      <c r="I22" s="43" t="s">
        <v>99</v>
      </c>
      <c r="J22" s="43" t="s">
        <v>56</v>
      </c>
      <c r="K22" s="44" t="s">
        <v>88</v>
      </c>
      <c r="L22" s="44"/>
      <c r="M22" s="47"/>
      <c r="N22" s="53" t="s">
        <v>254</v>
      </c>
      <c r="O22" s="53" t="s">
        <v>254</v>
      </c>
      <c r="P22" s="53" t="s">
        <v>254</v>
      </c>
      <c r="Q22" s="37"/>
    </row>
    <row r="23" spans="1:17" s="25" customFormat="1" ht="82.5" customHeight="1">
      <c r="A23" s="53">
        <v>46</v>
      </c>
      <c r="B23" s="54" t="s">
        <v>112</v>
      </c>
      <c r="C23" s="41" t="s">
        <v>0</v>
      </c>
      <c r="D23" s="44"/>
      <c r="E23" s="42" t="s">
        <v>113</v>
      </c>
      <c r="F23" s="42" t="s">
        <v>203</v>
      </c>
      <c r="G23" s="2"/>
      <c r="H23" s="44" t="s">
        <v>75</v>
      </c>
      <c r="I23" s="43" t="s">
        <v>99</v>
      </c>
      <c r="J23" s="43" t="s">
        <v>56</v>
      </c>
      <c r="K23" s="44" t="s">
        <v>88</v>
      </c>
      <c r="L23" s="44" t="s">
        <v>20</v>
      </c>
      <c r="M23" s="50"/>
      <c r="N23" s="53" t="s">
        <v>254</v>
      </c>
      <c r="O23" s="53" t="s">
        <v>254</v>
      </c>
      <c r="P23" s="53" t="s">
        <v>254</v>
      </c>
      <c r="Q23" s="37"/>
    </row>
    <row r="24" spans="1:17" s="25" customFormat="1" ht="52.5" customHeight="1">
      <c r="A24" s="38"/>
      <c r="B24" s="99" t="s">
        <v>28</v>
      </c>
      <c r="C24" s="100"/>
      <c r="D24" s="100"/>
      <c r="E24" s="101"/>
      <c r="F24" s="18"/>
      <c r="G24" s="7"/>
      <c r="H24" s="7"/>
      <c r="I24" s="43"/>
      <c r="J24" s="7"/>
      <c r="K24" s="7"/>
      <c r="L24" s="47">
        <f>COUNTIF(L25:L25,"x")</f>
        <v>0</v>
      </c>
      <c r="M24" s="47">
        <f>SUM(M25:M25)</f>
        <v>0</v>
      </c>
      <c r="N24" s="53"/>
      <c r="O24" s="53"/>
      <c r="P24" s="53"/>
      <c r="Q24" s="7"/>
    </row>
    <row r="25" spans="1:17" s="25" customFormat="1" ht="122.25" customHeight="1">
      <c r="A25" s="53">
        <v>53</v>
      </c>
      <c r="B25" s="54" t="s">
        <v>114</v>
      </c>
      <c r="C25" s="41" t="s">
        <v>1</v>
      </c>
      <c r="D25" s="3"/>
      <c r="E25" s="42" t="s">
        <v>115</v>
      </c>
      <c r="F25" s="3" t="s">
        <v>284</v>
      </c>
      <c r="G25" s="2"/>
      <c r="H25" s="44" t="s">
        <v>75</v>
      </c>
      <c r="I25" s="56" t="s">
        <v>99</v>
      </c>
      <c r="J25" s="43" t="s">
        <v>56</v>
      </c>
      <c r="K25" s="44" t="s">
        <v>88</v>
      </c>
      <c r="L25" s="50"/>
      <c r="M25" s="47"/>
      <c r="N25" s="53" t="s">
        <v>292</v>
      </c>
      <c r="O25" s="53" t="s">
        <v>255</v>
      </c>
      <c r="P25" s="53" t="s">
        <v>255</v>
      </c>
      <c r="Q25" s="37"/>
    </row>
    <row r="26" spans="1:17" s="25" customFormat="1" ht="42.75" customHeight="1">
      <c r="A26" s="38"/>
      <c r="B26" s="99" t="s">
        <v>29</v>
      </c>
      <c r="C26" s="100"/>
      <c r="D26" s="100"/>
      <c r="E26" s="101"/>
      <c r="F26" s="18"/>
      <c r="G26" s="7"/>
      <c r="H26" s="7"/>
      <c r="I26" s="43"/>
      <c r="J26" s="7"/>
      <c r="K26" s="7"/>
      <c r="L26" s="47">
        <f>COUNTIF(L27:L28,"x")</f>
        <v>2</v>
      </c>
      <c r="M26" s="47">
        <f>SUM(M27:M28)</f>
        <v>0</v>
      </c>
      <c r="N26" s="53"/>
      <c r="O26" s="53"/>
      <c r="P26" s="53"/>
      <c r="Q26" s="7"/>
    </row>
    <row r="27" spans="1:17" s="25" customFormat="1" ht="165" customHeight="1">
      <c r="A27" s="38">
        <v>65</v>
      </c>
      <c r="B27" s="54" t="s">
        <v>116</v>
      </c>
      <c r="C27" s="41" t="s">
        <v>3</v>
      </c>
      <c r="D27" s="50" t="s">
        <v>20</v>
      </c>
      <c r="E27" s="5" t="s">
        <v>117</v>
      </c>
      <c r="F27" s="42" t="s">
        <v>204</v>
      </c>
      <c r="G27" s="2"/>
      <c r="H27" s="44" t="s">
        <v>75</v>
      </c>
      <c r="I27" s="43" t="s">
        <v>99</v>
      </c>
      <c r="J27" s="43" t="s">
        <v>56</v>
      </c>
      <c r="K27" s="44" t="s">
        <v>88</v>
      </c>
      <c r="L27" s="44" t="s">
        <v>20</v>
      </c>
      <c r="M27" s="47"/>
      <c r="N27" s="53" t="s">
        <v>255</v>
      </c>
      <c r="O27" s="53" t="s">
        <v>255</v>
      </c>
      <c r="P27" s="53" t="s">
        <v>255</v>
      </c>
      <c r="Q27" s="37"/>
    </row>
    <row r="28" spans="1:17" s="25" customFormat="1" ht="165" customHeight="1">
      <c r="A28" s="38">
        <v>69</v>
      </c>
      <c r="B28" s="54" t="s">
        <v>19</v>
      </c>
      <c r="C28" s="41" t="s">
        <v>1</v>
      </c>
      <c r="D28" s="44"/>
      <c r="E28" s="42" t="s">
        <v>14</v>
      </c>
      <c r="F28" s="3" t="s">
        <v>256</v>
      </c>
      <c r="G28" s="2"/>
      <c r="H28" s="44" t="s">
        <v>75</v>
      </c>
      <c r="I28" s="56" t="s">
        <v>99</v>
      </c>
      <c r="J28" s="43" t="s">
        <v>56</v>
      </c>
      <c r="K28" s="44" t="s">
        <v>88</v>
      </c>
      <c r="L28" s="44" t="s">
        <v>20</v>
      </c>
      <c r="M28" s="47"/>
      <c r="N28" s="53" t="s">
        <v>292</v>
      </c>
      <c r="O28" s="92" t="s">
        <v>292</v>
      </c>
      <c r="P28" s="53" t="s">
        <v>255</v>
      </c>
      <c r="Q28" s="37"/>
    </row>
    <row r="29" spans="1:17" s="25" customFormat="1" ht="24.75" customHeight="1">
      <c r="A29" s="38"/>
      <c r="B29" s="99" t="s">
        <v>16</v>
      </c>
      <c r="C29" s="100"/>
      <c r="D29" s="100"/>
      <c r="E29" s="101"/>
      <c r="F29" s="18"/>
      <c r="G29" s="7"/>
      <c r="H29" s="7"/>
      <c r="I29" s="43"/>
      <c r="J29" s="7"/>
      <c r="K29" s="7"/>
      <c r="L29" s="47" t="e">
        <f>SUM(L30,L47,L58)</f>
        <v>#REF!</v>
      </c>
      <c r="M29" s="47" t="e">
        <f>M30+M47+M58</f>
        <v>#REF!</v>
      </c>
      <c r="N29" s="53"/>
      <c r="O29" s="53"/>
      <c r="P29" s="53"/>
      <c r="Q29" s="7"/>
    </row>
    <row r="30" spans="1:17" s="25" customFormat="1" ht="24.75" customHeight="1">
      <c r="A30" s="38"/>
      <c r="B30" s="99" t="s">
        <v>15</v>
      </c>
      <c r="C30" s="100"/>
      <c r="D30" s="100"/>
      <c r="E30" s="101"/>
      <c r="F30" s="18"/>
      <c r="G30" s="7"/>
      <c r="H30" s="7"/>
      <c r="I30" s="43"/>
      <c r="J30" s="7"/>
      <c r="K30" s="7"/>
      <c r="L30" s="47" t="e">
        <f>SUM(#REF!,L31,L34,L39,L45)</f>
        <v>#REF!</v>
      </c>
      <c r="M30" s="47" t="e">
        <f>SUM(#REF!,M31,M34,M39,M45)</f>
        <v>#REF!</v>
      </c>
      <c r="N30" s="53"/>
      <c r="O30" s="53"/>
      <c r="P30" s="53"/>
      <c r="Q30" s="7"/>
    </row>
    <row r="31" spans="1:17" s="25" customFormat="1" ht="24.75" customHeight="1">
      <c r="A31" s="38"/>
      <c r="B31" s="99" t="s">
        <v>257</v>
      </c>
      <c r="C31" s="100"/>
      <c r="D31" s="100"/>
      <c r="E31" s="101"/>
      <c r="F31" s="18"/>
      <c r="G31" s="7"/>
      <c r="H31" s="7"/>
      <c r="I31" s="43"/>
      <c r="J31" s="7"/>
      <c r="K31" s="7"/>
      <c r="L31" s="47" t="e">
        <f>SUM(L32,#REF!)</f>
        <v>#REF!</v>
      </c>
      <c r="M31" s="47" t="e">
        <f>SUM(M32,#REF!)</f>
        <v>#REF!</v>
      </c>
      <c r="N31" s="53"/>
      <c r="O31" s="53"/>
      <c r="P31" s="53"/>
      <c r="Q31" s="7"/>
    </row>
    <row r="32" spans="1:17" s="25" customFormat="1" ht="24.75" customHeight="1">
      <c r="A32" s="38"/>
      <c r="B32" s="99" t="s">
        <v>52</v>
      </c>
      <c r="C32" s="100"/>
      <c r="D32" s="100"/>
      <c r="E32" s="101"/>
      <c r="F32" s="18"/>
      <c r="G32" s="7"/>
      <c r="H32" s="7"/>
      <c r="I32" s="43"/>
      <c r="J32" s="7"/>
      <c r="K32" s="7"/>
      <c r="L32" s="47" t="e">
        <f>COUNTIF(#REF!,"x")</f>
        <v>#REF!</v>
      </c>
      <c r="M32" s="47" t="e">
        <f>COUNTIF(#REF!,"1")</f>
        <v>#REF!</v>
      </c>
      <c r="N32" s="53"/>
      <c r="O32" s="53"/>
      <c r="P32" s="53"/>
      <c r="Q32" s="7"/>
    </row>
    <row r="33" spans="1:17" s="25" customFormat="1" ht="260.25" customHeight="1">
      <c r="A33" s="38">
        <v>94</v>
      </c>
      <c r="B33" s="6" t="s">
        <v>118</v>
      </c>
      <c r="C33" s="32" t="s">
        <v>76</v>
      </c>
      <c r="D33" s="50"/>
      <c r="E33" s="5" t="s">
        <v>77</v>
      </c>
      <c r="F33" s="42" t="s">
        <v>293</v>
      </c>
      <c r="G33" s="11"/>
      <c r="H33" s="44" t="s">
        <v>75</v>
      </c>
      <c r="I33" s="56" t="s">
        <v>99</v>
      </c>
      <c r="J33" s="43" t="s">
        <v>58</v>
      </c>
      <c r="K33" s="44" t="s">
        <v>88</v>
      </c>
      <c r="L33" s="47" t="s">
        <v>20</v>
      </c>
      <c r="M33" s="47"/>
      <c r="N33" s="53" t="s">
        <v>258</v>
      </c>
      <c r="O33" s="53" t="s">
        <v>258</v>
      </c>
      <c r="P33" s="53" t="s">
        <v>285</v>
      </c>
      <c r="Q33" s="37"/>
    </row>
    <row r="34" spans="1:17" s="25" customFormat="1" ht="24" customHeight="1">
      <c r="A34" s="38"/>
      <c r="B34" s="99" t="s">
        <v>6</v>
      </c>
      <c r="C34" s="100"/>
      <c r="D34" s="100"/>
      <c r="E34" s="101"/>
      <c r="F34" s="18"/>
      <c r="G34" s="7"/>
      <c r="H34" s="7"/>
      <c r="I34" s="43"/>
      <c r="J34" s="7"/>
      <c r="K34" s="7"/>
      <c r="L34" s="47">
        <f>COUNTIF(L35:L38,"x")</f>
        <v>1</v>
      </c>
      <c r="M34" s="47">
        <f>SUM(M35:M38)</f>
        <v>1</v>
      </c>
      <c r="N34" s="53"/>
      <c r="O34" s="53"/>
      <c r="P34" s="53"/>
      <c r="Q34" s="7"/>
    </row>
    <row r="35" spans="1:17" s="25" customFormat="1" ht="150.75" customHeight="1">
      <c r="A35" s="53">
        <v>100</v>
      </c>
      <c r="B35" s="54" t="s">
        <v>119</v>
      </c>
      <c r="C35" s="41" t="s">
        <v>2</v>
      </c>
      <c r="D35" s="44"/>
      <c r="E35" s="42" t="s">
        <v>120</v>
      </c>
      <c r="F35" s="3" t="s">
        <v>205</v>
      </c>
      <c r="G35" s="15" t="s">
        <v>188</v>
      </c>
      <c r="H35" s="52" t="s">
        <v>75</v>
      </c>
      <c r="I35" s="56" t="s">
        <v>99</v>
      </c>
      <c r="J35" s="43"/>
      <c r="K35" s="44" t="s">
        <v>88</v>
      </c>
      <c r="L35" s="47"/>
      <c r="M35" s="47"/>
      <c r="N35" s="53" t="s">
        <v>253</v>
      </c>
      <c r="O35" s="53" t="s">
        <v>253</v>
      </c>
      <c r="P35" s="53" t="s">
        <v>253</v>
      </c>
      <c r="Q35" s="37"/>
    </row>
    <row r="36" spans="1:17" s="25" customFormat="1" ht="57.75" customHeight="1">
      <c r="A36" s="102">
        <v>101</v>
      </c>
      <c r="B36" s="104" t="s">
        <v>121</v>
      </c>
      <c r="C36" s="106" t="s">
        <v>2</v>
      </c>
      <c r="D36" s="108"/>
      <c r="E36" s="104" t="s">
        <v>190</v>
      </c>
      <c r="F36" s="3" t="s">
        <v>259</v>
      </c>
      <c r="G36" s="15"/>
      <c r="H36" s="52" t="s">
        <v>75</v>
      </c>
      <c r="I36" s="56" t="s">
        <v>99</v>
      </c>
      <c r="J36" s="56"/>
      <c r="K36" s="52"/>
      <c r="L36" s="50"/>
      <c r="M36" s="50"/>
      <c r="N36" s="53"/>
      <c r="O36" s="53" t="s">
        <v>252</v>
      </c>
      <c r="P36" s="53"/>
      <c r="Q36" s="57"/>
    </row>
    <row r="37" spans="1:17" s="25" customFormat="1" ht="57.75" customHeight="1">
      <c r="A37" s="103"/>
      <c r="B37" s="105"/>
      <c r="C37" s="107"/>
      <c r="D37" s="109"/>
      <c r="E37" s="105"/>
      <c r="F37" s="3" t="s">
        <v>260</v>
      </c>
      <c r="G37" s="15"/>
      <c r="H37" s="52" t="s">
        <v>75</v>
      </c>
      <c r="I37" s="56" t="s">
        <v>99</v>
      </c>
      <c r="J37" s="43"/>
      <c r="K37" s="44"/>
      <c r="L37" s="47" t="s">
        <v>20</v>
      </c>
      <c r="M37" s="47">
        <v>1</v>
      </c>
      <c r="N37" s="53"/>
      <c r="O37" s="53"/>
      <c r="P37" s="53" t="s">
        <v>252</v>
      </c>
      <c r="Q37" s="37"/>
    </row>
    <row r="38" spans="1:17" s="25" customFormat="1" ht="318" customHeight="1">
      <c r="A38" s="38">
        <v>102</v>
      </c>
      <c r="B38" s="54" t="s">
        <v>122</v>
      </c>
      <c r="C38" s="41" t="s">
        <v>2</v>
      </c>
      <c r="D38" s="44"/>
      <c r="E38" s="42" t="s">
        <v>123</v>
      </c>
      <c r="F38" s="42" t="s">
        <v>206</v>
      </c>
      <c r="G38" s="2"/>
      <c r="H38" s="52" t="s">
        <v>75</v>
      </c>
      <c r="I38" s="56" t="s">
        <v>71</v>
      </c>
      <c r="J38" s="43"/>
      <c r="K38" s="44"/>
      <c r="L38" s="47"/>
      <c r="M38" s="47"/>
      <c r="N38" s="53" t="s">
        <v>253</v>
      </c>
      <c r="O38" s="53" t="s">
        <v>253</v>
      </c>
      <c r="P38" s="53" t="s">
        <v>253</v>
      </c>
      <c r="Q38" s="37"/>
    </row>
    <row r="39" spans="1:17" s="25" customFormat="1" ht="21.75" customHeight="1">
      <c r="A39" s="38"/>
      <c r="B39" s="99" t="s">
        <v>124</v>
      </c>
      <c r="C39" s="100"/>
      <c r="D39" s="100"/>
      <c r="E39" s="101"/>
      <c r="F39" s="18"/>
      <c r="G39" s="7"/>
      <c r="H39" s="7"/>
      <c r="I39" s="43"/>
      <c r="J39" s="7"/>
      <c r="K39" s="7"/>
      <c r="L39" s="47" t="e">
        <f>SUM(L40,#REF!,L42,#REF!,#REF!)</f>
        <v>#REF!</v>
      </c>
      <c r="M39" s="47" t="e">
        <f>SUM(M40,#REF!,M42,#REF!,#REF!)</f>
        <v>#REF!</v>
      </c>
      <c r="N39" s="53"/>
      <c r="O39" s="53"/>
      <c r="P39" s="53"/>
      <c r="Q39" s="7"/>
    </row>
    <row r="40" spans="1:17" s="25" customFormat="1" ht="21.75" customHeight="1">
      <c r="A40" s="38"/>
      <c r="B40" s="99" t="s">
        <v>53</v>
      </c>
      <c r="C40" s="100"/>
      <c r="D40" s="100"/>
      <c r="E40" s="101"/>
      <c r="F40" s="18"/>
      <c r="G40" s="7"/>
      <c r="H40" s="7"/>
      <c r="I40" s="43"/>
      <c r="J40" s="7"/>
      <c r="K40" s="7"/>
      <c r="L40" s="47">
        <f>COUNTIF(L41:L41,"x")</f>
        <v>0</v>
      </c>
      <c r="M40" s="47">
        <f>SUM(M41:M41)</f>
        <v>0</v>
      </c>
      <c r="N40" s="53"/>
      <c r="O40" s="53"/>
      <c r="P40" s="53"/>
      <c r="Q40" s="7"/>
    </row>
    <row r="41" spans="1:17" s="25" customFormat="1" ht="180" customHeight="1">
      <c r="A41" s="53">
        <v>105</v>
      </c>
      <c r="B41" s="54" t="s">
        <v>125</v>
      </c>
      <c r="C41" s="41" t="s">
        <v>2</v>
      </c>
      <c r="D41" s="3"/>
      <c r="E41" s="42" t="s">
        <v>126</v>
      </c>
      <c r="F41" s="3" t="s">
        <v>207</v>
      </c>
      <c r="G41" s="2"/>
      <c r="H41" s="44" t="s">
        <v>75</v>
      </c>
      <c r="I41" s="43" t="s">
        <v>71</v>
      </c>
      <c r="J41" s="43" t="s">
        <v>58</v>
      </c>
      <c r="K41" s="44" t="s">
        <v>88</v>
      </c>
      <c r="L41" s="47"/>
      <c r="M41" s="47"/>
      <c r="N41" s="53" t="s">
        <v>253</v>
      </c>
      <c r="O41" s="53" t="s">
        <v>253</v>
      </c>
      <c r="P41" s="53" t="s">
        <v>253</v>
      </c>
      <c r="Q41" s="37"/>
    </row>
    <row r="42" spans="1:17" s="25" customFormat="1" ht="18" customHeight="1">
      <c r="A42" s="38"/>
      <c r="B42" s="99" t="s">
        <v>7</v>
      </c>
      <c r="C42" s="100"/>
      <c r="D42" s="100"/>
      <c r="E42" s="101"/>
      <c r="F42" s="18"/>
      <c r="G42" s="7"/>
      <c r="H42" s="7"/>
      <c r="I42" s="43"/>
      <c r="J42" s="7"/>
      <c r="K42" s="7"/>
      <c r="L42" s="47">
        <f>COUNTIF(L43:L44,"x")</f>
        <v>1</v>
      </c>
      <c r="M42" s="47">
        <f>SUM(M43:M44)</f>
        <v>0</v>
      </c>
      <c r="N42" s="53"/>
      <c r="O42" s="53"/>
      <c r="P42" s="53"/>
      <c r="Q42" s="7"/>
    </row>
    <row r="43" spans="1:17" s="25" customFormat="1" ht="187.5" customHeight="1">
      <c r="A43" s="38">
        <v>108</v>
      </c>
      <c r="B43" s="54" t="s">
        <v>8</v>
      </c>
      <c r="C43" s="41" t="s">
        <v>2</v>
      </c>
      <c r="D43" s="44"/>
      <c r="E43" s="42" t="s">
        <v>127</v>
      </c>
      <c r="F43" s="3" t="s">
        <v>208</v>
      </c>
      <c r="G43" s="2" t="s">
        <v>128</v>
      </c>
      <c r="H43" s="44" t="s">
        <v>75</v>
      </c>
      <c r="I43" s="56" t="s">
        <v>71</v>
      </c>
      <c r="J43" s="43" t="s">
        <v>58</v>
      </c>
      <c r="K43" s="44" t="s">
        <v>88</v>
      </c>
      <c r="L43" s="44" t="s">
        <v>20</v>
      </c>
      <c r="M43" s="47"/>
      <c r="N43" s="53" t="s">
        <v>253</v>
      </c>
      <c r="O43" s="53" t="s">
        <v>253</v>
      </c>
      <c r="P43" s="53" t="s">
        <v>253</v>
      </c>
      <c r="Q43" s="37"/>
    </row>
    <row r="44" spans="1:17" s="25" customFormat="1" ht="243.75" customHeight="1">
      <c r="A44" s="38">
        <v>109</v>
      </c>
      <c r="B44" s="54" t="s">
        <v>8</v>
      </c>
      <c r="C44" s="41" t="s">
        <v>2</v>
      </c>
      <c r="D44" s="44"/>
      <c r="E44" s="42" t="s">
        <v>9</v>
      </c>
      <c r="F44" s="3" t="s">
        <v>209</v>
      </c>
      <c r="G44" s="2" t="s">
        <v>129</v>
      </c>
      <c r="H44" s="44" t="s">
        <v>74</v>
      </c>
      <c r="I44" s="56" t="s">
        <v>71</v>
      </c>
      <c r="J44" s="43" t="s">
        <v>58</v>
      </c>
      <c r="K44" s="44" t="s">
        <v>88</v>
      </c>
      <c r="L44" s="44"/>
      <c r="M44" s="47"/>
      <c r="N44" s="53" t="s">
        <v>253</v>
      </c>
      <c r="O44" s="53" t="s">
        <v>253</v>
      </c>
      <c r="P44" s="53" t="s">
        <v>253</v>
      </c>
      <c r="Q44" s="37"/>
    </row>
    <row r="45" spans="1:17" s="25" customFormat="1" ht="20.25" customHeight="1">
      <c r="A45" s="38"/>
      <c r="B45" s="99" t="s">
        <v>21</v>
      </c>
      <c r="C45" s="100"/>
      <c r="D45" s="100"/>
      <c r="E45" s="101"/>
      <c r="F45" s="18"/>
      <c r="G45" s="39"/>
      <c r="H45" s="44"/>
      <c r="I45" s="43"/>
      <c r="J45" s="43"/>
      <c r="K45" s="44" t="s">
        <v>88</v>
      </c>
      <c r="L45" s="47">
        <f>COUNTIF(L46:L46,"x")</f>
        <v>0</v>
      </c>
      <c r="M45" s="47" t="e">
        <f>SUM(#REF!)</f>
        <v>#REF!</v>
      </c>
      <c r="N45" s="53"/>
      <c r="O45" s="53"/>
      <c r="P45" s="53"/>
      <c r="Q45" s="37"/>
    </row>
    <row r="46" spans="1:17" s="25" customFormat="1" ht="139.5" customHeight="1">
      <c r="A46" s="53">
        <v>114</v>
      </c>
      <c r="B46" s="6" t="s">
        <v>130</v>
      </c>
      <c r="C46" s="48" t="s">
        <v>3</v>
      </c>
      <c r="D46" s="47"/>
      <c r="E46" s="5" t="s">
        <v>131</v>
      </c>
      <c r="F46" s="42" t="s">
        <v>210</v>
      </c>
      <c r="G46" s="39"/>
      <c r="H46" s="44" t="s">
        <v>75</v>
      </c>
      <c r="I46" s="43" t="s">
        <v>72</v>
      </c>
      <c r="J46" s="43" t="s">
        <v>58</v>
      </c>
      <c r="K46" s="44" t="s">
        <v>88</v>
      </c>
      <c r="L46" s="47"/>
      <c r="M46" s="47"/>
      <c r="N46" s="53" t="s">
        <v>261</v>
      </c>
      <c r="O46" s="53" t="s">
        <v>261</v>
      </c>
      <c r="P46" s="53" t="s">
        <v>261</v>
      </c>
      <c r="Q46" s="37"/>
    </row>
    <row r="47" spans="1:17" s="25" customFormat="1" ht="30" customHeight="1">
      <c r="A47" s="38"/>
      <c r="B47" s="99" t="s">
        <v>10</v>
      </c>
      <c r="C47" s="100"/>
      <c r="D47" s="100"/>
      <c r="E47" s="101"/>
      <c r="F47" s="18"/>
      <c r="G47" s="7"/>
      <c r="H47" s="7"/>
      <c r="I47" s="43"/>
      <c r="J47" s="7"/>
      <c r="K47" s="7"/>
      <c r="L47" s="47" t="e">
        <f>SUM(L48,L52,#REF!,L54,L56,#REF!)</f>
        <v>#REF!</v>
      </c>
      <c r="M47" s="47" t="e">
        <f>SUM(M48,M52,#REF!,M54,M56,#REF!)</f>
        <v>#REF!</v>
      </c>
      <c r="N47" s="53"/>
      <c r="O47" s="53"/>
      <c r="P47" s="53"/>
      <c r="Q47" s="7"/>
    </row>
    <row r="48" spans="1:17" s="25" customFormat="1" ht="26.25" customHeight="1">
      <c r="A48" s="38"/>
      <c r="B48" s="99" t="s">
        <v>54</v>
      </c>
      <c r="C48" s="100"/>
      <c r="D48" s="100"/>
      <c r="E48" s="101"/>
      <c r="F48" s="18"/>
      <c r="G48" s="7"/>
      <c r="H48" s="7"/>
      <c r="I48" s="43"/>
      <c r="J48" s="7"/>
      <c r="K48" s="7"/>
      <c r="L48" s="47">
        <f>COUNTIF(L49:L51,"x")</f>
        <v>1</v>
      </c>
      <c r="M48" s="47">
        <f>SUM(M49:M51)</f>
        <v>1</v>
      </c>
      <c r="N48" s="53"/>
      <c r="O48" s="53"/>
      <c r="P48" s="53"/>
      <c r="Q48" s="7"/>
    </row>
    <row r="49" spans="1:17" s="25" customFormat="1" ht="112.5" customHeight="1">
      <c r="A49" s="38">
        <v>117</v>
      </c>
      <c r="B49" s="54" t="s">
        <v>132</v>
      </c>
      <c r="C49" s="41" t="s">
        <v>0</v>
      </c>
      <c r="D49" s="44"/>
      <c r="E49" s="42" t="s">
        <v>133</v>
      </c>
      <c r="F49" s="3" t="s">
        <v>290</v>
      </c>
      <c r="G49" s="2"/>
      <c r="H49" s="44" t="s">
        <v>75</v>
      </c>
      <c r="I49" s="56" t="s">
        <v>72</v>
      </c>
      <c r="J49" s="43" t="s">
        <v>58</v>
      </c>
      <c r="K49" s="44" t="s">
        <v>88</v>
      </c>
      <c r="L49" s="47" t="s">
        <v>20</v>
      </c>
      <c r="M49" s="47">
        <v>1</v>
      </c>
      <c r="N49" s="53" t="s">
        <v>252</v>
      </c>
      <c r="O49" s="53"/>
      <c r="P49" s="53"/>
      <c r="Q49" s="37"/>
    </row>
    <row r="50" spans="1:17" s="25" customFormat="1" ht="112.5" customHeight="1">
      <c r="A50" s="38">
        <v>117</v>
      </c>
      <c r="B50" s="54" t="s">
        <v>132</v>
      </c>
      <c r="C50" s="41" t="s">
        <v>0</v>
      </c>
      <c r="D50" s="44"/>
      <c r="E50" s="42" t="s">
        <v>133</v>
      </c>
      <c r="F50" s="3" t="s">
        <v>291</v>
      </c>
      <c r="G50" s="2"/>
      <c r="H50" s="52" t="s">
        <v>75</v>
      </c>
      <c r="I50" s="56" t="s">
        <v>72</v>
      </c>
      <c r="J50" s="43"/>
      <c r="K50" s="44"/>
      <c r="L50" s="47"/>
      <c r="M50" s="47"/>
      <c r="N50" s="53" t="s">
        <v>262</v>
      </c>
      <c r="O50" s="53" t="s">
        <v>262</v>
      </c>
      <c r="P50" s="53"/>
      <c r="Q50" s="37"/>
    </row>
    <row r="51" spans="1:17" s="25" customFormat="1" ht="181.5" customHeight="1">
      <c r="A51" s="53">
        <v>119</v>
      </c>
      <c r="B51" s="54" t="s">
        <v>134</v>
      </c>
      <c r="C51" s="41" t="s">
        <v>0</v>
      </c>
      <c r="D51" s="3"/>
      <c r="E51" s="42" t="s">
        <v>135</v>
      </c>
      <c r="F51" s="42" t="s">
        <v>288</v>
      </c>
      <c r="G51" s="2"/>
      <c r="H51" s="44" t="s">
        <v>75</v>
      </c>
      <c r="I51" s="56" t="s">
        <v>72</v>
      </c>
      <c r="J51" s="43" t="s">
        <v>58</v>
      </c>
      <c r="K51" s="44" t="s">
        <v>88</v>
      </c>
      <c r="L51" s="47"/>
      <c r="M51" s="47"/>
      <c r="N51" s="53" t="s">
        <v>254</v>
      </c>
      <c r="O51" s="53" t="s">
        <v>254</v>
      </c>
      <c r="P51" s="53" t="s">
        <v>254</v>
      </c>
      <c r="Q51" s="37"/>
    </row>
    <row r="52" spans="1:17" s="25" customFormat="1" ht="15.75">
      <c r="A52" s="38"/>
      <c r="B52" s="99" t="s">
        <v>30</v>
      </c>
      <c r="C52" s="100"/>
      <c r="D52" s="100"/>
      <c r="E52" s="101"/>
      <c r="F52" s="18"/>
      <c r="G52" s="7"/>
      <c r="H52" s="7"/>
      <c r="I52" s="56"/>
      <c r="J52" s="7"/>
      <c r="K52" s="7"/>
      <c r="L52" s="47">
        <f>COUNTIF(L53,"x")</f>
        <v>1</v>
      </c>
      <c r="M52" s="47">
        <f>SUM(M53:M53)</f>
        <v>1</v>
      </c>
      <c r="N52" s="53"/>
      <c r="O52" s="53"/>
      <c r="P52" s="53"/>
      <c r="Q52" s="7"/>
    </row>
    <row r="53" spans="1:17" s="25" customFormat="1" ht="48.75" customHeight="1">
      <c r="A53" s="38">
        <v>126</v>
      </c>
      <c r="B53" s="54" t="s">
        <v>136</v>
      </c>
      <c r="C53" s="41" t="s">
        <v>2</v>
      </c>
      <c r="D53" s="44"/>
      <c r="E53" s="42" t="s">
        <v>137</v>
      </c>
      <c r="F53" s="3" t="s">
        <v>263</v>
      </c>
      <c r="G53" s="2"/>
      <c r="H53" s="44" t="s">
        <v>75</v>
      </c>
      <c r="I53" s="56" t="s">
        <v>72</v>
      </c>
      <c r="J53" s="43" t="s">
        <v>58</v>
      </c>
      <c r="K53" s="44" t="s">
        <v>88</v>
      </c>
      <c r="L53" s="47" t="s">
        <v>20</v>
      </c>
      <c r="M53" s="47">
        <v>1</v>
      </c>
      <c r="N53" s="53"/>
      <c r="O53" s="53" t="s">
        <v>262</v>
      </c>
      <c r="P53" s="53"/>
      <c r="Q53" s="37"/>
    </row>
    <row r="54" spans="1:17" s="25" customFormat="1" ht="15.75" customHeight="1">
      <c r="A54" s="38"/>
      <c r="B54" s="99" t="s">
        <v>31</v>
      </c>
      <c r="C54" s="100"/>
      <c r="D54" s="100"/>
      <c r="E54" s="101"/>
      <c r="F54" s="18"/>
      <c r="G54" s="7"/>
      <c r="H54" s="7"/>
      <c r="I54" s="56"/>
      <c r="J54" s="7"/>
      <c r="K54" s="7"/>
      <c r="L54" s="47">
        <f>COUNTIF(L55:L55,"x")</f>
        <v>0</v>
      </c>
      <c r="M54" s="47">
        <f>SUM(M55:M55)</f>
        <v>0</v>
      </c>
      <c r="N54" s="53"/>
      <c r="O54" s="53"/>
      <c r="P54" s="53"/>
      <c r="Q54" s="7"/>
    </row>
    <row r="55" spans="1:17" s="25" customFormat="1" ht="96.75" customHeight="1">
      <c r="A55" s="53">
        <v>128</v>
      </c>
      <c r="B55" s="54" t="s">
        <v>138</v>
      </c>
      <c r="C55" s="41" t="s">
        <v>0</v>
      </c>
      <c r="D55" s="3"/>
      <c r="E55" s="42" t="s">
        <v>139</v>
      </c>
      <c r="F55" s="42" t="s">
        <v>264</v>
      </c>
      <c r="G55" s="40"/>
      <c r="H55" s="44" t="s">
        <v>75</v>
      </c>
      <c r="I55" s="56" t="s">
        <v>72</v>
      </c>
      <c r="J55" s="43" t="s">
        <v>58</v>
      </c>
      <c r="K55" s="44" t="s">
        <v>88</v>
      </c>
      <c r="L55" s="44"/>
      <c r="M55" s="51"/>
      <c r="N55" s="53"/>
      <c r="O55" s="53"/>
      <c r="P55" s="53" t="s">
        <v>262</v>
      </c>
      <c r="Q55" s="37"/>
    </row>
    <row r="56" spans="1:17" s="25" customFormat="1" ht="15.75">
      <c r="A56" s="38"/>
      <c r="B56" s="118" t="s">
        <v>55</v>
      </c>
      <c r="C56" s="118"/>
      <c r="D56" s="47"/>
      <c r="E56" s="18"/>
      <c r="F56" s="18"/>
      <c r="G56" s="7"/>
      <c r="H56" s="7"/>
      <c r="I56" s="56"/>
      <c r="J56" s="7"/>
      <c r="K56" s="7"/>
      <c r="L56" s="47">
        <f>COUNTIF(L57:L57,"x")</f>
        <v>1</v>
      </c>
      <c r="M56" s="47">
        <f>SUM(M57:M57)</f>
        <v>0</v>
      </c>
      <c r="N56" s="53"/>
      <c r="O56" s="53"/>
      <c r="P56" s="53"/>
      <c r="Q56" s="7"/>
    </row>
    <row r="57" spans="1:17" s="25" customFormat="1" ht="98.25" customHeight="1">
      <c r="A57" s="38">
        <v>133</v>
      </c>
      <c r="B57" s="54" t="s">
        <v>140</v>
      </c>
      <c r="C57" s="41" t="s">
        <v>0</v>
      </c>
      <c r="D57" s="44"/>
      <c r="E57" s="42" t="s">
        <v>141</v>
      </c>
      <c r="F57" s="42" t="s">
        <v>191</v>
      </c>
      <c r="G57" s="2"/>
      <c r="H57" s="44" t="s">
        <v>75</v>
      </c>
      <c r="I57" s="56" t="s">
        <v>71</v>
      </c>
      <c r="J57" s="43" t="s">
        <v>58</v>
      </c>
      <c r="K57" s="44" t="s">
        <v>88</v>
      </c>
      <c r="L57" s="47" t="s">
        <v>20</v>
      </c>
      <c r="M57" s="47"/>
      <c r="N57" s="53" t="s">
        <v>253</v>
      </c>
      <c r="O57" s="53" t="s">
        <v>253</v>
      </c>
      <c r="P57" s="53" t="s">
        <v>253</v>
      </c>
      <c r="Q57" s="37"/>
    </row>
    <row r="58" spans="1:17" s="25" customFormat="1" ht="15.75" customHeight="1">
      <c r="A58" s="38"/>
      <c r="B58" s="99" t="s">
        <v>11</v>
      </c>
      <c r="C58" s="100"/>
      <c r="D58" s="100"/>
      <c r="E58" s="101"/>
      <c r="F58" s="18"/>
      <c r="G58" s="7"/>
      <c r="H58" s="7"/>
      <c r="I58" s="43"/>
      <c r="J58" s="7"/>
      <c r="K58" s="7"/>
      <c r="L58" s="47" t="e">
        <f>SUM(#REF!,#REF!,L59)</f>
        <v>#REF!</v>
      </c>
      <c r="M58" s="47" t="e">
        <f>SUM(#REF!,#REF!,M59)</f>
        <v>#REF!</v>
      </c>
      <c r="N58" s="53"/>
      <c r="O58" s="53"/>
      <c r="P58" s="53"/>
      <c r="Q58" s="7"/>
    </row>
    <row r="59" spans="1:17" s="25" customFormat="1" ht="30" customHeight="1">
      <c r="A59" s="38"/>
      <c r="B59" s="99" t="s">
        <v>12</v>
      </c>
      <c r="C59" s="100"/>
      <c r="D59" s="100"/>
      <c r="E59" s="101"/>
      <c r="F59" s="18"/>
      <c r="G59" s="7"/>
      <c r="H59" s="7"/>
      <c r="I59" s="43"/>
      <c r="J59" s="7"/>
      <c r="K59" s="7"/>
      <c r="L59" s="47">
        <f>COUNTIF(L60:L60,"x")</f>
        <v>0</v>
      </c>
      <c r="M59" s="47">
        <f>SUM(M60:M60)</f>
        <v>0</v>
      </c>
      <c r="N59" s="53"/>
      <c r="O59" s="53"/>
      <c r="P59" s="53"/>
      <c r="Q59" s="7"/>
    </row>
    <row r="60" spans="1:17" s="25" customFormat="1" ht="95.25" customHeight="1">
      <c r="A60" s="53">
        <v>142</v>
      </c>
      <c r="B60" s="54" t="s">
        <v>142</v>
      </c>
      <c r="C60" s="41" t="s">
        <v>2</v>
      </c>
      <c r="D60" s="3"/>
      <c r="E60" s="42" t="s">
        <v>143</v>
      </c>
      <c r="F60" s="42" t="s">
        <v>211</v>
      </c>
      <c r="G60" s="2"/>
      <c r="H60" s="44" t="s">
        <v>75</v>
      </c>
      <c r="I60" s="56" t="s">
        <v>72</v>
      </c>
      <c r="J60" s="43" t="s">
        <v>58</v>
      </c>
      <c r="K60" s="44" t="s">
        <v>88</v>
      </c>
      <c r="L60" s="44"/>
      <c r="M60" s="47"/>
      <c r="N60" s="53" t="s">
        <v>265</v>
      </c>
      <c r="O60" s="53"/>
      <c r="P60" s="53"/>
      <c r="Q60" s="37"/>
    </row>
    <row r="61" spans="1:17" s="25" customFormat="1" ht="38.25" customHeight="1">
      <c r="A61" s="38"/>
      <c r="B61" s="99" t="s">
        <v>17</v>
      </c>
      <c r="C61" s="100"/>
      <c r="D61" s="100"/>
      <c r="E61" s="101"/>
      <c r="F61" s="18"/>
      <c r="G61" s="7"/>
      <c r="H61" s="7"/>
      <c r="I61" s="43"/>
      <c r="J61" s="7"/>
      <c r="K61" s="7"/>
      <c r="L61" s="47">
        <f>SUM(L62,L71,L76)</f>
        <v>1</v>
      </c>
      <c r="M61" s="47">
        <f>M62+M71+M76</f>
        <v>0</v>
      </c>
      <c r="N61" s="53"/>
      <c r="O61" s="53"/>
      <c r="P61" s="53"/>
      <c r="Q61" s="7"/>
    </row>
    <row r="62" spans="1:17" s="25" customFormat="1" ht="21.75" customHeight="1">
      <c r="A62" s="38"/>
      <c r="B62" s="99" t="s">
        <v>32</v>
      </c>
      <c r="C62" s="100"/>
      <c r="D62" s="100"/>
      <c r="E62" s="101"/>
      <c r="F62" s="18"/>
      <c r="G62" s="7"/>
      <c r="H62" s="7"/>
      <c r="I62" s="43"/>
      <c r="J62" s="7"/>
      <c r="K62" s="7"/>
      <c r="L62" s="47">
        <f>COUNTIF(L63:L70,"x")</f>
        <v>1</v>
      </c>
      <c r="M62" s="47">
        <f>SUM(M63:M70)</f>
        <v>0</v>
      </c>
      <c r="N62" s="53"/>
      <c r="O62" s="53"/>
      <c r="P62" s="53"/>
      <c r="Q62" s="7"/>
    </row>
    <row r="63" spans="1:17" s="25" customFormat="1" ht="86.25" customHeight="1">
      <c r="A63" s="38">
        <v>147</v>
      </c>
      <c r="B63" s="54" t="s">
        <v>144</v>
      </c>
      <c r="C63" s="41" t="s">
        <v>2</v>
      </c>
      <c r="D63" s="44"/>
      <c r="E63" s="42" t="s">
        <v>145</v>
      </c>
      <c r="F63" s="3" t="s">
        <v>212</v>
      </c>
      <c r="G63" s="2"/>
      <c r="H63" s="44" t="s">
        <v>75</v>
      </c>
      <c r="I63" s="56" t="s">
        <v>72</v>
      </c>
      <c r="J63" s="43" t="s">
        <v>57</v>
      </c>
      <c r="K63" s="44" t="s">
        <v>88</v>
      </c>
      <c r="L63" s="45" t="s">
        <v>20</v>
      </c>
      <c r="M63" s="47"/>
      <c r="N63" s="53" t="s">
        <v>266</v>
      </c>
      <c r="O63" s="53" t="s">
        <v>266</v>
      </c>
      <c r="P63" s="53" t="s">
        <v>266</v>
      </c>
      <c r="Q63" s="37"/>
    </row>
    <row r="64" spans="1:17" s="25" customFormat="1" ht="57" customHeight="1">
      <c r="A64" s="102">
        <v>149</v>
      </c>
      <c r="B64" s="104" t="s">
        <v>49</v>
      </c>
      <c r="C64" s="106" t="s">
        <v>2</v>
      </c>
      <c r="D64" s="108"/>
      <c r="E64" s="136" t="s">
        <v>146</v>
      </c>
      <c r="F64" s="3" t="s">
        <v>267</v>
      </c>
      <c r="G64" s="2"/>
      <c r="H64" s="52" t="s">
        <v>75</v>
      </c>
      <c r="I64" s="56" t="s">
        <v>72</v>
      </c>
      <c r="J64" s="56"/>
      <c r="K64" s="52"/>
      <c r="L64" s="58"/>
      <c r="M64" s="50"/>
      <c r="N64" s="53" t="s">
        <v>262</v>
      </c>
      <c r="O64" s="53"/>
      <c r="P64" s="53"/>
      <c r="Q64" s="57"/>
    </row>
    <row r="65" spans="1:17" s="25" customFormat="1" ht="53.25" customHeight="1">
      <c r="A65" s="112"/>
      <c r="B65" s="113"/>
      <c r="C65" s="114"/>
      <c r="D65" s="117"/>
      <c r="E65" s="137"/>
      <c r="F65" s="3" t="s">
        <v>268</v>
      </c>
      <c r="G65" s="2"/>
      <c r="H65" s="52" t="s">
        <v>75</v>
      </c>
      <c r="I65" s="56" t="s">
        <v>72</v>
      </c>
      <c r="J65" s="56"/>
      <c r="K65" s="52"/>
      <c r="L65" s="58"/>
      <c r="M65" s="50"/>
      <c r="N65" s="53"/>
      <c r="O65" s="53" t="s">
        <v>262</v>
      </c>
      <c r="P65" s="53"/>
      <c r="Q65" s="57"/>
    </row>
    <row r="66" spans="1:17" s="25" customFormat="1" ht="53.25" customHeight="1">
      <c r="A66" s="103"/>
      <c r="B66" s="105"/>
      <c r="C66" s="107"/>
      <c r="D66" s="109"/>
      <c r="E66" s="138"/>
      <c r="F66" s="3" t="s">
        <v>269</v>
      </c>
      <c r="G66" s="13" t="s">
        <v>147</v>
      </c>
      <c r="H66" s="52" t="s">
        <v>75</v>
      </c>
      <c r="I66" s="56" t="s">
        <v>72</v>
      </c>
      <c r="J66" s="43" t="s">
        <v>57</v>
      </c>
      <c r="K66" s="44" t="s">
        <v>88</v>
      </c>
      <c r="L66" s="44"/>
      <c r="M66" s="47"/>
      <c r="N66" s="53"/>
      <c r="O66" s="53"/>
      <c r="P66" s="53" t="s">
        <v>262</v>
      </c>
      <c r="Q66" s="37"/>
    </row>
    <row r="67" spans="1:17" s="25" customFormat="1" ht="42" customHeight="1">
      <c r="A67" s="102">
        <v>150</v>
      </c>
      <c r="B67" s="104" t="s">
        <v>50</v>
      </c>
      <c r="C67" s="106" t="s">
        <v>2</v>
      </c>
      <c r="D67" s="108"/>
      <c r="E67" s="104" t="s">
        <v>148</v>
      </c>
      <c r="F67" s="3" t="s">
        <v>270</v>
      </c>
      <c r="G67" s="13"/>
      <c r="H67" s="52"/>
      <c r="I67" s="56"/>
      <c r="J67" s="56"/>
      <c r="K67" s="52"/>
      <c r="L67" s="52"/>
      <c r="M67" s="50"/>
      <c r="N67" s="53" t="s">
        <v>262</v>
      </c>
      <c r="O67" s="53"/>
      <c r="P67" s="53"/>
      <c r="Q67" s="57"/>
    </row>
    <row r="68" spans="1:17" s="25" customFormat="1" ht="42" customHeight="1">
      <c r="A68" s="112"/>
      <c r="B68" s="113"/>
      <c r="C68" s="114"/>
      <c r="D68" s="117"/>
      <c r="E68" s="113"/>
      <c r="F68" s="3" t="s">
        <v>271</v>
      </c>
      <c r="G68" s="13"/>
      <c r="H68" s="52"/>
      <c r="I68" s="56"/>
      <c r="J68" s="56"/>
      <c r="K68" s="52"/>
      <c r="L68" s="52"/>
      <c r="M68" s="50"/>
      <c r="N68" s="53"/>
      <c r="O68" s="53" t="s">
        <v>262</v>
      </c>
      <c r="P68" s="53"/>
      <c r="Q68" s="57"/>
    </row>
    <row r="69" spans="1:17" s="25" customFormat="1" ht="42" customHeight="1">
      <c r="A69" s="103"/>
      <c r="B69" s="105"/>
      <c r="C69" s="107"/>
      <c r="D69" s="109"/>
      <c r="E69" s="105"/>
      <c r="F69" s="3" t="s">
        <v>272</v>
      </c>
      <c r="G69" s="2" t="s">
        <v>149</v>
      </c>
      <c r="H69" s="52" t="s">
        <v>75</v>
      </c>
      <c r="I69" s="56" t="s">
        <v>72</v>
      </c>
      <c r="J69" s="43" t="s">
        <v>57</v>
      </c>
      <c r="K69" s="44" t="s">
        <v>88</v>
      </c>
      <c r="L69" s="44"/>
      <c r="M69" s="47"/>
      <c r="N69" s="53"/>
      <c r="O69" s="53"/>
      <c r="P69" s="53" t="s">
        <v>262</v>
      </c>
      <c r="Q69" s="37"/>
    </row>
    <row r="70" spans="1:17" s="25" customFormat="1" ht="90" customHeight="1">
      <c r="A70" s="38">
        <v>152</v>
      </c>
      <c r="B70" s="54" t="s">
        <v>22</v>
      </c>
      <c r="C70" s="41" t="s">
        <v>0</v>
      </c>
      <c r="D70" s="44"/>
      <c r="E70" s="42" t="s">
        <v>23</v>
      </c>
      <c r="F70" s="3" t="s">
        <v>221</v>
      </c>
      <c r="G70" s="14"/>
      <c r="H70" s="52" t="s">
        <v>75</v>
      </c>
      <c r="I70" s="56" t="s">
        <v>71</v>
      </c>
      <c r="J70" s="43"/>
      <c r="K70" s="44"/>
      <c r="L70" s="47"/>
      <c r="M70" s="47"/>
      <c r="N70" s="53" t="s">
        <v>253</v>
      </c>
      <c r="O70" s="53" t="s">
        <v>253</v>
      </c>
      <c r="P70" s="53" t="s">
        <v>253</v>
      </c>
      <c r="Q70" s="37"/>
    </row>
    <row r="71" spans="1:17" s="25" customFormat="1" ht="36.75" customHeight="1">
      <c r="A71" s="38"/>
      <c r="B71" s="99" t="s">
        <v>33</v>
      </c>
      <c r="C71" s="100"/>
      <c r="D71" s="100"/>
      <c r="E71" s="101"/>
      <c r="F71" s="18"/>
      <c r="G71" s="7"/>
      <c r="H71" s="7"/>
      <c r="I71" s="56"/>
      <c r="J71" s="7"/>
      <c r="K71" s="7"/>
      <c r="L71" s="47">
        <f>COUNTIF(L73:L75,"x")</f>
        <v>0</v>
      </c>
      <c r="M71" s="47">
        <f>SUM(M73:M75)</f>
        <v>0</v>
      </c>
      <c r="N71" s="53"/>
      <c r="O71" s="53"/>
      <c r="P71" s="53"/>
      <c r="Q71" s="7"/>
    </row>
    <row r="72" spans="1:17" s="25" customFormat="1" ht="79.5" customHeight="1">
      <c r="A72" s="139">
        <v>157</v>
      </c>
      <c r="B72" s="140" t="s">
        <v>65</v>
      </c>
      <c r="C72" s="141" t="s">
        <v>0</v>
      </c>
      <c r="D72" s="142"/>
      <c r="E72" s="143" t="s">
        <v>150</v>
      </c>
      <c r="F72" s="1" t="s">
        <v>273</v>
      </c>
      <c r="G72" s="7"/>
      <c r="H72" s="52" t="s">
        <v>75</v>
      </c>
      <c r="I72" s="56" t="s">
        <v>72</v>
      </c>
      <c r="J72" s="7"/>
      <c r="K72" s="7"/>
      <c r="L72" s="50"/>
      <c r="M72" s="50"/>
      <c r="N72" s="53" t="s">
        <v>281</v>
      </c>
      <c r="O72" s="53"/>
      <c r="P72" s="53"/>
      <c r="Q72" s="7"/>
    </row>
    <row r="73" spans="1:17" s="25" customFormat="1" ht="79.5" customHeight="1">
      <c r="A73" s="139"/>
      <c r="B73" s="140"/>
      <c r="C73" s="141"/>
      <c r="D73" s="142"/>
      <c r="E73" s="143"/>
      <c r="F73" s="3" t="s">
        <v>274</v>
      </c>
      <c r="G73" s="2" t="s">
        <v>151</v>
      </c>
      <c r="H73" s="52" t="s">
        <v>75</v>
      </c>
      <c r="I73" s="56" t="s">
        <v>72</v>
      </c>
      <c r="J73" s="43" t="s">
        <v>57</v>
      </c>
      <c r="K73" s="44" t="s">
        <v>88</v>
      </c>
      <c r="L73" s="44"/>
      <c r="M73" s="47"/>
      <c r="N73" s="53"/>
      <c r="O73" s="53"/>
      <c r="P73" s="53" t="s">
        <v>281</v>
      </c>
      <c r="Q73" s="37"/>
    </row>
    <row r="74" spans="1:17" s="25" customFormat="1" ht="84" customHeight="1">
      <c r="A74" s="53">
        <v>158</v>
      </c>
      <c r="B74" s="54" t="s">
        <v>187</v>
      </c>
      <c r="C74" s="41" t="s">
        <v>0</v>
      </c>
      <c r="D74" s="44"/>
      <c r="E74" s="42" t="s">
        <v>152</v>
      </c>
      <c r="F74" s="1" t="s">
        <v>213</v>
      </c>
      <c r="G74" s="2"/>
      <c r="H74" s="52" t="s">
        <v>75</v>
      </c>
      <c r="I74" s="56" t="s">
        <v>72</v>
      </c>
      <c r="J74" s="43" t="s">
        <v>57</v>
      </c>
      <c r="K74" s="44" t="s">
        <v>88</v>
      </c>
      <c r="L74" s="44"/>
      <c r="M74" s="47"/>
      <c r="N74" s="53" t="s">
        <v>254</v>
      </c>
      <c r="O74" s="53" t="s">
        <v>254</v>
      </c>
      <c r="P74" s="53" t="s">
        <v>254</v>
      </c>
      <c r="Q74" s="37"/>
    </row>
    <row r="75" spans="1:17" s="25" customFormat="1" ht="66" customHeight="1">
      <c r="A75" s="64">
        <v>159</v>
      </c>
      <c r="B75" s="90" t="s">
        <v>153</v>
      </c>
      <c r="C75" s="84" t="s">
        <v>0</v>
      </c>
      <c r="D75" s="85"/>
      <c r="E75" s="83" t="s">
        <v>192</v>
      </c>
      <c r="F75" s="1" t="s">
        <v>275</v>
      </c>
      <c r="G75" s="2"/>
      <c r="H75" s="52" t="s">
        <v>75</v>
      </c>
      <c r="I75" s="56" t="s">
        <v>72</v>
      </c>
      <c r="J75" s="56"/>
      <c r="K75" s="52"/>
      <c r="L75" s="52"/>
      <c r="M75" s="50"/>
      <c r="O75" s="53" t="s">
        <v>252</v>
      </c>
      <c r="P75" s="53"/>
      <c r="Q75" s="57"/>
    </row>
    <row r="76" spans="1:17" s="25" customFormat="1" ht="23.25" customHeight="1">
      <c r="A76" s="38"/>
      <c r="B76" s="99" t="s">
        <v>34</v>
      </c>
      <c r="C76" s="100"/>
      <c r="D76" s="100"/>
      <c r="E76" s="101"/>
      <c r="F76" s="18"/>
      <c r="G76" s="7"/>
      <c r="H76" s="52"/>
      <c r="I76" s="56"/>
      <c r="J76" s="7"/>
      <c r="K76" s="7"/>
      <c r="L76" s="47">
        <f>COUNTIF(L77:L77,"x")</f>
        <v>0</v>
      </c>
      <c r="M76" s="47">
        <f>SUM(M77:M77)</f>
        <v>0</v>
      </c>
      <c r="N76" s="53"/>
      <c r="O76" s="53"/>
      <c r="P76" s="53"/>
      <c r="Q76" s="7"/>
    </row>
    <row r="77" spans="1:17" s="25" customFormat="1" ht="130.5" customHeight="1">
      <c r="A77" s="53">
        <v>165</v>
      </c>
      <c r="B77" s="54" t="s">
        <v>154</v>
      </c>
      <c r="C77" s="41" t="s">
        <v>0</v>
      </c>
      <c r="D77" s="3"/>
      <c r="E77" s="42" t="s">
        <v>155</v>
      </c>
      <c r="F77" s="3" t="s">
        <v>276</v>
      </c>
      <c r="G77" s="2"/>
      <c r="H77" s="52" t="s">
        <v>75</v>
      </c>
      <c r="I77" s="56" t="s">
        <v>72</v>
      </c>
      <c r="J77" s="43" t="s">
        <v>57</v>
      </c>
      <c r="K77" s="44" t="s">
        <v>88</v>
      </c>
      <c r="L77" s="44"/>
      <c r="M77" s="50"/>
      <c r="N77" s="53" t="s">
        <v>254</v>
      </c>
      <c r="O77" s="53" t="s">
        <v>254</v>
      </c>
      <c r="P77" s="53" t="s">
        <v>254</v>
      </c>
      <c r="Q77" s="37"/>
    </row>
    <row r="78" spans="1:17" s="25" customFormat="1" ht="36.75" customHeight="1">
      <c r="A78" s="38"/>
      <c r="B78" s="99" t="s">
        <v>35</v>
      </c>
      <c r="C78" s="100"/>
      <c r="D78" s="100"/>
      <c r="E78" s="101"/>
      <c r="F78" s="18"/>
      <c r="G78" s="7"/>
      <c r="H78" s="52"/>
      <c r="I78" s="56"/>
      <c r="J78" s="7"/>
      <c r="K78" s="7"/>
      <c r="L78" s="47">
        <f>SUM(L79,L88)</f>
        <v>3</v>
      </c>
      <c r="M78" s="47">
        <f>M79+M88</f>
        <v>3</v>
      </c>
      <c r="N78" s="53"/>
      <c r="O78" s="53"/>
      <c r="P78" s="53"/>
      <c r="Q78" s="7"/>
    </row>
    <row r="79" spans="1:17" s="25" customFormat="1" ht="29.25" customHeight="1">
      <c r="A79" s="38"/>
      <c r="B79" s="99" t="s">
        <v>36</v>
      </c>
      <c r="C79" s="100"/>
      <c r="D79" s="100"/>
      <c r="E79" s="101"/>
      <c r="F79" s="18"/>
      <c r="G79" s="7"/>
      <c r="H79" s="52"/>
      <c r="I79" s="56"/>
      <c r="J79" s="7"/>
      <c r="K79" s="7"/>
      <c r="L79" s="47">
        <f>SUM(L80,L83,L86)</f>
        <v>2</v>
      </c>
      <c r="M79" s="47">
        <f>SUM(M80,M83,M86)</f>
        <v>2</v>
      </c>
      <c r="N79" s="53"/>
      <c r="O79" s="53"/>
      <c r="P79" s="53"/>
      <c r="Q79" s="7"/>
    </row>
    <row r="80" spans="1:17" s="25" customFormat="1" ht="29.25" customHeight="1">
      <c r="A80" s="38"/>
      <c r="B80" s="99" t="s">
        <v>37</v>
      </c>
      <c r="C80" s="100"/>
      <c r="D80" s="100"/>
      <c r="E80" s="101"/>
      <c r="F80" s="18"/>
      <c r="G80" s="7"/>
      <c r="H80" s="52"/>
      <c r="I80" s="56"/>
      <c r="J80" s="7"/>
      <c r="K80" s="7"/>
      <c r="L80" s="47">
        <f>COUNTIF(L82:L82,"x")</f>
        <v>0</v>
      </c>
      <c r="M80" s="47">
        <f>SUM(M82:M82)</f>
        <v>0</v>
      </c>
      <c r="N80" s="53"/>
      <c r="O80" s="53"/>
      <c r="P80" s="53"/>
      <c r="Q80" s="7"/>
    </row>
    <row r="81" spans="1:17" s="25" customFormat="1" ht="43.5" customHeight="1">
      <c r="A81" s="139">
        <v>174</v>
      </c>
      <c r="B81" s="140" t="s">
        <v>24</v>
      </c>
      <c r="C81" s="141" t="s">
        <v>5</v>
      </c>
      <c r="D81" s="142"/>
      <c r="E81" s="140" t="s">
        <v>193</v>
      </c>
      <c r="F81" s="1" t="s">
        <v>277</v>
      </c>
      <c r="G81" s="7"/>
      <c r="H81" s="52" t="s">
        <v>75</v>
      </c>
      <c r="I81" s="56" t="s">
        <v>72</v>
      </c>
      <c r="J81" s="7"/>
      <c r="K81" s="7"/>
      <c r="L81" s="50"/>
      <c r="M81" s="50"/>
      <c r="N81" s="53" t="s">
        <v>252</v>
      </c>
      <c r="O81" s="53"/>
      <c r="P81" s="53"/>
      <c r="Q81" s="7"/>
    </row>
    <row r="82" spans="1:17" s="25" customFormat="1" ht="43.5" customHeight="1">
      <c r="A82" s="139"/>
      <c r="B82" s="140"/>
      <c r="C82" s="141"/>
      <c r="D82" s="142"/>
      <c r="E82" s="140"/>
      <c r="F82" s="3" t="s">
        <v>279</v>
      </c>
      <c r="G82" s="2"/>
      <c r="H82" s="52" t="s">
        <v>75</v>
      </c>
      <c r="I82" s="56" t="s">
        <v>72</v>
      </c>
      <c r="J82" s="43"/>
      <c r="K82" s="44"/>
      <c r="L82" s="44"/>
      <c r="M82" s="47"/>
      <c r="N82" s="53"/>
      <c r="O82" s="53"/>
      <c r="P82" s="53" t="s">
        <v>252</v>
      </c>
      <c r="Q82" s="37"/>
    </row>
    <row r="83" spans="1:17" s="25" customFormat="1" ht="23.25" customHeight="1">
      <c r="A83" s="38"/>
      <c r="B83" s="99" t="s">
        <v>38</v>
      </c>
      <c r="C83" s="100"/>
      <c r="D83" s="100"/>
      <c r="E83" s="101"/>
      <c r="F83" s="18"/>
      <c r="G83" s="7"/>
      <c r="H83" s="7"/>
      <c r="I83" s="43"/>
      <c r="J83" s="7"/>
      <c r="K83" s="7"/>
      <c r="L83" s="47">
        <f>COUNTIF(L84:L85,"x")</f>
        <v>2</v>
      </c>
      <c r="M83" s="47">
        <f>SUM(M84:M85)</f>
        <v>2</v>
      </c>
      <c r="N83" s="53"/>
      <c r="O83" s="53"/>
      <c r="P83" s="53"/>
      <c r="Q83" s="7"/>
    </row>
    <row r="84" spans="1:17" s="25" customFormat="1" ht="76.5" customHeight="1">
      <c r="A84" s="38">
        <v>182</v>
      </c>
      <c r="B84" s="54" t="s">
        <v>156</v>
      </c>
      <c r="C84" s="41" t="s">
        <v>0</v>
      </c>
      <c r="D84" s="44"/>
      <c r="E84" s="42" t="s">
        <v>157</v>
      </c>
      <c r="F84" s="42" t="s">
        <v>278</v>
      </c>
      <c r="G84" s="2" t="s">
        <v>158</v>
      </c>
      <c r="H84" s="52" t="s">
        <v>75</v>
      </c>
      <c r="I84" s="44" t="s">
        <v>99</v>
      </c>
      <c r="J84" s="43" t="s">
        <v>64</v>
      </c>
      <c r="K84" s="44" t="s">
        <v>88</v>
      </c>
      <c r="L84" s="44" t="s">
        <v>20</v>
      </c>
      <c r="M84" s="47">
        <v>1</v>
      </c>
      <c r="N84" s="53"/>
      <c r="O84" s="53" t="s">
        <v>252</v>
      </c>
      <c r="P84" s="53"/>
      <c r="Q84" s="37"/>
    </row>
    <row r="85" spans="1:17" s="25" customFormat="1" ht="102" customHeight="1">
      <c r="A85" s="38">
        <v>183</v>
      </c>
      <c r="B85" s="54" t="s">
        <v>156</v>
      </c>
      <c r="C85" s="41" t="s">
        <v>0</v>
      </c>
      <c r="D85" s="44"/>
      <c r="E85" s="42" t="s">
        <v>159</v>
      </c>
      <c r="F85" s="42" t="s">
        <v>214</v>
      </c>
      <c r="G85" s="2" t="s">
        <v>160</v>
      </c>
      <c r="H85" s="44" t="s">
        <v>74</v>
      </c>
      <c r="I85" s="44" t="s">
        <v>99</v>
      </c>
      <c r="J85" s="43" t="s">
        <v>64</v>
      </c>
      <c r="K85" s="44" t="s">
        <v>88</v>
      </c>
      <c r="L85" s="44" t="s">
        <v>20</v>
      </c>
      <c r="M85" s="47">
        <v>1</v>
      </c>
      <c r="N85" s="53" t="s">
        <v>262</v>
      </c>
      <c r="O85" s="53"/>
      <c r="P85" s="53" t="s">
        <v>262</v>
      </c>
      <c r="Q85" s="37"/>
    </row>
    <row r="86" spans="1:17" s="25" customFormat="1" ht="56.25" customHeight="1">
      <c r="A86" s="38"/>
      <c r="B86" s="99" t="s">
        <v>39</v>
      </c>
      <c r="C86" s="100"/>
      <c r="D86" s="100"/>
      <c r="E86" s="101"/>
      <c r="F86" s="18"/>
      <c r="G86" s="7"/>
      <c r="H86" s="7"/>
      <c r="I86" s="43"/>
      <c r="J86" s="7"/>
      <c r="K86" s="7"/>
      <c r="L86" s="47">
        <f>COUNTIF(L87:L87,"x")</f>
        <v>0</v>
      </c>
      <c r="M86" s="47">
        <f>SUM(M87:M87)</f>
        <v>0</v>
      </c>
      <c r="N86" s="53"/>
      <c r="O86" s="53"/>
      <c r="P86" s="53"/>
      <c r="Q86" s="7"/>
    </row>
    <row r="87" spans="1:17" s="25" customFormat="1" ht="216" customHeight="1">
      <c r="A87" s="53">
        <v>189</v>
      </c>
      <c r="B87" s="6" t="s">
        <v>66</v>
      </c>
      <c r="C87" s="48" t="s">
        <v>3</v>
      </c>
      <c r="D87" s="47"/>
      <c r="E87" s="5" t="s">
        <v>161</v>
      </c>
      <c r="F87" s="3" t="s">
        <v>220</v>
      </c>
      <c r="G87" s="14"/>
      <c r="H87" s="44" t="s">
        <v>74</v>
      </c>
      <c r="I87" s="44" t="s">
        <v>99</v>
      </c>
      <c r="J87" s="43" t="s">
        <v>64</v>
      </c>
      <c r="K87" s="44" t="s">
        <v>88</v>
      </c>
      <c r="L87" s="44"/>
      <c r="M87" s="47"/>
      <c r="N87" s="53" t="s">
        <v>265</v>
      </c>
      <c r="O87" s="53"/>
      <c r="P87" s="53"/>
      <c r="Q87" s="37"/>
    </row>
    <row r="88" spans="1:17" s="25" customFormat="1" ht="30.75" customHeight="1">
      <c r="A88" s="38"/>
      <c r="B88" s="99" t="s">
        <v>40</v>
      </c>
      <c r="C88" s="100"/>
      <c r="D88" s="100"/>
      <c r="E88" s="101"/>
      <c r="F88" s="18"/>
      <c r="G88" s="7"/>
      <c r="H88" s="7"/>
      <c r="I88" s="43"/>
      <c r="J88" s="7"/>
      <c r="K88" s="7"/>
      <c r="L88" s="47">
        <f>SUM(L89,L92)</f>
        <v>1</v>
      </c>
      <c r="M88" s="47">
        <f>SUM(M89,M92)</f>
        <v>1</v>
      </c>
      <c r="N88" s="53"/>
      <c r="O88" s="53"/>
      <c r="P88" s="53"/>
      <c r="Q88" s="7"/>
    </row>
    <row r="89" spans="1:17" s="25" customFormat="1" ht="30.75" customHeight="1">
      <c r="A89" s="38"/>
      <c r="B89" s="99" t="s">
        <v>41</v>
      </c>
      <c r="C89" s="100"/>
      <c r="D89" s="100"/>
      <c r="E89" s="101"/>
      <c r="F89" s="18"/>
      <c r="G89" s="7"/>
      <c r="H89" s="7"/>
      <c r="I89" s="43"/>
      <c r="J89" s="7"/>
      <c r="K89" s="7"/>
      <c r="L89" s="47">
        <f>COUNTIF(L90:L91,"x")</f>
        <v>0</v>
      </c>
      <c r="M89" s="47">
        <f>SUM(M90:M91)</f>
        <v>0</v>
      </c>
      <c r="N89" s="53"/>
      <c r="O89" s="53"/>
      <c r="P89" s="53"/>
      <c r="Q89" s="7"/>
    </row>
    <row r="90" spans="1:17" s="25" customFormat="1" ht="180" customHeight="1">
      <c r="A90" s="53">
        <v>190</v>
      </c>
      <c r="B90" s="54" t="s">
        <v>62</v>
      </c>
      <c r="C90" s="41" t="s">
        <v>0</v>
      </c>
      <c r="D90" s="3"/>
      <c r="E90" s="42" t="s">
        <v>162</v>
      </c>
      <c r="F90" s="3" t="s">
        <v>215</v>
      </c>
      <c r="G90" s="2"/>
      <c r="H90" s="44" t="s">
        <v>74</v>
      </c>
      <c r="I90" s="44" t="s">
        <v>99</v>
      </c>
      <c r="J90" s="43" t="s">
        <v>64</v>
      </c>
      <c r="K90" s="44" t="s">
        <v>88</v>
      </c>
      <c r="L90" s="44"/>
      <c r="M90" s="47"/>
      <c r="N90" s="53" t="s">
        <v>255</v>
      </c>
      <c r="O90" s="53" t="s">
        <v>255</v>
      </c>
      <c r="P90" s="53" t="s">
        <v>255</v>
      </c>
      <c r="Q90" s="37"/>
    </row>
    <row r="91" spans="1:17" s="25" customFormat="1" ht="100.5" customHeight="1">
      <c r="A91" s="38">
        <v>192</v>
      </c>
      <c r="B91" s="54" t="s">
        <v>163</v>
      </c>
      <c r="C91" s="41" t="s">
        <v>0</v>
      </c>
      <c r="D91" s="44"/>
      <c r="E91" s="54" t="s">
        <v>163</v>
      </c>
      <c r="F91" s="3" t="s">
        <v>287</v>
      </c>
      <c r="G91" s="46"/>
      <c r="H91" s="52" t="s">
        <v>74</v>
      </c>
      <c r="I91" s="52" t="s">
        <v>99</v>
      </c>
      <c r="J91" s="43"/>
      <c r="K91" s="44"/>
      <c r="L91" s="44"/>
      <c r="M91" s="47"/>
      <c r="N91" s="53" t="s">
        <v>254</v>
      </c>
      <c r="O91" s="53" t="s">
        <v>254</v>
      </c>
      <c r="P91" s="53" t="s">
        <v>254</v>
      </c>
      <c r="Q91" s="37"/>
    </row>
    <row r="92" spans="1:17" s="25" customFormat="1" ht="15.75" customHeight="1">
      <c r="A92" s="38"/>
      <c r="B92" s="99" t="s">
        <v>42</v>
      </c>
      <c r="C92" s="100"/>
      <c r="D92" s="100"/>
      <c r="E92" s="101"/>
      <c r="F92" s="18"/>
      <c r="G92" s="7"/>
      <c r="H92" s="7"/>
      <c r="I92" s="43"/>
      <c r="J92" s="7"/>
      <c r="K92" s="7"/>
      <c r="L92" s="47">
        <f>COUNTIF(L93:L94,"x")</f>
        <v>1</v>
      </c>
      <c r="M92" s="47">
        <f>SUM(M93:M94)</f>
        <v>1</v>
      </c>
      <c r="N92" s="53"/>
      <c r="O92" s="53"/>
      <c r="P92" s="53"/>
      <c r="Q92" s="7"/>
    </row>
    <row r="93" spans="1:17" s="25" customFormat="1" ht="135.75" customHeight="1">
      <c r="A93" s="53">
        <v>197</v>
      </c>
      <c r="B93" s="54" t="s">
        <v>78</v>
      </c>
      <c r="C93" s="17" t="s">
        <v>0</v>
      </c>
      <c r="D93" s="3"/>
      <c r="E93" s="42" t="s">
        <v>79</v>
      </c>
      <c r="F93" s="3" t="s">
        <v>216</v>
      </c>
      <c r="G93" s="2"/>
      <c r="H93" s="44" t="s">
        <v>74</v>
      </c>
      <c r="I93" s="44" t="s">
        <v>71</v>
      </c>
      <c r="J93" s="43" t="s">
        <v>64</v>
      </c>
      <c r="K93" s="44" t="s">
        <v>88</v>
      </c>
      <c r="L93" s="44"/>
      <c r="M93" s="47"/>
      <c r="N93" s="53" t="s">
        <v>253</v>
      </c>
      <c r="O93" s="53" t="s">
        <v>253</v>
      </c>
      <c r="P93" s="53" t="s">
        <v>253</v>
      </c>
      <c r="Q93" s="37"/>
    </row>
    <row r="94" spans="1:17" s="25" customFormat="1" ht="107.25" customHeight="1">
      <c r="A94" s="38">
        <v>199</v>
      </c>
      <c r="B94" s="54" t="s">
        <v>164</v>
      </c>
      <c r="C94" s="41" t="s">
        <v>0</v>
      </c>
      <c r="D94" s="44"/>
      <c r="E94" s="42" t="s">
        <v>165</v>
      </c>
      <c r="F94" s="3" t="s">
        <v>217</v>
      </c>
      <c r="G94" s="2"/>
      <c r="H94" s="44" t="s">
        <v>74</v>
      </c>
      <c r="I94" s="44" t="s">
        <v>99</v>
      </c>
      <c r="J94" s="43" t="s">
        <v>64</v>
      </c>
      <c r="K94" s="44" t="s">
        <v>88</v>
      </c>
      <c r="L94" s="44" t="s">
        <v>20</v>
      </c>
      <c r="M94" s="47">
        <v>1</v>
      </c>
      <c r="N94" s="53" t="s">
        <v>266</v>
      </c>
      <c r="O94" s="53" t="s">
        <v>266</v>
      </c>
      <c r="P94" s="53" t="s">
        <v>266</v>
      </c>
      <c r="Q94" s="37"/>
    </row>
    <row r="95" spans="1:17" s="25" customFormat="1" ht="43.5" customHeight="1">
      <c r="A95" s="38"/>
      <c r="B95" s="99" t="s">
        <v>18</v>
      </c>
      <c r="C95" s="100"/>
      <c r="D95" s="100"/>
      <c r="E95" s="101"/>
      <c r="F95" s="18"/>
      <c r="G95" s="7"/>
      <c r="H95" s="7"/>
      <c r="I95" s="43"/>
      <c r="J95" s="7"/>
      <c r="K95" s="7"/>
      <c r="L95" s="47">
        <f>SUM(L96,L98,L107)</f>
        <v>0</v>
      </c>
      <c r="M95" s="47">
        <f>M96+M98+M107</f>
        <v>0</v>
      </c>
      <c r="N95" s="53"/>
      <c r="O95" s="53"/>
      <c r="P95" s="53"/>
      <c r="Q95" s="7"/>
    </row>
    <row r="96" spans="1:17" s="25" customFormat="1" ht="43.5" customHeight="1">
      <c r="A96" s="38"/>
      <c r="B96" s="99" t="s">
        <v>43</v>
      </c>
      <c r="C96" s="100"/>
      <c r="D96" s="100"/>
      <c r="E96" s="101"/>
      <c r="F96" s="18"/>
      <c r="G96" s="7"/>
      <c r="H96" s="7"/>
      <c r="I96" s="43"/>
      <c r="J96" s="7"/>
      <c r="K96" s="7"/>
      <c r="L96" s="47">
        <f>COUNTIF(L97:L97,"x")</f>
        <v>0</v>
      </c>
      <c r="M96" s="47">
        <f>SUM(M97:M97)</f>
        <v>0</v>
      </c>
      <c r="N96" s="53"/>
      <c r="O96" s="53"/>
      <c r="P96" s="53"/>
      <c r="Q96" s="7"/>
    </row>
    <row r="97" spans="1:18" s="25" customFormat="1" ht="241.5" customHeight="1">
      <c r="A97" s="53">
        <v>202</v>
      </c>
      <c r="B97" s="54" t="s">
        <v>60</v>
      </c>
      <c r="C97" s="41" t="s">
        <v>0</v>
      </c>
      <c r="D97" s="44"/>
      <c r="E97" s="42" t="s">
        <v>166</v>
      </c>
      <c r="F97" s="42" t="s">
        <v>286</v>
      </c>
      <c r="G97" s="40" t="s">
        <v>167</v>
      </c>
      <c r="H97" s="44" t="s">
        <v>74</v>
      </c>
      <c r="I97" s="44" t="s">
        <v>99</v>
      </c>
      <c r="J97" s="43" t="s">
        <v>59</v>
      </c>
      <c r="K97" s="44" t="s">
        <v>88</v>
      </c>
      <c r="L97" s="44"/>
      <c r="M97" s="47"/>
      <c r="N97" s="53" t="s">
        <v>258</v>
      </c>
      <c r="O97" s="53" t="s">
        <v>258</v>
      </c>
      <c r="P97" s="53" t="s">
        <v>258</v>
      </c>
      <c r="Q97" s="37"/>
    </row>
    <row r="98" spans="1:18" s="25" customFormat="1" ht="30.75" customHeight="1">
      <c r="A98" s="38"/>
      <c r="B98" s="99" t="s">
        <v>44</v>
      </c>
      <c r="C98" s="100"/>
      <c r="D98" s="100"/>
      <c r="E98" s="101"/>
      <c r="F98" s="18"/>
      <c r="G98" s="7"/>
      <c r="H98" s="7"/>
      <c r="I98" s="43"/>
      <c r="J98" s="7"/>
      <c r="K98" s="7"/>
      <c r="L98" s="47">
        <f>COUNTIF(L99:L106,"x")</f>
        <v>0</v>
      </c>
      <c r="M98" s="47">
        <f>SUM(M99:M106)</f>
        <v>0</v>
      </c>
      <c r="N98" s="53"/>
      <c r="O98" s="53"/>
      <c r="P98" s="53"/>
      <c r="Q98" s="7"/>
    </row>
    <row r="99" spans="1:18" s="25" customFormat="1" ht="273.75" customHeight="1">
      <c r="A99" s="38">
        <v>204</v>
      </c>
      <c r="B99" s="54" t="s">
        <v>168</v>
      </c>
      <c r="C99" s="41" t="s">
        <v>2</v>
      </c>
      <c r="D99" s="44"/>
      <c r="E99" s="42" t="s">
        <v>169</v>
      </c>
      <c r="F99" s="19" t="s">
        <v>218</v>
      </c>
      <c r="G99" s="8"/>
      <c r="H99" s="62" t="s">
        <v>74</v>
      </c>
      <c r="I99" s="62" t="s">
        <v>99</v>
      </c>
      <c r="J99" s="43"/>
      <c r="K99" s="44"/>
      <c r="L99" s="44"/>
      <c r="M99" s="47"/>
      <c r="N99" s="53" t="s">
        <v>258</v>
      </c>
      <c r="O99" s="60" t="s">
        <v>258</v>
      </c>
      <c r="P99" s="60" t="s">
        <v>258</v>
      </c>
      <c r="Q99" s="37"/>
    </row>
    <row r="100" spans="1:18" s="25" customFormat="1" ht="60.75" customHeight="1">
      <c r="A100" s="102">
        <v>205</v>
      </c>
      <c r="B100" s="104" t="s">
        <v>170</v>
      </c>
      <c r="C100" s="106" t="s">
        <v>0</v>
      </c>
      <c r="D100" s="108"/>
      <c r="E100" s="104" t="s">
        <v>171</v>
      </c>
      <c r="F100" s="19" t="s">
        <v>280</v>
      </c>
      <c r="G100" s="8"/>
      <c r="H100" s="62" t="s">
        <v>75</v>
      </c>
      <c r="I100" s="62" t="s">
        <v>99</v>
      </c>
      <c r="J100" s="63"/>
      <c r="K100" s="62"/>
      <c r="L100" s="62"/>
      <c r="M100" s="61"/>
      <c r="N100" s="60" t="s">
        <v>281</v>
      </c>
      <c r="O100" s="60"/>
      <c r="P100" s="60"/>
      <c r="Q100" s="57"/>
    </row>
    <row r="101" spans="1:18" s="25" customFormat="1" ht="60.75" customHeight="1">
      <c r="A101" s="103"/>
      <c r="B101" s="105"/>
      <c r="C101" s="107"/>
      <c r="D101" s="109"/>
      <c r="E101" s="105"/>
      <c r="F101" s="4" t="s">
        <v>282</v>
      </c>
      <c r="G101" s="2" t="s">
        <v>172</v>
      </c>
      <c r="H101" s="62" t="s">
        <v>75</v>
      </c>
      <c r="I101" s="62" t="s">
        <v>99</v>
      </c>
      <c r="J101" s="43" t="s">
        <v>59</v>
      </c>
      <c r="K101" s="44" t="s">
        <v>88</v>
      </c>
      <c r="L101" s="44"/>
      <c r="M101" s="47"/>
      <c r="N101" s="53"/>
      <c r="O101" s="60" t="s">
        <v>281</v>
      </c>
      <c r="P101" s="53"/>
      <c r="Q101" s="37"/>
    </row>
    <row r="102" spans="1:18" s="25" customFormat="1" ht="290.25" customHeight="1">
      <c r="A102" s="38">
        <v>206</v>
      </c>
      <c r="B102" s="54" t="s">
        <v>173</v>
      </c>
      <c r="C102" s="20" t="s">
        <v>0</v>
      </c>
      <c r="D102" s="81"/>
      <c r="E102" s="86" t="s">
        <v>174</v>
      </c>
      <c r="F102" s="9" t="s">
        <v>194</v>
      </c>
      <c r="G102" s="40"/>
      <c r="H102" s="44" t="s">
        <v>74</v>
      </c>
      <c r="I102" s="44" t="s">
        <v>99</v>
      </c>
      <c r="J102" s="43" t="s">
        <v>59</v>
      </c>
      <c r="K102" s="44" t="s">
        <v>88</v>
      </c>
      <c r="L102" s="44"/>
      <c r="M102" s="47"/>
      <c r="N102" s="53" t="s">
        <v>253</v>
      </c>
      <c r="O102" s="60" t="s">
        <v>253</v>
      </c>
      <c r="P102" s="60" t="s">
        <v>253</v>
      </c>
      <c r="Q102" s="37"/>
    </row>
    <row r="103" spans="1:18" s="25" customFormat="1" ht="144" customHeight="1">
      <c r="A103" s="53">
        <v>208</v>
      </c>
      <c r="B103" s="54" t="s">
        <v>175</v>
      </c>
      <c r="C103" s="41" t="s">
        <v>0</v>
      </c>
      <c r="D103" s="44"/>
      <c r="E103" s="42" t="s">
        <v>176</v>
      </c>
      <c r="F103" s="9" t="s">
        <v>195</v>
      </c>
      <c r="G103" s="13" t="s">
        <v>177</v>
      </c>
      <c r="H103" s="44" t="s">
        <v>74</v>
      </c>
      <c r="I103" s="44" t="s">
        <v>99</v>
      </c>
      <c r="J103" s="43" t="s">
        <v>59</v>
      </c>
      <c r="K103" s="44" t="s">
        <v>88</v>
      </c>
      <c r="L103" s="44"/>
      <c r="M103" s="47"/>
      <c r="N103" s="53" t="s">
        <v>261</v>
      </c>
      <c r="O103" s="60" t="s">
        <v>261</v>
      </c>
      <c r="P103" s="60" t="s">
        <v>254</v>
      </c>
      <c r="Q103" s="37"/>
    </row>
    <row r="104" spans="1:18" s="25" customFormat="1" ht="121.5" customHeight="1">
      <c r="A104" s="53">
        <v>209</v>
      </c>
      <c r="B104" s="54" t="s">
        <v>178</v>
      </c>
      <c r="C104" s="41" t="s">
        <v>0</v>
      </c>
      <c r="D104" s="44"/>
      <c r="E104" s="42" t="s">
        <v>179</v>
      </c>
      <c r="F104" s="3" t="s">
        <v>196</v>
      </c>
      <c r="G104" s="2"/>
      <c r="H104" s="44" t="s">
        <v>74</v>
      </c>
      <c r="I104" s="44" t="s">
        <v>99</v>
      </c>
      <c r="J104" s="43" t="s">
        <v>59</v>
      </c>
      <c r="K104" s="44" t="s">
        <v>88</v>
      </c>
      <c r="L104" s="44"/>
      <c r="M104" s="47"/>
      <c r="N104" s="60" t="s">
        <v>254</v>
      </c>
      <c r="O104" s="60" t="s">
        <v>261</v>
      </c>
      <c r="P104" s="60" t="s">
        <v>254</v>
      </c>
      <c r="Q104" s="37"/>
    </row>
    <row r="105" spans="1:18" s="25" customFormat="1" ht="121.5" customHeight="1">
      <c r="A105" s="53">
        <v>210</v>
      </c>
      <c r="B105" s="54" t="s">
        <v>180</v>
      </c>
      <c r="C105" s="41" t="s">
        <v>0</v>
      </c>
      <c r="D105" s="44"/>
      <c r="E105" s="42" t="s">
        <v>181</v>
      </c>
      <c r="F105" s="9" t="s">
        <v>197</v>
      </c>
      <c r="G105" s="13" t="s">
        <v>182</v>
      </c>
      <c r="H105" s="44" t="s">
        <v>74</v>
      </c>
      <c r="I105" s="44" t="s">
        <v>99</v>
      </c>
      <c r="J105" s="43" t="s">
        <v>59</v>
      </c>
      <c r="K105" s="44" t="s">
        <v>88</v>
      </c>
      <c r="L105" s="44"/>
      <c r="M105" s="47"/>
      <c r="N105" s="60" t="s">
        <v>254</v>
      </c>
      <c r="O105" s="60" t="s">
        <v>261</v>
      </c>
      <c r="P105" s="60" t="s">
        <v>254</v>
      </c>
      <c r="Q105" s="37"/>
    </row>
    <row r="106" spans="1:18" s="25" customFormat="1" ht="129.75" customHeight="1">
      <c r="A106" s="53">
        <v>210</v>
      </c>
      <c r="B106" s="54" t="s">
        <v>183</v>
      </c>
      <c r="C106" s="41" t="s">
        <v>0</v>
      </c>
      <c r="D106" s="44"/>
      <c r="E106" s="42" t="s">
        <v>184</v>
      </c>
      <c r="F106" s="3" t="s">
        <v>283</v>
      </c>
      <c r="G106" s="2"/>
      <c r="H106" s="44" t="s">
        <v>75</v>
      </c>
      <c r="I106" s="44" t="s">
        <v>99</v>
      </c>
      <c r="J106" s="43" t="s">
        <v>59</v>
      </c>
      <c r="K106" s="44" t="s">
        <v>88</v>
      </c>
      <c r="L106" s="44"/>
      <c r="M106" s="47"/>
      <c r="N106" s="60"/>
      <c r="O106" s="60"/>
      <c r="P106" s="60" t="s">
        <v>252</v>
      </c>
      <c r="Q106" s="37"/>
    </row>
    <row r="107" spans="1:18" s="25" customFormat="1" ht="52.5" customHeight="1">
      <c r="A107" s="38"/>
      <c r="B107" s="99" t="s">
        <v>63</v>
      </c>
      <c r="C107" s="100"/>
      <c r="D107" s="100"/>
      <c r="E107" s="101"/>
      <c r="F107" s="18"/>
      <c r="G107" s="7"/>
      <c r="H107" s="7"/>
      <c r="I107" s="43"/>
      <c r="J107" s="7"/>
      <c r="K107" s="7"/>
      <c r="L107" s="47">
        <f>COUNTIF(L108:L108,"x")</f>
        <v>0</v>
      </c>
      <c r="M107" s="47">
        <f>SUM(M108:M108)</f>
        <v>0</v>
      </c>
      <c r="N107" s="53"/>
      <c r="O107" s="53"/>
      <c r="P107" s="53"/>
      <c r="Q107" s="7"/>
    </row>
    <row r="108" spans="1:18" s="25" customFormat="1" ht="77.25" customHeight="1">
      <c r="A108" s="53">
        <v>216</v>
      </c>
      <c r="B108" s="54" t="s">
        <v>185</v>
      </c>
      <c r="C108" s="41" t="s">
        <v>2</v>
      </c>
      <c r="D108" s="44"/>
      <c r="E108" s="42" t="s">
        <v>186</v>
      </c>
      <c r="F108" s="33" t="s">
        <v>295</v>
      </c>
      <c r="G108" s="2"/>
      <c r="H108" s="44" t="s">
        <v>74</v>
      </c>
      <c r="I108" s="44" t="s">
        <v>99</v>
      </c>
      <c r="J108" s="43" t="s">
        <v>59</v>
      </c>
      <c r="K108" s="44" t="s">
        <v>88</v>
      </c>
      <c r="L108" s="44"/>
      <c r="M108" s="47"/>
      <c r="N108" s="60" t="s">
        <v>254</v>
      </c>
      <c r="O108" s="60" t="s">
        <v>261</v>
      </c>
      <c r="P108" s="60" t="s">
        <v>254</v>
      </c>
      <c r="Q108" s="37"/>
    </row>
    <row r="109" spans="1:18" s="25" customFormat="1" ht="12.75" customHeight="1">
      <c r="A109" s="53"/>
      <c r="B109" s="115" t="s">
        <v>247</v>
      </c>
      <c r="C109" s="115"/>
      <c r="D109" s="115"/>
      <c r="E109" s="115"/>
      <c r="F109" s="115"/>
      <c r="G109" s="115"/>
      <c r="H109" s="52"/>
      <c r="I109" s="52"/>
      <c r="J109" s="70"/>
      <c r="K109" s="71"/>
      <c r="L109" s="71"/>
      <c r="M109" s="72"/>
      <c r="N109" s="89">
        <f>SUM(N110:N114)</f>
        <v>43</v>
      </c>
      <c r="O109" s="89">
        <f t="shared" ref="O109:P109" si="0">SUM(O110:O114)</f>
        <v>42</v>
      </c>
      <c r="P109" s="89">
        <f t="shared" si="0"/>
        <v>43</v>
      </c>
      <c r="Q109" s="57"/>
    </row>
    <row r="110" spans="1:18" s="25" customFormat="1" ht="14.25" customHeight="1">
      <c r="A110" s="66"/>
      <c r="B110" s="130" t="s">
        <v>81</v>
      </c>
      <c r="C110" s="131"/>
      <c r="D110" s="131"/>
      <c r="E110" s="131"/>
      <c r="F110" s="131"/>
      <c r="G110" s="132"/>
      <c r="H110" s="27"/>
      <c r="I110" s="27"/>
      <c r="J110" s="16"/>
      <c r="K110" s="16"/>
      <c r="L110" s="34"/>
      <c r="M110" s="34"/>
      <c r="N110" s="73">
        <f>SUM(COUNTIFS(N$6:N$28,{"ĐTT","ĐTT+VS-AN","ĐTT+HĐC","TDS","HĐH","HĐG","HĐNT","VS-AN","HĐC","TQDN","LH","HĐH+HĐC","LH+HĐC","HĐG+HĐC","HĐH+HĐNT","HĐH+HĐG","HĐC+HĐNT","SHHN"}))</f>
        <v>9</v>
      </c>
      <c r="O110" s="73">
        <f>SUM(COUNTIFS(O$6:O$28,{"ĐTT","ĐTT+VS-AN","ĐTT+HĐC","TDS","HĐH","HĐG","HĐNT","VS-AN","HĐC","TQDN","LH","HĐH+HĐC","LH+HĐC","HĐG+HĐC","HĐH+HĐNT","HĐH+HĐG","HĐC+HĐNT","SHHN"}))</f>
        <v>10</v>
      </c>
      <c r="P110" s="73">
        <f>SUM(COUNTIFS(P$6:P$28,{"ĐTT","ĐTT+VS-AN","ĐTT+HĐC","TDS","HĐH","HĐG","HĐNT","VS-AN","HĐC","TQDN","LH","HĐH+HĐC","LH+HĐC","HĐG+HĐC","HĐH+HĐNT","HĐH+HĐG","HĐC+HĐNT","SHHN"}))</f>
        <v>11</v>
      </c>
      <c r="Q110" s="87"/>
      <c r="R110" s="28"/>
    </row>
    <row r="111" spans="1:18" ht="14.25" customHeight="1">
      <c r="A111" s="66"/>
      <c r="B111" s="116" t="s">
        <v>225</v>
      </c>
      <c r="C111" s="116"/>
      <c r="D111" s="116"/>
      <c r="E111" s="116"/>
      <c r="F111" s="116"/>
      <c r="G111" s="116"/>
      <c r="H111" s="27"/>
      <c r="I111" s="27"/>
      <c r="N111" s="73">
        <f>SUM(COUNTIFS(N$29:N$60,{"ĐTT","ĐTT+VS-AN","ĐTT+HĐC","TDS","HĐH","HĐG","HĐNT","VS-AN","HĐC","TQDN","LH","HĐG+HĐC","HĐH+HĐC","HĐH+HĐNT","HĐH+HĐG","SHHN","HĐC+HĐNT"}))</f>
        <v>12</v>
      </c>
      <c r="O111" s="73">
        <f>SUM(COUNTIFS(O$29:O$60,{"ĐTT","ĐTT+VS-AN","ĐTT+HĐC","TDS","HĐH","HĐG","HĐNT","VS-AN","HĐC","TQDN","LH","HĐG+HĐC","HĐH+HĐC","HĐH+HĐNT","HĐH+HĐG","SHHN","HĐC+HĐNT"}))</f>
        <v>12</v>
      </c>
      <c r="P111" s="73">
        <f>SUM(COUNTIFS(P$29:P$60,{"ĐTT","ĐTT+VS-AN","ĐTT+HĐC","TDS","HĐH","HĐG","HĐNT","VS-AN","HĐC","TQDN","LH","HĐG+HĐC","HĐH+HĐC","HĐH+HĐNT","HĐH+HĐG","SHHN","HĐC+HĐNT"}))</f>
        <v>11</v>
      </c>
      <c r="Q111" s="88"/>
    </row>
    <row r="112" spans="1:18" ht="14.25" customHeight="1">
      <c r="A112" s="66"/>
      <c r="B112" s="116" t="s">
        <v>226</v>
      </c>
      <c r="C112" s="116"/>
      <c r="D112" s="116"/>
      <c r="E112" s="116"/>
      <c r="F112" s="116"/>
      <c r="G112" s="116"/>
      <c r="H112" s="27"/>
      <c r="I112" s="27"/>
      <c r="N112" s="73">
        <f>SUM(COUNTIFS(N$61:N$77,{"ĐTT","ĐTT+VS-AN","ĐTT+HĐC","TDS","HĐH","HĐG","HĐNT","VS-AN","HĐC","TQDN","LH","HĐG+HĐC","HĐH+HĐC","HĐH+HĐNT","HĐH+HĐG","SHHN","HĐC+HĐNT"}))</f>
        <v>7</v>
      </c>
      <c r="O112" s="73">
        <f>SUM(COUNTIFS(O$61:O$77,{"ĐTT","ĐTT+VS-AN","ĐTT+HĐC","TDS","HĐH","HĐG","HĐNT","VS-AN","HĐC","TQDN","LH","HĐG+HĐC","HĐH+HĐC","HĐH+HĐNT","HĐH+HĐG","SHHN","HĐC+HĐNT"}))</f>
        <v>7</v>
      </c>
      <c r="P112" s="73">
        <f>SUM(COUNTIFS(P$61:P$77,{"ĐTT","ĐTT+VS-AN","ĐTT+HĐC","TDS","HĐH","HĐG","HĐNT","VS-AN","HĐC","TQDN","LH","HĐG+HĐC","HĐH+HĐC","HĐH+HĐNT","HĐH+HĐG","SHHN","HĐC+HĐNT"}))</f>
        <v>7</v>
      </c>
      <c r="Q112" s="88"/>
    </row>
    <row r="113" spans="1:17" ht="14.25" customHeight="1">
      <c r="A113" s="66"/>
      <c r="B113" s="116" t="s">
        <v>227</v>
      </c>
      <c r="C113" s="116"/>
      <c r="D113" s="116"/>
      <c r="E113" s="116"/>
      <c r="F113" s="116"/>
      <c r="G113" s="116"/>
      <c r="H113" s="27"/>
      <c r="I113" s="27"/>
      <c r="N113" s="73">
        <f>SUM(COUNTIFS(N$78:N$94,{"ĐTT","ĐTT+VS-AN","ĐTT+HĐC","TDS","HĐH","HĐG","HĐNT","VS-AN","HĐC","TQDN","LH","LH+HĐC","HĐG+HĐC","HĐH+HĐC","HĐH+HĐNT","HĐH+HĐG","SHHN","HĐC+HĐNT"}))</f>
        <v>7</v>
      </c>
      <c r="O113" s="73">
        <f>SUM(COUNTIFS(O$78:O$94,{"ĐTT","ĐTT+VS-AN","ĐTT+HĐC","TDS","HĐH","HĐG","HĐNT","VS-AN","HĐC","TQDN","LH","LH+HĐC","HĐG+HĐC","HĐH+HĐC","HĐH+HĐNT","HĐH+HĐG","SHHN","HĐC+HĐNT"}))</f>
        <v>5</v>
      </c>
      <c r="P113" s="73">
        <f>SUM(COUNTIFS(P$78:P$94,{"ĐTT","ĐTT+VS-AN","ĐTT+HĐC","TDS","HĐH","HĐG","HĐNT","VS-AN","HĐC","TQDN","LH","LH+HĐC","HĐG+HĐC","HĐH+HĐC","HĐH+HĐNT","HĐH+HĐG","SHHN","HĐC+HĐNT"}))</f>
        <v>6</v>
      </c>
      <c r="Q113" s="88"/>
    </row>
    <row r="114" spans="1:17" ht="14.25" customHeight="1">
      <c r="A114" s="66"/>
      <c r="B114" s="135" t="s">
        <v>228</v>
      </c>
      <c r="C114" s="135"/>
      <c r="D114" s="135"/>
      <c r="E114" s="135"/>
      <c r="F114" s="135"/>
      <c r="G114" s="135"/>
      <c r="H114" s="27"/>
      <c r="I114" s="27"/>
      <c r="N114" s="73">
        <f>SUM(COUNTIFS(N$95:N$108,{"ĐTT","ĐTT+VS-AN","ĐTT+HĐC","TDS","HĐH","HĐG","HĐNT","VS-AN","HĐC","TQDN","LH","HĐG+HĐC","HĐH+HĐC","HĐH+HĐNT","HĐH+HĐG","SHHN","HĐC+HĐNT"}))</f>
        <v>8</v>
      </c>
      <c r="O114" s="73">
        <f>SUM(COUNTIFS(O$95:O$108,{"ĐTT","ĐTT+VS-AN","ĐTT+HĐC","TDS","HĐH","HĐG","HĐNT","VS-AN","HĐC","TQDN","LH","HĐG+HĐC","HĐH+HĐC","HĐH+HĐNT","HĐH+HĐG","SHHN","HĐC+HĐNT"}))</f>
        <v>8</v>
      </c>
      <c r="P114" s="73">
        <f>SUM(COUNTIFS(P$95:P$108,{"ĐTT","ĐTT+VS-AN","ĐTT+HĐC","TDS","HĐH","HĐG","HĐNT","VS-AN","HĐC","TQDN","LH","HĐG+HĐC","HĐH+HĐC","HĐH+HĐNT","HĐH+HĐG","SHHN","HĐC+HĐNT"}))</f>
        <v>8</v>
      </c>
      <c r="Q114" s="88"/>
    </row>
    <row r="115" spans="1:17" ht="15.75">
      <c r="A115" s="66"/>
      <c r="B115" s="134" t="s">
        <v>229</v>
      </c>
      <c r="C115" s="134"/>
      <c r="D115" s="134"/>
      <c r="E115" s="134"/>
      <c r="F115" s="134"/>
      <c r="G115" s="134"/>
      <c r="H115" s="27"/>
      <c r="I115" s="27"/>
      <c r="N115" s="89">
        <f>SUM(N116:N125)</f>
        <v>51</v>
      </c>
      <c r="O115" s="89">
        <f t="shared" ref="O115:P115" si="1">SUM(O116:O125)</f>
        <v>50</v>
      </c>
      <c r="P115" s="89">
        <f t="shared" si="1"/>
        <v>46</v>
      </c>
      <c r="Q115" s="88"/>
    </row>
    <row r="116" spans="1:17" ht="14.25" customHeight="1">
      <c r="A116" s="66"/>
      <c r="B116" s="133" t="s">
        <v>230</v>
      </c>
      <c r="C116" s="133"/>
      <c r="D116" s="133"/>
      <c r="E116" s="133"/>
      <c r="F116" s="133"/>
      <c r="G116" s="133"/>
      <c r="H116" s="27"/>
      <c r="I116" s="27"/>
      <c r="N116" s="73">
        <f>SUM(COUNTIFS(N$6:N$108,{"ĐTT","ĐTT+SHHN","ĐTT+VS-AN","ĐTT+HĐG","ĐTT+VS-AN","ĐTT+HĐC"}))</f>
        <v>3</v>
      </c>
      <c r="O116" s="73">
        <f>SUM(COUNTIFS(O$6:O$108,{"ĐTT","ĐTT+SHHN","ĐTT+VS-AN","ĐTT+HĐG","ĐTT+VS-AN","ĐTT+HĐC"}))</f>
        <v>3</v>
      </c>
      <c r="P116" s="73">
        <f>SUM(COUNTIFS(P$6:P$108,{"ĐTT","ĐTT+SHHN","ĐTT+VS-AN","ĐTT+HĐG","ĐTT+VS-AN","ĐTT+HĐC"}))</f>
        <v>3</v>
      </c>
      <c r="Q116" s="88"/>
    </row>
    <row r="117" spans="1:17" ht="14.25" customHeight="1">
      <c r="A117" s="66"/>
      <c r="B117" s="133" t="s">
        <v>231</v>
      </c>
      <c r="C117" s="133"/>
      <c r="D117" s="133"/>
      <c r="E117" s="133"/>
      <c r="F117" s="133"/>
      <c r="G117" s="133"/>
      <c r="H117" s="27"/>
      <c r="I117" s="27"/>
      <c r="N117" s="73">
        <f>SUM(COUNTIFS(N$5:N$108,{"TDS"}))</f>
        <v>1</v>
      </c>
      <c r="O117" s="73">
        <f>SUM(COUNTIFS(O$5:O$108,{"TDS"}))</f>
        <v>1</v>
      </c>
      <c r="P117" s="73">
        <f>SUM(COUNTIFS(P$5:P$108,{"TDS"}))</f>
        <v>1</v>
      </c>
      <c r="Q117" s="88"/>
    </row>
    <row r="118" spans="1:17" ht="14.25" customHeight="1">
      <c r="A118" s="66"/>
      <c r="B118" s="133" t="s">
        <v>232</v>
      </c>
      <c r="C118" s="133"/>
      <c r="D118" s="133"/>
      <c r="E118" s="133"/>
      <c r="F118" s="133"/>
      <c r="G118" s="133"/>
      <c r="H118" s="27"/>
      <c r="I118" s="27"/>
      <c r="N118" s="73">
        <f>SUM(COUNTIFS(N$5:N$108,{"ĐTT+HĐG","HĐG","HĐH+HĐG","HĐG+HĐNT","HĐG+HĐC"}))</f>
        <v>11</v>
      </c>
      <c r="O118" s="73">
        <f>SUM(COUNTIFS(O$5:O$108,{"ĐTT+HĐG","HĐG","HĐH+HĐG","HĐG+HĐNT","HĐG+HĐC"}))</f>
        <v>11</v>
      </c>
      <c r="P118" s="73">
        <f>SUM(COUNTIFS(P$5:P$108,{"ĐTT+HĐG","HĐG","HĐH+HĐG","HĐG+HĐNT","HĐG+HĐC"}))</f>
        <v>11</v>
      </c>
      <c r="Q118" s="88"/>
    </row>
    <row r="119" spans="1:17" ht="14.25" customHeight="1">
      <c r="A119" s="66"/>
      <c r="B119" s="133" t="s">
        <v>233</v>
      </c>
      <c r="C119" s="133"/>
      <c r="D119" s="133"/>
      <c r="E119" s="133"/>
      <c r="F119" s="133"/>
      <c r="G119" s="133"/>
      <c r="H119" s="27"/>
      <c r="I119" s="27"/>
      <c r="N119" s="73">
        <f>SUM(COUNTIFS(N$5:N$108,{"HĐNT","HĐH+HĐNT","HĐG+HĐNT","HĐC+HĐNT"}))</f>
        <v>13</v>
      </c>
      <c r="O119" s="73">
        <f>SUM(COUNTIFS(O$5:O$108,{"HĐNT","HĐH+HĐNT","HĐG+HĐNT","HĐC+HĐNT"}))</f>
        <v>13</v>
      </c>
      <c r="P119" s="73">
        <f>SUM(COUNTIFS(P$5:P$108,{"HĐNT","HĐH+HĐNT","HĐG+HĐNT","HĐC+HĐNT"}))</f>
        <v>13</v>
      </c>
      <c r="Q119" s="88"/>
    </row>
    <row r="120" spans="1:17" ht="14.25" customHeight="1">
      <c r="A120" s="66"/>
      <c r="B120" s="133" t="s">
        <v>234</v>
      </c>
      <c r="C120" s="133"/>
      <c r="D120" s="133"/>
      <c r="E120" s="133"/>
      <c r="F120" s="133"/>
      <c r="G120" s="133"/>
      <c r="H120" s="27"/>
      <c r="I120" s="27"/>
      <c r="N120" s="73">
        <f>SUM(COUNTIFS(N$5:N$108,{"ĐTT+VS-AN","VS-AN","VS-AN+HĐC","SHHN+VS-AN"}))</f>
        <v>4</v>
      </c>
      <c r="O120" s="73">
        <f>SUM(COUNTIFS(O$5:O$108,{"ĐTT+VS-AN","VS-AN","VS-AN+HĐC","SHHN+VS-AN"}))</f>
        <v>4</v>
      </c>
      <c r="P120" s="73">
        <f>SUM(COUNTIFS(P$5:P$108,{"ĐTT+VS-AN","VS-AN","VS-AN+HĐC","SHHN+VS-AN"}))</f>
        <v>4</v>
      </c>
      <c r="Q120" s="88"/>
    </row>
    <row r="121" spans="1:17" ht="14.25" customHeight="1">
      <c r="A121" s="66"/>
      <c r="B121" s="133" t="s">
        <v>235</v>
      </c>
      <c r="C121" s="133"/>
      <c r="D121" s="133"/>
      <c r="E121" s="133"/>
      <c r="F121" s="133"/>
      <c r="G121" s="133"/>
      <c r="H121" s="27"/>
      <c r="I121" s="27"/>
      <c r="N121" s="73">
        <f>SUM(COUNTIFS(N$5:N$108,{"HĐC","ĐTT+HĐC","HĐG+HĐC","HĐH+HĐC","VS-AN+HĐC","HĐC+HĐNT"}))</f>
        <v>10</v>
      </c>
      <c r="O121" s="73">
        <f>SUM(COUNTIFS(O$5:O$108,{"HĐC","ĐTT+HĐC","HĐG+HĐC","HĐH+HĐC","VS-AN+HĐC","HĐC+HĐNT"}))</f>
        <v>11</v>
      </c>
      <c r="P121" s="73">
        <f>SUM(COUNTIFS(P$5:P$108,{"HĐC","ĐTT+HĐC","HĐG+HĐC","HĐH+HĐC","VS-AN+HĐC","HĐC+HĐNT"}))</f>
        <v>7</v>
      </c>
      <c r="Q121" s="88"/>
    </row>
    <row r="122" spans="1:17" ht="14.25" customHeight="1">
      <c r="A122" s="66"/>
      <c r="B122" s="133" t="s">
        <v>236</v>
      </c>
      <c r="C122" s="133"/>
      <c r="D122" s="133"/>
      <c r="E122" s="133"/>
      <c r="F122" s="133"/>
      <c r="G122" s="133"/>
      <c r="H122" s="27"/>
      <c r="I122" s="27"/>
      <c r="N122" s="73">
        <f>SUM(COUNTIFS(N$5:N$108,{"SHHN","SHHN+VS-AN","ĐTT+SHHN"}))</f>
        <v>2</v>
      </c>
      <c r="O122" s="73">
        <f>SUM(COUNTIFS(O$5:O$108,{"SHHN","SHHN+VS-AN","ĐTT+SHHN"}))</f>
        <v>2</v>
      </c>
      <c r="P122" s="73">
        <f>SUM(COUNTIFS(P$5:P$108,{"SHHN","SHHN+VS-AN","ĐTT+SHHN"}))</f>
        <v>2</v>
      </c>
      <c r="Q122" s="88"/>
    </row>
    <row r="123" spans="1:17" ht="14.25" customHeight="1">
      <c r="A123" s="66"/>
      <c r="B123" s="133" t="s">
        <v>237</v>
      </c>
      <c r="C123" s="133"/>
      <c r="D123" s="133"/>
      <c r="E123" s="133"/>
      <c r="F123" s="133"/>
      <c r="G123" s="133"/>
      <c r="H123" s="27"/>
      <c r="I123" s="27"/>
      <c r="N123" s="73">
        <f>SUM(COUNTIFS(N$5:N$108,{"TQ"}))</f>
        <v>0</v>
      </c>
      <c r="O123" s="73">
        <f>SUM(COUNTIFS(O$5:O$108,{"TQ"}))</f>
        <v>0</v>
      </c>
      <c r="P123" s="73">
        <f>SUM(COUNTIFS(P$5:P$108,{"TQ"}))</f>
        <v>0</v>
      </c>
      <c r="Q123" s="88"/>
    </row>
    <row r="124" spans="1:17" ht="14.25" customHeight="1">
      <c r="A124" s="66"/>
      <c r="B124" s="133" t="s">
        <v>238</v>
      </c>
      <c r="C124" s="133"/>
      <c r="D124" s="133"/>
      <c r="E124" s="133"/>
      <c r="F124" s="133"/>
      <c r="G124" s="133"/>
      <c r="H124" s="27"/>
      <c r="I124" s="27"/>
      <c r="N124" s="73">
        <f>SUM(COUNTIFS(N$5:N$108,{"LH","LH+HĐC"}))</f>
        <v>2</v>
      </c>
      <c r="O124" s="73">
        <f>SUM(COUNTIFS(O$5:O$108,{"LH","LH+HĐC"}))</f>
        <v>0</v>
      </c>
      <c r="P124" s="73">
        <f>SUM(COUNTIFS(P$5:P$108,{"LH","LH+HĐC"}))</f>
        <v>0</v>
      </c>
      <c r="Q124" s="88"/>
    </row>
    <row r="125" spans="1:17" ht="14.25" customHeight="1">
      <c r="A125" s="66"/>
      <c r="B125" s="134" t="s">
        <v>239</v>
      </c>
      <c r="C125" s="134"/>
      <c r="D125" s="134"/>
      <c r="E125" s="134"/>
      <c r="F125" s="134"/>
      <c r="G125" s="134"/>
      <c r="H125" s="27"/>
      <c r="I125" s="27"/>
      <c r="N125" s="89">
        <f>SUM(N126:N130)</f>
        <v>5</v>
      </c>
      <c r="O125" s="89">
        <f t="shared" ref="O125:P125" si="2">SUM(O126:O130)</f>
        <v>5</v>
      </c>
      <c r="P125" s="89">
        <f t="shared" si="2"/>
        <v>5</v>
      </c>
      <c r="Q125" s="88"/>
    </row>
    <row r="126" spans="1:17" ht="14.25" customHeight="1">
      <c r="A126" s="66"/>
      <c r="B126" s="126" t="s">
        <v>240</v>
      </c>
      <c r="C126" s="126"/>
      <c r="D126" s="126"/>
      <c r="E126" s="126"/>
      <c r="F126" s="126"/>
      <c r="G126" s="126"/>
      <c r="H126" s="27"/>
      <c r="I126" s="27"/>
      <c r="N126" s="73">
        <f>SUM(COUNTIFS(N$6:N$28,{"HĐH","HĐH+HĐG","HĐH+HĐC","HĐH+HĐNT"}))</f>
        <v>1</v>
      </c>
      <c r="O126" s="73">
        <f>SUM(COUNTIFS(O$6:O$28,{"HĐH","HĐH+HĐG","HĐH+HĐC","HĐH+HĐNT"}))</f>
        <v>1</v>
      </c>
      <c r="P126" s="73">
        <f>SUM(COUNTIFS(P$6:P$28,{"HĐH","HĐH+HĐG","HĐH+HĐC","HĐH+HĐNT"}))</f>
        <v>1</v>
      </c>
      <c r="Q126" s="88"/>
    </row>
    <row r="127" spans="1:17" ht="14.25" customHeight="1">
      <c r="A127" s="66"/>
      <c r="B127" s="126" t="s">
        <v>241</v>
      </c>
      <c r="C127" s="126"/>
      <c r="D127" s="126"/>
      <c r="E127" s="126"/>
      <c r="F127" s="126"/>
      <c r="G127" s="126"/>
      <c r="H127" s="27"/>
      <c r="I127" s="27"/>
      <c r="N127" s="73">
        <f>SUM(COUNTIFS(N$29:N$60,{"HĐH","HĐH+HĐG","HĐH+HĐC","HĐH+HĐNT"}))</f>
        <v>1</v>
      </c>
      <c r="O127" s="73">
        <f>SUM(COUNTIFS(O$29:O$60,{"HĐH","HĐH+HĐG","HĐH+HĐC","HĐH+HĐNT"}))</f>
        <v>1</v>
      </c>
      <c r="P127" s="73">
        <f>SUM(COUNTIFS(P$29:P$60,{"HĐH","HĐH+HĐG","HĐH+HĐC","HĐH+HĐNT"}))</f>
        <v>1</v>
      </c>
      <c r="Q127" s="88"/>
    </row>
    <row r="128" spans="1:17" ht="14.25" customHeight="1">
      <c r="A128" s="66"/>
      <c r="B128" s="126" t="s">
        <v>242</v>
      </c>
      <c r="C128" s="126"/>
      <c r="D128" s="126"/>
      <c r="E128" s="126"/>
      <c r="F128" s="126"/>
      <c r="G128" s="126"/>
      <c r="H128" s="27"/>
      <c r="I128" s="27"/>
      <c r="N128" s="73">
        <f>SUM(COUNTIFS(N$61:N$77,{"HĐH","HĐH+HĐG","HĐH+HĐC","HĐH+HĐNT"}))</f>
        <v>1</v>
      </c>
      <c r="O128" s="73">
        <f>SUM(COUNTIFS(O$61:O$77,{"HĐH","HĐH+HĐG","HĐH+HĐC","HĐH+HĐNT"}))</f>
        <v>1</v>
      </c>
      <c r="P128" s="73">
        <f>SUM(COUNTIFS(P$61:P$77,{"HĐH","HĐH+HĐG","HĐH+HĐC","HĐH+HĐNT"}))</f>
        <v>1</v>
      </c>
      <c r="Q128" s="88"/>
    </row>
    <row r="129" spans="1:17" ht="14.25" customHeight="1">
      <c r="A129" s="66"/>
      <c r="B129" s="126" t="s">
        <v>243</v>
      </c>
      <c r="C129" s="126"/>
      <c r="D129" s="126"/>
      <c r="E129" s="126"/>
      <c r="F129" s="126"/>
      <c r="G129" s="126"/>
      <c r="H129" s="27"/>
      <c r="I129" s="27"/>
      <c r="N129" s="73">
        <f>SUM(COUNTIFS(N$78:N$94,{"HĐH","HĐH+HĐG","HĐH+HĐC","HĐH+HĐNT"}))</f>
        <v>1</v>
      </c>
      <c r="O129" s="73">
        <f>SUM(COUNTIFS(O$78:O$94,{"HĐH","HĐH+HĐG","HĐH+HĐC","HĐH+HĐNT"}))</f>
        <v>1</v>
      </c>
      <c r="P129" s="73">
        <f>SUM(COUNTIFS(P$78:P$94,{"HĐH","HĐH+HĐG","HĐH+HĐC","HĐH+HĐNT"}))</f>
        <v>1</v>
      </c>
      <c r="Q129" s="88"/>
    </row>
    <row r="130" spans="1:17" ht="14.25" customHeight="1">
      <c r="A130" s="66"/>
      <c r="B130" s="126" t="s">
        <v>244</v>
      </c>
      <c r="C130" s="126"/>
      <c r="D130" s="126"/>
      <c r="E130" s="126"/>
      <c r="F130" s="126"/>
      <c r="G130" s="126"/>
      <c r="H130" s="27"/>
      <c r="I130" s="27"/>
      <c r="N130" s="73">
        <f>SUM(COUNTIFS(N$95:N$108,{"HĐH","HĐH+HĐG","HĐH+HĐC","HĐH+HĐNT"}))</f>
        <v>1</v>
      </c>
      <c r="O130" s="73">
        <f>SUM(COUNTIFS(O$95:O$108,{"HĐH","HĐH+HĐG","HĐH+HĐC","HĐH+HĐNT"}))</f>
        <v>1</v>
      </c>
      <c r="P130" s="73">
        <f>SUM(COUNTIFS(P$95:P$108,{"HĐH","HĐH+HĐG","HĐH+HĐC","HĐH+HĐNT"}))</f>
        <v>1</v>
      </c>
      <c r="Q130" s="88"/>
    </row>
    <row r="131" spans="1:17" ht="15">
      <c r="A131" s="127" t="s">
        <v>245</v>
      </c>
      <c r="B131" s="127"/>
      <c r="C131" s="127"/>
      <c r="D131" s="127"/>
      <c r="E131" s="67"/>
      <c r="F131" s="128" t="s">
        <v>246</v>
      </c>
      <c r="G131" s="128"/>
      <c r="H131" s="25"/>
      <c r="I131" s="25"/>
      <c r="O131" s="95" t="s">
        <v>296</v>
      </c>
      <c r="P131" s="95"/>
      <c r="Q131" s="95"/>
    </row>
    <row r="132" spans="1:17" ht="15">
      <c r="A132" s="68"/>
      <c r="B132" s="67"/>
      <c r="D132" s="25"/>
      <c r="E132" s="67"/>
      <c r="F132" s="69"/>
      <c r="G132" s="25"/>
      <c r="H132" s="25"/>
      <c r="I132" s="25"/>
      <c r="O132" s="93"/>
      <c r="P132" s="93"/>
      <c r="Q132" s="94"/>
    </row>
    <row r="133" spans="1:17" ht="15">
      <c r="A133" s="129" t="s">
        <v>298</v>
      </c>
      <c r="B133" s="129"/>
      <c r="C133" s="129"/>
      <c r="D133" s="129"/>
      <c r="E133" s="67"/>
      <c r="F133" s="129" t="s">
        <v>219</v>
      </c>
      <c r="G133" s="129"/>
      <c r="H133" s="25"/>
      <c r="I133" s="25"/>
      <c r="O133" s="96" t="s">
        <v>297</v>
      </c>
      <c r="P133" s="96"/>
      <c r="Q133" s="96"/>
    </row>
  </sheetData>
  <autoFilter ref="A5:T131" xr:uid="{402C4DFE-8523-4E59-9583-78F7195D20C0}"/>
  <mergeCells count="118">
    <mergeCell ref="B92:E92"/>
    <mergeCell ref="B95:E95"/>
    <mergeCell ref="B96:E96"/>
    <mergeCell ref="B98:E98"/>
    <mergeCell ref="A81:A82"/>
    <mergeCell ref="B81:B82"/>
    <mergeCell ref="C81:C82"/>
    <mergeCell ref="D81:D82"/>
    <mergeCell ref="E81:E82"/>
    <mergeCell ref="B83:E83"/>
    <mergeCell ref="B86:E86"/>
    <mergeCell ref="B88:E88"/>
    <mergeCell ref="B89:E89"/>
    <mergeCell ref="B76:E76"/>
    <mergeCell ref="B78:E78"/>
    <mergeCell ref="E67:E69"/>
    <mergeCell ref="B71:E71"/>
    <mergeCell ref="A72:A73"/>
    <mergeCell ref="B72:B73"/>
    <mergeCell ref="C72:C73"/>
    <mergeCell ref="D72:D73"/>
    <mergeCell ref="E72:E73"/>
    <mergeCell ref="B114:G114"/>
    <mergeCell ref="B115:G115"/>
    <mergeCell ref="B116:G116"/>
    <mergeCell ref="B36:B37"/>
    <mergeCell ref="C36:C37"/>
    <mergeCell ref="D36:D37"/>
    <mergeCell ref="E36:E37"/>
    <mergeCell ref="B32:E32"/>
    <mergeCell ref="B39:E39"/>
    <mergeCell ref="B40:E40"/>
    <mergeCell ref="B42:E42"/>
    <mergeCell ref="B45:E45"/>
    <mergeCell ref="B47:E47"/>
    <mergeCell ref="B48:E48"/>
    <mergeCell ref="B52:E52"/>
    <mergeCell ref="B54:E54"/>
    <mergeCell ref="B58:E58"/>
    <mergeCell ref="B59:E59"/>
    <mergeCell ref="B61:E61"/>
    <mergeCell ref="B62:E62"/>
    <mergeCell ref="B64:B66"/>
    <mergeCell ref="C64:C66"/>
    <mergeCell ref="D64:D66"/>
    <mergeCell ref="E64:E66"/>
    <mergeCell ref="M4:M5"/>
    <mergeCell ref="H4:H5"/>
    <mergeCell ref="Q4:Q5"/>
    <mergeCell ref="F4:F5"/>
    <mergeCell ref="B130:G130"/>
    <mergeCell ref="A131:D131"/>
    <mergeCell ref="F131:G131"/>
    <mergeCell ref="A133:D133"/>
    <mergeCell ref="F133:G133"/>
    <mergeCell ref="B110:G110"/>
    <mergeCell ref="B121:G121"/>
    <mergeCell ref="B122:G122"/>
    <mergeCell ref="B123:G123"/>
    <mergeCell ref="B124:G124"/>
    <mergeCell ref="B125:G125"/>
    <mergeCell ref="B126:G126"/>
    <mergeCell ref="B127:G127"/>
    <mergeCell ref="B128:G128"/>
    <mergeCell ref="B129:G129"/>
    <mergeCell ref="B117:G117"/>
    <mergeCell ref="B118:G118"/>
    <mergeCell ref="B119:G119"/>
    <mergeCell ref="B120:G120"/>
    <mergeCell ref="B113:G113"/>
    <mergeCell ref="B67:B69"/>
    <mergeCell ref="C67:C69"/>
    <mergeCell ref="B109:G109"/>
    <mergeCell ref="B111:G111"/>
    <mergeCell ref="B112:G112"/>
    <mergeCell ref="D67:D69"/>
    <mergeCell ref="B56:C56"/>
    <mergeCell ref="B107:E107"/>
    <mergeCell ref="A1:Q1"/>
    <mergeCell ref="A2:Q2"/>
    <mergeCell ref="B8:E8"/>
    <mergeCell ref="B10:E10"/>
    <mergeCell ref="B11:E11"/>
    <mergeCell ref="B14:E14"/>
    <mergeCell ref="B16:E16"/>
    <mergeCell ref="B18:E18"/>
    <mergeCell ref="A4:A5"/>
    <mergeCell ref="B4:C4"/>
    <mergeCell ref="D4:D5"/>
    <mergeCell ref="E4:E5"/>
    <mergeCell ref="B6:E6"/>
    <mergeCell ref="B7:E7"/>
    <mergeCell ref="G4:G5"/>
    <mergeCell ref="L4:L5"/>
    <mergeCell ref="O131:Q131"/>
    <mergeCell ref="O133:Q133"/>
    <mergeCell ref="N4:N5"/>
    <mergeCell ref="O4:O5"/>
    <mergeCell ref="P4:P5"/>
    <mergeCell ref="B31:E31"/>
    <mergeCell ref="B34:E34"/>
    <mergeCell ref="A36:A37"/>
    <mergeCell ref="A100:A101"/>
    <mergeCell ref="B100:B101"/>
    <mergeCell ref="C100:C101"/>
    <mergeCell ref="D100:D101"/>
    <mergeCell ref="E100:E101"/>
    <mergeCell ref="B24:E24"/>
    <mergeCell ref="B26:E26"/>
    <mergeCell ref="B29:E29"/>
    <mergeCell ref="B30:E30"/>
    <mergeCell ref="I4:I5"/>
    <mergeCell ref="J4:J5"/>
    <mergeCell ref="K4:K5"/>
    <mergeCell ref="A64:A66"/>
    <mergeCell ref="B79:E79"/>
    <mergeCell ref="B80:E80"/>
    <mergeCell ref="A67:A69"/>
  </mergeCells>
  <dataValidations count="5">
    <dataValidation type="list" allowBlank="1" showInputMessage="1" showErrorMessage="1" sqref="H6:H8 H4 H10:H109" xr:uid="{00000000-0002-0000-0100-000000000000}">
      <formula1>"Tổ, Lớp"</formula1>
    </dataValidation>
    <dataValidation type="list" allowBlank="1" showInputMessage="1" showErrorMessage="1" sqref="I4 I6:I109" xr:uid="{00000000-0002-0000-0100-000001000000}">
      <formula1>"Lớp học,Lớp học+sân chơi,Ngoài nhà trường,Phòng chức năng,Sân chơi"</formula1>
    </dataValidation>
    <dataValidation type="list" allowBlank="1" showInputMessage="1" showErrorMessage="1" sqref="C53 C12:C13 C15 C108 C19:C23 C25 C28 C33 C17 C41 C43:C44 C46 C49:C51 C55 C57 C60 C38 C77 C84:C85 C87 C90:C91 C93:C94 C97 C74:C75 C104:C105 C35:C36 C63:C64 C67 C70 C72 C99:C100 C102" xr:uid="{00000000-0002-0000-0100-000002000000}">
      <formula1>"KQMĐ, NDCT, TLHD, BC, ĐP"</formula1>
    </dataValidation>
    <dataValidation type="list" allowBlank="1" showInputMessage="1" showErrorMessage="1" sqref="J63:J70 J73:J75 J77 J82 J84:J85 J87 J90:J91 J93:J94 J97 J108:J109 J99:J106" xr:uid="{00000000-0002-0000-0100-000003000000}">
      <formula1>"Thể chất, Nhận thức, Ngôn ngữ, TCKNXH, Thẩm mỹ"</formula1>
    </dataValidation>
    <dataValidation type="list" allowBlank="1" showInputMessage="1" showErrorMessage="1" sqref="H9" xr:uid="{00000000-0002-0000-0100-000004000000}">
      <formula1>"Tổ, Lớp, Khối"</formula1>
    </dataValidation>
  </dataValidations>
  <hyperlinks>
    <hyperlink ref="G9" r:id="rId1" xr:uid="{00000000-0004-0000-0100-000008000000}"/>
    <hyperlink ref="G105" r:id="rId2" xr:uid="{00000000-0004-0000-0100-00000E000000}"/>
    <hyperlink ref="G103" r:id="rId3" xr:uid="{00000000-0004-0000-0100-000010000000}"/>
    <hyperlink ref="G66" r:id="rId4" xr:uid="{00000000-0004-0000-0100-000016000000}"/>
    <hyperlink ref="G35" r:id="rId5" xr:uid="{00000000-0004-0000-0100-000026000000}"/>
    <hyperlink ref="G35" r:id="rId6" xr:uid="{00000000-0004-0000-0100-000027000000}"/>
  </hyperlinks>
  <pageMargins left="0.78740157480314965" right="0.51181102362204722" top="0.6692913385826772" bottom="0.6692913385826772" header="0.31496062992125984" footer="0.31496062992125984"/>
  <pageSetup paperSize="9" orientation="landscape"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CĐ TV</vt:lpstr>
      <vt:lpstr>'CĐ TV'!Print_Area</vt:lpstr>
      <vt:lpstr>'CĐ TV'!Print_Titles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2025-01-02T05:06:44Z</cp:lastPrinted>
  <dcterms:created xsi:type="dcterms:W3CDTF">2019-07-05T03:48:23Z</dcterms:created>
  <dcterms:modified xsi:type="dcterms:W3CDTF">2025-01-04T08:41:21Z</dcterms:modified>
</cp:coreProperties>
</file>