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docs.live.net/f7e07f500399a65b/Máy tính/"/>
    </mc:Choice>
  </mc:AlternateContent>
  <xr:revisionPtr revIDLastSave="7" documentId="13_ncr:1_{91C4051B-5B53-4D5B-933B-6591099418FB}" xr6:coauthVersionLast="47" xr6:coauthVersionMax="47" xr10:uidLastSave="{D8AD5AF0-9256-43A9-AB6E-18DC725CDA0E}"/>
  <bookViews>
    <workbookView xWindow="390" yWindow="390" windowWidth="21555" windowHeight="13935" tabRatio="565" firstSheet="6" activeTab="7" xr2:uid="{00000000-000D-0000-FFFF-FFFF00000000}"/>
  </bookViews>
  <sheets>
    <sheet name="SGV" sheetId="4" state="veryHidden" r:id="rId1"/>
    <sheet name="foxz_2" sheetId="12" state="veryHidden" r:id="rId2"/>
    <sheet name="foxz_3" sheetId="14" state="veryHidden" r:id="rId3"/>
    <sheet name="foxz_4" sheetId="15" state="veryHidden" r:id="rId4"/>
    <sheet name="foxz_5" sheetId="16" state="veryHidden" r:id="rId5"/>
    <sheet name="Phụ lục 1.1 Quận-Huyện" sheetId="17" state="hidden" r:id="rId6"/>
    <sheet name="MẦM NON" sheetId="19" r:id="rId7"/>
    <sheet name="TIỂU HỌC" sheetId="24" r:id="rId8"/>
    <sheet name="THCS" sheetId="25" r:id="rId9"/>
  </sheets>
  <definedNames>
    <definedName name="_xlnm._FilterDatabase" localSheetId="6" hidden="1">'MẦM NON'!$A$6:$IX$7</definedName>
    <definedName name="_xlnm._FilterDatabase" localSheetId="7" hidden="1">'TIỂU HỌC'!$A$6:$AB$28</definedName>
    <definedName name="_xlnm._FilterDatabase" localSheetId="8" hidden="1">THCS!$A$6:$AA$30</definedName>
    <definedName name="dieu_9" localSheetId="6">'MẦM NON'!#REF!</definedName>
    <definedName name="dieu_9" localSheetId="7">'TIỂU HỌC'!#REF!</definedName>
    <definedName name="dieu_9" localSheetId="8">THCS!#REF!</definedName>
    <definedName name="_xlnm.Print_Area" localSheetId="6">'MẦM NON'!$A$1:$T$16</definedName>
    <definedName name="_xlnm.Print_Area" localSheetId="5">'Phụ lục 1.1 Quận-Huyện'!$A$1:$T$352</definedName>
    <definedName name="_xlnm.Print_Area" localSheetId="7">'TIỂU HỌC'!$A$1:$T$28</definedName>
    <definedName name="_xlnm.Print_Area" localSheetId="8">THCS!$A$1:$R$30</definedName>
    <definedName name="_xlnm.Print_Titles" localSheetId="6">'MẦM NON'!$4:$6</definedName>
    <definedName name="_xlnm.Print_Titles" localSheetId="5">'Phụ lục 1.1 Quận-Huyện'!$5:$7</definedName>
    <definedName name="_xlnm.Print_Titles" localSheetId="7">'TIỂU HỌC'!$4:$6</definedName>
    <definedName name="_xlnm.Print_Titles" localSheetId="8">THCS!$4:$6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0" i="17" l="1"/>
  <c r="P349" i="17"/>
  <c r="T40" i="17" l="1"/>
  <c r="S40" i="17"/>
  <c r="Q40" i="17"/>
  <c r="O40" i="17"/>
  <c r="M40" i="17"/>
  <c r="L40" i="17"/>
  <c r="J40" i="17"/>
  <c r="I40" i="17"/>
  <c r="H40" i="17"/>
  <c r="G40" i="17"/>
  <c r="E40" i="17"/>
  <c r="C40" i="17"/>
  <c r="R46" i="17"/>
  <c r="D46" i="17"/>
  <c r="R45" i="17"/>
  <c r="F45" i="17"/>
  <c r="D45" i="17" s="1"/>
  <c r="R44" i="17"/>
  <c r="F44" i="17"/>
  <c r="D44" i="17" s="1"/>
  <c r="R43" i="17"/>
  <c r="F43" i="17"/>
  <c r="D43" i="17" s="1"/>
  <c r="R42" i="17"/>
  <c r="F42" i="17"/>
  <c r="D42" i="17" s="1"/>
  <c r="R41" i="17"/>
  <c r="F41" i="17"/>
  <c r="D41" i="17" s="1"/>
  <c r="R40" i="17" l="1"/>
  <c r="D40" i="17"/>
  <c r="F40" i="17"/>
  <c r="S113" i="17"/>
  <c r="R106" i="17"/>
  <c r="S48" i="17"/>
  <c r="AB9" i="17"/>
  <c r="C96" i="17"/>
  <c r="H171" i="17" l="1"/>
  <c r="R197" i="17"/>
  <c r="F197" i="17"/>
  <c r="L197" i="17" s="1"/>
  <c r="M197" i="17" s="1"/>
  <c r="R196" i="17"/>
  <c r="F196" i="17"/>
  <c r="O196" i="17" s="1"/>
  <c r="R195" i="17"/>
  <c r="F195" i="17"/>
  <c r="L195" i="17" s="1"/>
  <c r="M195" i="17" s="1"/>
  <c r="F194" i="17"/>
  <c r="Q194" i="17" s="1"/>
  <c r="R193" i="17"/>
  <c r="F193" i="17"/>
  <c r="Q193" i="17" s="1"/>
  <c r="F192" i="17"/>
  <c r="L192" i="17" s="1"/>
  <c r="M192" i="17" s="1"/>
  <c r="F191" i="17"/>
  <c r="L191" i="17" s="1"/>
  <c r="T190" i="17"/>
  <c r="S190" i="17"/>
  <c r="J190" i="17"/>
  <c r="I190" i="17"/>
  <c r="H190" i="17"/>
  <c r="G190" i="17"/>
  <c r="E190" i="17"/>
  <c r="D190" i="17"/>
  <c r="C190" i="17"/>
  <c r="R189" i="17"/>
  <c r="Q189" i="17"/>
  <c r="O189" i="17"/>
  <c r="L189" i="17"/>
  <c r="M189" i="17" s="1"/>
  <c r="R188" i="17"/>
  <c r="Q188" i="17"/>
  <c r="O188" i="17"/>
  <c r="L188" i="17"/>
  <c r="M188" i="17" s="1"/>
  <c r="R187" i="17"/>
  <c r="Q187" i="17"/>
  <c r="O187" i="17"/>
  <c r="L187" i="17"/>
  <c r="M187" i="17" s="1"/>
  <c r="R186" i="17"/>
  <c r="Q186" i="17"/>
  <c r="O186" i="17"/>
  <c r="L186" i="17"/>
  <c r="M186" i="17" s="1"/>
  <c r="R185" i="17"/>
  <c r="Q185" i="17"/>
  <c r="O185" i="17"/>
  <c r="L185" i="17"/>
  <c r="M185" i="17" s="1"/>
  <c r="R184" i="17"/>
  <c r="F184" i="17"/>
  <c r="O184" i="17" s="1"/>
  <c r="R183" i="17"/>
  <c r="J183" i="17"/>
  <c r="F183" i="17" s="1"/>
  <c r="R182" i="17"/>
  <c r="F182" i="17"/>
  <c r="L182" i="17" s="1"/>
  <c r="M182" i="17" s="1"/>
  <c r="R181" i="17"/>
  <c r="L181" i="17"/>
  <c r="M181" i="17" s="1"/>
  <c r="R180" i="17"/>
  <c r="F180" i="17"/>
  <c r="D180" i="17" s="1"/>
  <c r="T179" i="17"/>
  <c r="S179" i="17"/>
  <c r="I179" i="17"/>
  <c r="H179" i="17"/>
  <c r="G179" i="17"/>
  <c r="E179" i="17"/>
  <c r="C179" i="17"/>
  <c r="R178" i="17"/>
  <c r="Q178" i="17"/>
  <c r="O178" i="17"/>
  <c r="L178" i="17"/>
  <c r="M178" i="17" s="1"/>
  <c r="R177" i="17"/>
  <c r="F177" i="17"/>
  <c r="L177" i="17" s="1"/>
  <c r="M177" i="17" s="1"/>
  <c r="R176" i="17"/>
  <c r="F176" i="17"/>
  <c r="L176" i="17" s="1"/>
  <c r="M176" i="17" s="1"/>
  <c r="F175" i="17"/>
  <c r="Q175" i="17" s="1"/>
  <c r="F174" i="17"/>
  <c r="O174" i="17" s="1"/>
  <c r="R173" i="17"/>
  <c r="F173" i="17"/>
  <c r="L173" i="17" s="1"/>
  <c r="M173" i="17" s="1"/>
  <c r="R172" i="17"/>
  <c r="F172" i="17"/>
  <c r="Q172" i="17" s="1"/>
  <c r="T171" i="17"/>
  <c r="S171" i="17"/>
  <c r="J171" i="17"/>
  <c r="I171" i="17"/>
  <c r="G171" i="17"/>
  <c r="E171" i="17"/>
  <c r="C171" i="17"/>
  <c r="R190" i="17" l="1"/>
  <c r="I170" i="17"/>
  <c r="T170" i="17"/>
  <c r="O176" i="17"/>
  <c r="C170" i="17"/>
  <c r="L193" i="17"/>
  <c r="M193" i="17" s="1"/>
  <c r="R171" i="17"/>
  <c r="O182" i="17"/>
  <c r="E170" i="17"/>
  <c r="P170" i="17"/>
  <c r="O191" i="17"/>
  <c r="S170" i="17"/>
  <c r="R179" i="17"/>
  <c r="G170" i="17"/>
  <c r="O194" i="17"/>
  <c r="H170" i="17"/>
  <c r="L183" i="17"/>
  <c r="M183" i="17" s="1"/>
  <c r="F179" i="17"/>
  <c r="D183" i="17"/>
  <c r="D179" i="17" s="1"/>
  <c r="F171" i="17"/>
  <c r="O173" i="17"/>
  <c r="O175" i="17"/>
  <c r="L172" i="17"/>
  <c r="M172" i="17" s="1"/>
  <c r="O192" i="17"/>
  <c r="O197" i="17"/>
  <c r="J179" i="17"/>
  <c r="J170" i="17" s="1"/>
  <c r="O195" i="17"/>
  <c r="M191" i="17"/>
  <c r="Q174" i="17"/>
  <c r="Q184" i="17"/>
  <c r="Q173" i="17"/>
  <c r="L174" i="17"/>
  <c r="M174" i="17" s="1"/>
  <c r="O183" i="17"/>
  <c r="L184" i="17"/>
  <c r="M184" i="17" s="1"/>
  <c r="Q191" i="17"/>
  <c r="O172" i="17"/>
  <c r="L175" i="17"/>
  <c r="M175" i="17" s="1"/>
  <c r="Q176" i="17"/>
  <c r="Q182" i="17"/>
  <c r="Q183" i="17"/>
  <c r="F190" i="17"/>
  <c r="Q192" i="17"/>
  <c r="O193" i="17"/>
  <c r="L194" i="17"/>
  <c r="M194" i="17" s="1"/>
  <c r="Q195" i="17"/>
  <c r="Q197" i="17"/>
  <c r="Q196" i="17"/>
  <c r="L180" i="17"/>
  <c r="L196" i="17"/>
  <c r="M196" i="17" s="1"/>
  <c r="D174" i="17"/>
  <c r="D171" i="17" s="1"/>
  <c r="O179" i="17" l="1"/>
  <c r="M179" i="17"/>
  <c r="R170" i="17"/>
  <c r="L179" i="17"/>
  <c r="O171" i="17"/>
  <c r="F170" i="17"/>
  <c r="D170" i="17"/>
  <c r="O190" i="17"/>
  <c r="Q171" i="17"/>
  <c r="L171" i="17"/>
  <c r="Q179" i="17"/>
  <c r="Q190" i="17"/>
  <c r="L190" i="17"/>
  <c r="M171" i="17"/>
  <c r="M190" i="17"/>
  <c r="O170" i="17" l="1"/>
  <c r="L170" i="17"/>
  <c r="M170" i="17"/>
  <c r="Q170" i="17"/>
  <c r="T234" i="17"/>
  <c r="S234" i="17"/>
  <c r="J234" i="17"/>
  <c r="I234" i="17"/>
  <c r="H234" i="17"/>
  <c r="E234" i="17"/>
  <c r="C234" i="17"/>
  <c r="R251" i="17"/>
  <c r="F251" i="17"/>
  <c r="L251" i="17" s="1"/>
  <c r="M251" i="17" s="1"/>
  <c r="R250" i="17"/>
  <c r="F250" i="17"/>
  <c r="O250" i="17" s="1"/>
  <c r="R249" i="17"/>
  <c r="F249" i="17"/>
  <c r="L249" i="17" s="1"/>
  <c r="M249" i="17" s="1"/>
  <c r="R248" i="17"/>
  <c r="F248" i="17"/>
  <c r="Q248" i="17" s="1"/>
  <c r="R247" i="17"/>
  <c r="F247" i="17"/>
  <c r="O247" i="17" s="1"/>
  <c r="R246" i="17"/>
  <c r="F246" i="17"/>
  <c r="L246" i="17" s="1"/>
  <c r="M246" i="17" s="1"/>
  <c r="R245" i="17"/>
  <c r="F245" i="17"/>
  <c r="Q245" i="17" s="1"/>
  <c r="R244" i="17"/>
  <c r="F244" i="17"/>
  <c r="Q244" i="17" s="1"/>
  <c r="R243" i="17"/>
  <c r="F243" i="17"/>
  <c r="O243" i="17" s="1"/>
  <c r="R242" i="17"/>
  <c r="F242" i="17"/>
  <c r="L242" i="17" s="1"/>
  <c r="M242" i="17" s="1"/>
  <c r="R241" i="17"/>
  <c r="F241" i="17"/>
  <c r="Q241" i="17" s="1"/>
  <c r="R240" i="17"/>
  <c r="F240" i="17"/>
  <c r="Q240" i="17" s="1"/>
  <c r="R239" i="17"/>
  <c r="F239" i="17"/>
  <c r="O239" i="17" s="1"/>
  <c r="R238" i="17"/>
  <c r="F238" i="17"/>
  <c r="L238" i="17" s="1"/>
  <c r="M238" i="17" s="1"/>
  <c r="R237" i="17"/>
  <c r="F237" i="17"/>
  <c r="Q237" i="17" s="1"/>
  <c r="R236" i="17"/>
  <c r="F236" i="17"/>
  <c r="Q236" i="17" s="1"/>
  <c r="R235" i="17"/>
  <c r="F235" i="17"/>
  <c r="O235" i="17" s="1"/>
  <c r="D242" i="17" l="1"/>
  <c r="R234" i="17"/>
  <c r="D249" i="17"/>
  <c r="L240" i="17"/>
  <c r="M240" i="17" s="1"/>
  <c r="L237" i="17"/>
  <c r="M237" i="17" s="1"/>
  <c r="L245" i="17"/>
  <c r="M245" i="17" s="1"/>
  <c r="O242" i="17"/>
  <c r="O249" i="17"/>
  <c r="D238" i="17"/>
  <c r="L244" i="17"/>
  <c r="M244" i="17" s="1"/>
  <c r="O246" i="17"/>
  <c r="L248" i="17"/>
  <c r="M248" i="17" s="1"/>
  <c r="F234" i="17"/>
  <c r="L236" i="17"/>
  <c r="M236" i="17" s="1"/>
  <c r="O238" i="17"/>
  <c r="L241" i="17"/>
  <c r="M241" i="17" s="1"/>
  <c r="D246" i="17"/>
  <c r="Q235" i="17"/>
  <c r="Q243" i="17"/>
  <c r="Q250" i="17"/>
  <c r="L235" i="17"/>
  <c r="D237" i="17"/>
  <c r="O237" i="17"/>
  <c r="Q238" i="17"/>
  <c r="L239" i="17"/>
  <c r="M239" i="17" s="1"/>
  <c r="D241" i="17"/>
  <c r="O241" i="17"/>
  <c r="Q242" i="17"/>
  <c r="L243" i="17"/>
  <c r="M243" i="17" s="1"/>
  <c r="D245" i="17"/>
  <c r="O245" i="17"/>
  <c r="Q246" i="17"/>
  <c r="L247" i="17"/>
  <c r="M247" i="17" s="1"/>
  <c r="D248" i="17"/>
  <c r="O248" i="17"/>
  <c r="Q249" i="17"/>
  <c r="L250" i="17"/>
  <c r="M250" i="17" s="1"/>
  <c r="D251" i="17"/>
  <c r="O251" i="17"/>
  <c r="Q239" i="17"/>
  <c r="Q247" i="17"/>
  <c r="D236" i="17"/>
  <c r="O236" i="17"/>
  <c r="D240" i="17"/>
  <c r="O240" i="17"/>
  <c r="D244" i="17"/>
  <c r="O244" i="17"/>
  <c r="Q251" i="17"/>
  <c r="D235" i="17"/>
  <c r="D239" i="17"/>
  <c r="D243" i="17"/>
  <c r="D247" i="17"/>
  <c r="D250" i="17"/>
  <c r="O234" i="17" l="1"/>
  <c r="Q234" i="17"/>
  <c r="M235" i="17"/>
  <c r="M234" i="17" s="1"/>
  <c r="L234" i="17"/>
  <c r="D234" i="17"/>
  <c r="T207" i="17"/>
  <c r="S207" i="17"/>
  <c r="J207" i="17"/>
  <c r="I207" i="17"/>
  <c r="H207" i="17"/>
  <c r="G207" i="17"/>
  <c r="E207" i="17"/>
  <c r="C207" i="17"/>
  <c r="R233" i="17"/>
  <c r="F233" i="17"/>
  <c r="L233" i="17" s="1"/>
  <c r="M233" i="17" s="1"/>
  <c r="R232" i="17"/>
  <c r="F232" i="17"/>
  <c r="Q232" i="17" s="1"/>
  <c r="R231" i="17"/>
  <c r="F231" i="17"/>
  <c r="O231" i="17" s="1"/>
  <c r="R230" i="17"/>
  <c r="F230" i="17"/>
  <c r="L230" i="17" s="1"/>
  <c r="M230" i="17" s="1"/>
  <c r="R229" i="17"/>
  <c r="F229" i="17"/>
  <c r="L229" i="17" s="1"/>
  <c r="M229" i="17" s="1"/>
  <c r="R228" i="17"/>
  <c r="F228" i="17"/>
  <c r="Q228" i="17" s="1"/>
  <c r="R227" i="17"/>
  <c r="F227" i="17"/>
  <c r="R226" i="17"/>
  <c r="F226" i="17"/>
  <c r="L226" i="17" s="1"/>
  <c r="M226" i="17" s="1"/>
  <c r="R225" i="17"/>
  <c r="Q225" i="17"/>
  <c r="O225" i="17"/>
  <c r="L225" i="17"/>
  <c r="M225" i="17" s="1"/>
  <c r="D225" i="17"/>
  <c r="R224" i="17"/>
  <c r="F224" i="17"/>
  <c r="R223" i="17"/>
  <c r="F223" i="17"/>
  <c r="L223" i="17" s="1"/>
  <c r="M223" i="17" s="1"/>
  <c r="R222" i="17"/>
  <c r="F222" i="17"/>
  <c r="L222" i="17" s="1"/>
  <c r="M222" i="17" s="1"/>
  <c r="R221" i="17"/>
  <c r="F221" i="17"/>
  <c r="Q221" i="17" s="1"/>
  <c r="R220" i="17"/>
  <c r="F220" i="17"/>
  <c r="R219" i="17"/>
  <c r="F219" i="17"/>
  <c r="L219" i="17" s="1"/>
  <c r="M219" i="17" s="1"/>
  <c r="R218" i="17"/>
  <c r="F218" i="17"/>
  <c r="L218" i="17" s="1"/>
  <c r="M218" i="17" s="1"/>
  <c r="R217" i="17"/>
  <c r="F217" i="17"/>
  <c r="Q217" i="17" s="1"/>
  <c r="R216" i="17"/>
  <c r="F216" i="17"/>
  <c r="Q216" i="17" s="1"/>
  <c r="R215" i="17"/>
  <c r="F215" i="17"/>
  <c r="L215" i="17" s="1"/>
  <c r="M215" i="17" s="1"/>
  <c r="R214" i="17"/>
  <c r="F214" i="17"/>
  <c r="L214" i="17" s="1"/>
  <c r="M214" i="17" s="1"/>
  <c r="R213" i="17"/>
  <c r="F213" i="17"/>
  <c r="Q213" i="17" s="1"/>
  <c r="R212" i="17"/>
  <c r="F212" i="17"/>
  <c r="R211" i="17"/>
  <c r="F211" i="17"/>
  <c r="L211" i="17" s="1"/>
  <c r="M211" i="17" s="1"/>
  <c r="R210" i="17"/>
  <c r="F210" i="17"/>
  <c r="L210" i="17" s="1"/>
  <c r="M210" i="17" s="1"/>
  <c r="R209" i="17"/>
  <c r="F209" i="17"/>
  <c r="Q209" i="17" s="1"/>
  <c r="R208" i="17"/>
  <c r="F208" i="17"/>
  <c r="R207" i="17" l="1"/>
  <c r="D230" i="17"/>
  <c r="O230" i="17"/>
  <c r="L213" i="17"/>
  <c r="M213" i="17" s="1"/>
  <c r="D213" i="17"/>
  <c r="D210" i="17"/>
  <c r="D211" i="17"/>
  <c r="O213" i="17"/>
  <c r="D215" i="17"/>
  <c r="D218" i="17"/>
  <c r="D219" i="17"/>
  <c r="L221" i="17"/>
  <c r="M221" i="17" s="1"/>
  <c r="D229" i="17"/>
  <c r="L232" i="17"/>
  <c r="M232" i="17" s="1"/>
  <c r="O215" i="17"/>
  <c r="O218" i="17"/>
  <c r="O219" i="17"/>
  <c r="D221" i="17"/>
  <c r="O228" i="17"/>
  <c r="O229" i="17"/>
  <c r="D232" i="17"/>
  <c r="L217" i="17"/>
  <c r="M217" i="17" s="1"/>
  <c r="O221" i="17"/>
  <c r="O222" i="17"/>
  <c r="O223" i="17"/>
  <c r="O226" i="17"/>
  <c r="D228" i="17"/>
  <c r="D233" i="17"/>
  <c r="L209" i="17"/>
  <c r="M209" i="17" s="1"/>
  <c r="O209" i="17"/>
  <c r="O211" i="17"/>
  <c r="O214" i="17"/>
  <c r="O217" i="17"/>
  <c r="F207" i="17"/>
  <c r="O210" i="17"/>
  <c r="D209" i="17"/>
  <c r="D214" i="17"/>
  <c r="D217" i="17"/>
  <c r="D222" i="17"/>
  <c r="D223" i="17"/>
  <c r="D226" i="17"/>
  <c r="L228" i="17"/>
  <c r="M228" i="17" s="1"/>
  <c r="O232" i="17"/>
  <c r="O233" i="17"/>
  <c r="O220" i="17"/>
  <c r="D220" i="17"/>
  <c r="L220" i="17"/>
  <c r="M220" i="17" s="1"/>
  <c r="O208" i="17"/>
  <c r="D208" i="17"/>
  <c r="L208" i="17"/>
  <c r="Q220" i="17"/>
  <c r="O224" i="17"/>
  <c r="D224" i="17"/>
  <c r="L224" i="17"/>
  <c r="M224" i="17" s="1"/>
  <c r="Q208" i="17"/>
  <c r="O212" i="17"/>
  <c r="D212" i="17"/>
  <c r="L212" i="17"/>
  <c r="M212" i="17" s="1"/>
  <c r="Q224" i="17"/>
  <c r="O227" i="17"/>
  <c r="D227" i="17"/>
  <c r="L227" i="17"/>
  <c r="M227" i="17" s="1"/>
  <c r="Q227" i="17"/>
  <c r="Q212" i="17"/>
  <c r="O216" i="17"/>
  <c r="D216" i="17"/>
  <c r="L216" i="17"/>
  <c r="M216" i="17" s="1"/>
  <c r="Q231" i="17"/>
  <c r="Q211" i="17"/>
  <c r="Q215" i="17"/>
  <c r="Q219" i="17"/>
  <c r="Q223" i="17"/>
  <c r="Q226" i="17"/>
  <c r="Q230" i="17"/>
  <c r="L231" i="17"/>
  <c r="M231" i="17" s="1"/>
  <c r="Q210" i="17"/>
  <c r="Q214" i="17"/>
  <c r="Q218" i="17"/>
  <c r="Q222" i="17"/>
  <c r="Q229" i="17"/>
  <c r="Q233" i="17"/>
  <c r="D231" i="17"/>
  <c r="D207" i="17" l="1"/>
  <c r="O207" i="17"/>
  <c r="Q207" i="17"/>
  <c r="M208" i="17"/>
  <c r="M207" i="17" s="1"/>
  <c r="L207" i="17"/>
  <c r="T199" i="17"/>
  <c r="T198" i="17" s="1"/>
  <c r="S199" i="17"/>
  <c r="S198" i="17" s="1"/>
  <c r="J199" i="17"/>
  <c r="J198" i="17" s="1"/>
  <c r="I199" i="17"/>
  <c r="I198" i="17" s="1"/>
  <c r="H199" i="17"/>
  <c r="H198" i="17" s="1"/>
  <c r="G199" i="17"/>
  <c r="G198" i="17" s="1"/>
  <c r="E199" i="17"/>
  <c r="E198" i="17" s="1"/>
  <c r="C199" i="17"/>
  <c r="C198" i="17" s="1"/>
  <c r="L206" i="17"/>
  <c r="M206" i="17" s="1"/>
  <c r="L205" i="17"/>
  <c r="M205" i="17" s="1"/>
  <c r="R204" i="17"/>
  <c r="Q204" i="17"/>
  <c r="O204" i="17"/>
  <c r="F204" i="17"/>
  <c r="L204" i="17" s="1"/>
  <c r="M204" i="17" s="1"/>
  <c r="F203" i="17"/>
  <c r="L203" i="17" s="1"/>
  <c r="M203" i="17" s="1"/>
  <c r="F202" i="17"/>
  <c r="D202" i="17" s="1"/>
  <c r="L201" i="17"/>
  <c r="M201" i="17" s="1"/>
  <c r="R200" i="17"/>
  <c r="F200" i="17"/>
  <c r="L200" i="17" l="1"/>
  <c r="M200" i="17" s="1"/>
  <c r="Q200" i="17"/>
  <c r="R199" i="17"/>
  <c r="R198" i="17" s="1"/>
  <c r="L202" i="17"/>
  <c r="M202" i="17" s="1"/>
  <c r="F199" i="17"/>
  <c r="F198" i="17" s="1"/>
  <c r="D199" i="17" l="1"/>
  <c r="D198" i="17" s="1"/>
  <c r="M199" i="17"/>
  <c r="M198" i="17" s="1"/>
  <c r="Q199" i="17"/>
  <c r="Q198" i="17" s="1"/>
  <c r="O199" i="17"/>
  <c r="O198" i="17" s="1"/>
  <c r="L199" i="17"/>
  <c r="L198" i="17" s="1"/>
  <c r="T268" i="17"/>
  <c r="S268" i="17"/>
  <c r="J268" i="17"/>
  <c r="I268" i="17"/>
  <c r="H268" i="17"/>
  <c r="G268" i="17"/>
  <c r="G252" i="17" s="1"/>
  <c r="E268" i="17"/>
  <c r="C268" i="17"/>
  <c r="T256" i="17"/>
  <c r="S256" i="17"/>
  <c r="J256" i="17"/>
  <c r="I256" i="17"/>
  <c r="H256" i="17"/>
  <c r="E256" i="17"/>
  <c r="C256" i="17"/>
  <c r="C290" i="17"/>
  <c r="H276" i="17"/>
  <c r="R253" i="17"/>
  <c r="F253" i="17"/>
  <c r="L253" i="17" s="1"/>
  <c r="M253" i="17" s="1"/>
  <c r="R272" i="17"/>
  <c r="F272" i="17"/>
  <c r="L272" i="17" s="1"/>
  <c r="M272" i="17" s="1"/>
  <c r="R271" i="17"/>
  <c r="F271" i="17"/>
  <c r="Q271" i="17" s="1"/>
  <c r="R270" i="17"/>
  <c r="F270" i="17"/>
  <c r="O270" i="17" s="1"/>
  <c r="R269" i="17"/>
  <c r="F269" i="17"/>
  <c r="Q269" i="17" s="1"/>
  <c r="R267" i="17"/>
  <c r="F267" i="17"/>
  <c r="Q267" i="17" s="1"/>
  <c r="R266" i="17"/>
  <c r="F266" i="17"/>
  <c r="L266" i="17" s="1"/>
  <c r="M266" i="17" s="1"/>
  <c r="R265" i="17"/>
  <c r="F265" i="17"/>
  <c r="Q265" i="17" s="1"/>
  <c r="R264" i="17"/>
  <c r="F264" i="17"/>
  <c r="O264" i="17" s="1"/>
  <c r="R263" i="17"/>
  <c r="F263" i="17"/>
  <c r="Q263" i="17" s="1"/>
  <c r="R262" i="17"/>
  <c r="F262" i="17"/>
  <c r="L262" i="17" s="1"/>
  <c r="M262" i="17" s="1"/>
  <c r="R261" i="17"/>
  <c r="F261" i="17"/>
  <c r="Q261" i="17" s="1"/>
  <c r="R260" i="17"/>
  <c r="F260" i="17"/>
  <c r="O260" i="17" s="1"/>
  <c r="R259" i="17"/>
  <c r="F259" i="17"/>
  <c r="Q259" i="17" s="1"/>
  <c r="R258" i="17"/>
  <c r="F258" i="17"/>
  <c r="L258" i="17" s="1"/>
  <c r="M258" i="17" s="1"/>
  <c r="R257" i="17"/>
  <c r="F257" i="17"/>
  <c r="Q257" i="17" s="1"/>
  <c r="R254" i="17"/>
  <c r="F254" i="17"/>
  <c r="L254" i="17" s="1"/>
  <c r="M254" i="17" s="1"/>
  <c r="J252" i="17" l="1"/>
  <c r="S252" i="17"/>
  <c r="H252" i="17"/>
  <c r="O253" i="17"/>
  <c r="D253" i="17"/>
  <c r="D271" i="17"/>
  <c r="D254" i="17"/>
  <c r="R256" i="17"/>
  <c r="D272" i="17"/>
  <c r="O265" i="17"/>
  <c r="O266" i="17"/>
  <c r="O269" i="17"/>
  <c r="E252" i="17"/>
  <c r="R268" i="17"/>
  <c r="O267" i="17"/>
  <c r="D259" i="17"/>
  <c r="D266" i="17"/>
  <c r="D267" i="17"/>
  <c r="D269" i="17"/>
  <c r="L271" i="17"/>
  <c r="M271" i="17" s="1"/>
  <c r="O272" i="17"/>
  <c r="D258" i="17"/>
  <c r="L261" i="17"/>
  <c r="M261" i="17" s="1"/>
  <c r="C252" i="17"/>
  <c r="O258" i="17"/>
  <c r="O259" i="17"/>
  <c r="D261" i="17"/>
  <c r="O257" i="17"/>
  <c r="D257" i="17"/>
  <c r="D262" i="17"/>
  <c r="D263" i="17"/>
  <c r="L265" i="17"/>
  <c r="M265" i="17" s="1"/>
  <c r="I252" i="17"/>
  <c r="T252" i="17"/>
  <c r="F268" i="17"/>
  <c r="L257" i="17"/>
  <c r="O261" i="17"/>
  <c r="O262" i="17"/>
  <c r="O263" i="17"/>
  <c r="D265" i="17"/>
  <c r="Q253" i="17"/>
  <c r="F256" i="17"/>
  <c r="Q260" i="17"/>
  <c r="L260" i="17"/>
  <c r="M260" i="17" s="1"/>
  <c r="Q258" i="17"/>
  <c r="L259" i="17"/>
  <c r="M259" i="17" s="1"/>
  <c r="Q262" i="17"/>
  <c r="L263" i="17"/>
  <c r="M263" i="17" s="1"/>
  <c r="Q266" i="17"/>
  <c r="L267" i="17"/>
  <c r="M267" i="17" s="1"/>
  <c r="L269" i="17"/>
  <c r="O271" i="17"/>
  <c r="Q272" i="17"/>
  <c r="Q264" i="17"/>
  <c r="Q270" i="17"/>
  <c r="L264" i="17"/>
  <c r="M264" i="17" s="1"/>
  <c r="L270" i="17"/>
  <c r="M270" i="17" s="1"/>
  <c r="D260" i="17"/>
  <c r="D264" i="17"/>
  <c r="D270" i="17"/>
  <c r="O254" i="17"/>
  <c r="Q254" i="17"/>
  <c r="R252" i="17" l="1"/>
  <c r="F252" i="17"/>
  <c r="O268" i="17"/>
  <c r="D268" i="17"/>
  <c r="Q268" i="17"/>
  <c r="Q256" i="17"/>
  <c r="M257" i="17"/>
  <c r="M256" i="17" s="1"/>
  <c r="L256" i="17"/>
  <c r="D256" i="17"/>
  <c r="M269" i="17"/>
  <c r="M268" i="17" s="1"/>
  <c r="L268" i="17"/>
  <c r="O256" i="17"/>
  <c r="O252" i="17" s="1"/>
  <c r="D252" i="17" l="1"/>
  <c r="Q252" i="17"/>
  <c r="L252" i="17"/>
  <c r="M252" i="17"/>
  <c r="T290" i="17"/>
  <c r="S290" i="17"/>
  <c r="E290" i="17"/>
  <c r="G290" i="17"/>
  <c r="H290" i="17"/>
  <c r="I290" i="17"/>
  <c r="J290" i="17"/>
  <c r="T276" i="17"/>
  <c r="S276" i="17"/>
  <c r="D276" i="17"/>
  <c r="E276" i="17"/>
  <c r="G276" i="17"/>
  <c r="I276" i="17"/>
  <c r="J276" i="17"/>
  <c r="C276" i="17"/>
  <c r="T274" i="17"/>
  <c r="S274" i="17"/>
  <c r="G274" i="17"/>
  <c r="H274" i="17"/>
  <c r="H273" i="17" s="1"/>
  <c r="J274" i="17"/>
  <c r="I274" i="17"/>
  <c r="E274" i="17"/>
  <c r="D274" i="17"/>
  <c r="C274" i="17"/>
  <c r="C302" i="17"/>
  <c r="R300" i="17"/>
  <c r="Q300" i="17"/>
  <c r="O300" i="17"/>
  <c r="F300" i="17"/>
  <c r="L300" i="17" s="1"/>
  <c r="M300" i="17" s="1"/>
  <c r="R299" i="17"/>
  <c r="Q299" i="17"/>
  <c r="O299" i="17"/>
  <c r="L299" i="17"/>
  <c r="M299" i="17" s="1"/>
  <c r="R298" i="17"/>
  <c r="Q298" i="17"/>
  <c r="O298" i="17"/>
  <c r="F298" i="17"/>
  <c r="L298" i="17" s="1"/>
  <c r="M298" i="17" s="1"/>
  <c r="R297" i="17"/>
  <c r="Q297" i="17"/>
  <c r="O297" i="17"/>
  <c r="F297" i="17"/>
  <c r="L297" i="17" s="1"/>
  <c r="M297" i="17" s="1"/>
  <c r="R296" i="17"/>
  <c r="Q296" i="17"/>
  <c r="O296" i="17"/>
  <c r="F296" i="17"/>
  <c r="L296" i="17" s="1"/>
  <c r="M296" i="17" s="1"/>
  <c r="R295" i="17"/>
  <c r="Q295" i="17"/>
  <c r="O295" i="17"/>
  <c r="F295" i="17"/>
  <c r="L295" i="17" s="1"/>
  <c r="M295" i="17" s="1"/>
  <c r="R294" i="17"/>
  <c r="Q294" i="17"/>
  <c r="O294" i="17"/>
  <c r="F294" i="17"/>
  <c r="L294" i="17" s="1"/>
  <c r="M294" i="17" s="1"/>
  <c r="R293" i="17"/>
  <c r="Q293" i="17"/>
  <c r="O293" i="17"/>
  <c r="F293" i="17"/>
  <c r="L293" i="17" s="1"/>
  <c r="M293" i="17" s="1"/>
  <c r="R292" i="17"/>
  <c r="Q292" i="17"/>
  <c r="O292" i="17"/>
  <c r="F292" i="17"/>
  <c r="L292" i="17" s="1"/>
  <c r="M292" i="17" s="1"/>
  <c r="R291" i="17"/>
  <c r="F291" i="17"/>
  <c r="L291" i="17" s="1"/>
  <c r="M291" i="17" s="1"/>
  <c r="R289" i="17"/>
  <c r="L289" i="17"/>
  <c r="M289" i="17" s="1"/>
  <c r="R288" i="17"/>
  <c r="Q288" i="17"/>
  <c r="O288" i="17"/>
  <c r="F288" i="17"/>
  <c r="L288" i="17" s="1"/>
  <c r="M288" i="17" s="1"/>
  <c r="R287" i="17"/>
  <c r="Q287" i="17"/>
  <c r="O287" i="17"/>
  <c r="F287" i="17"/>
  <c r="L287" i="17" s="1"/>
  <c r="M287" i="17" s="1"/>
  <c r="R286" i="17"/>
  <c r="Q286" i="17"/>
  <c r="O286" i="17"/>
  <c r="F286" i="17"/>
  <c r="L286" i="17" s="1"/>
  <c r="M286" i="17" s="1"/>
  <c r="R285" i="17"/>
  <c r="Q285" i="17"/>
  <c r="O285" i="17"/>
  <c r="F285" i="17"/>
  <c r="L285" i="17" s="1"/>
  <c r="M285" i="17" s="1"/>
  <c r="R284" i="17"/>
  <c r="Q284" i="17"/>
  <c r="O284" i="17"/>
  <c r="F284" i="17"/>
  <c r="L284" i="17" s="1"/>
  <c r="M284" i="17" s="1"/>
  <c r="R283" i="17"/>
  <c r="Q283" i="17"/>
  <c r="O283" i="17"/>
  <c r="F283" i="17"/>
  <c r="L283" i="17" s="1"/>
  <c r="M283" i="17" s="1"/>
  <c r="R282" i="17"/>
  <c r="Q282" i="17"/>
  <c r="O282" i="17"/>
  <c r="F282" i="17"/>
  <c r="L282" i="17" s="1"/>
  <c r="M282" i="17" s="1"/>
  <c r="R281" i="17"/>
  <c r="Q281" i="17"/>
  <c r="O281" i="17"/>
  <c r="F281" i="17"/>
  <c r="L281" i="17" s="1"/>
  <c r="M281" i="17" s="1"/>
  <c r="R280" i="17"/>
  <c r="Q280" i="17"/>
  <c r="O280" i="17"/>
  <c r="F280" i="17"/>
  <c r="L280" i="17" s="1"/>
  <c r="M280" i="17" s="1"/>
  <c r="R279" i="17"/>
  <c r="Q279" i="17"/>
  <c r="O279" i="17"/>
  <c r="F279" i="17"/>
  <c r="L279" i="17" s="1"/>
  <c r="M279" i="17" s="1"/>
  <c r="R278" i="17"/>
  <c r="Q278" i="17"/>
  <c r="O278" i="17"/>
  <c r="F278" i="17"/>
  <c r="L278" i="17" s="1"/>
  <c r="M278" i="17" s="1"/>
  <c r="R277" i="17"/>
  <c r="Q277" i="17"/>
  <c r="O277" i="17"/>
  <c r="F277" i="17"/>
  <c r="L277" i="17" s="1"/>
  <c r="M277" i="17" s="1"/>
  <c r="R275" i="17"/>
  <c r="R274" i="17" s="1"/>
  <c r="Q275" i="17"/>
  <c r="Q274" i="17" s="1"/>
  <c r="O275" i="17"/>
  <c r="O274" i="17" s="1"/>
  <c r="F275" i="17"/>
  <c r="L275" i="17" s="1"/>
  <c r="M275" i="17" s="1"/>
  <c r="M274" i="17" s="1"/>
  <c r="R290" i="17" l="1"/>
  <c r="T273" i="17"/>
  <c r="E273" i="17"/>
  <c r="C273" i="17"/>
  <c r="J273" i="17"/>
  <c r="G273" i="17"/>
  <c r="R276" i="17"/>
  <c r="I273" i="17"/>
  <c r="S273" i="17"/>
  <c r="O276" i="17"/>
  <c r="Q276" i="17"/>
  <c r="M276" i="17"/>
  <c r="M290" i="17"/>
  <c r="L290" i="17"/>
  <c r="D291" i="17"/>
  <c r="F274" i="17"/>
  <c r="L276" i="17"/>
  <c r="F290" i="17"/>
  <c r="L274" i="17"/>
  <c r="F276" i="17"/>
  <c r="R273" i="17" l="1"/>
  <c r="M273" i="17"/>
  <c r="F273" i="17"/>
  <c r="L273" i="17"/>
  <c r="O291" i="17"/>
  <c r="O290" i="17" s="1"/>
  <c r="O273" i="17" s="1"/>
  <c r="D290" i="17"/>
  <c r="D273" i="17" s="1"/>
  <c r="Q291" i="17"/>
  <c r="T163" i="17"/>
  <c r="S163" i="17"/>
  <c r="R163" i="17"/>
  <c r="Q163" i="17"/>
  <c r="O163" i="17"/>
  <c r="M163" i="17"/>
  <c r="L163" i="17"/>
  <c r="J163" i="17"/>
  <c r="I163" i="17"/>
  <c r="H163" i="17"/>
  <c r="G163" i="17"/>
  <c r="F163" i="17"/>
  <c r="E163" i="17"/>
  <c r="D163" i="17"/>
  <c r="C163" i="17"/>
  <c r="T157" i="17"/>
  <c r="S157" i="17"/>
  <c r="R157" i="17"/>
  <c r="Q157" i="17"/>
  <c r="O157" i="17"/>
  <c r="M157" i="17"/>
  <c r="L157" i="17"/>
  <c r="J157" i="17"/>
  <c r="I157" i="17"/>
  <c r="H157" i="17"/>
  <c r="G157" i="17"/>
  <c r="F157" i="17"/>
  <c r="E157" i="17"/>
  <c r="D157" i="17"/>
  <c r="C157" i="17"/>
  <c r="T152" i="17"/>
  <c r="S152" i="17"/>
  <c r="R152" i="17"/>
  <c r="M152" i="17"/>
  <c r="J152" i="17"/>
  <c r="I152" i="17"/>
  <c r="H152" i="17"/>
  <c r="G152" i="17"/>
  <c r="F152" i="17"/>
  <c r="E152" i="17"/>
  <c r="D152" i="17"/>
  <c r="C152" i="17"/>
  <c r="Q156" i="17"/>
  <c r="O156" i="17"/>
  <c r="L156" i="17"/>
  <c r="Q155" i="17"/>
  <c r="O155" i="17"/>
  <c r="L155" i="17"/>
  <c r="Q154" i="17"/>
  <c r="O154" i="17"/>
  <c r="L154" i="17"/>
  <c r="M151" i="17" l="1"/>
  <c r="S151" i="17"/>
  <c r="Q290" i="17"/>
  <c r="Q273" i="17" s="1"/>
  <c r="Q152" i="17"/>
  <c r="Q151" i="17" s="1"/>
  <c r="D151" i="17"/>
  <c r="H151" i="17"/>
  <c r="L152" i="17"/>
  <c r="L151" i="17" s="1"/>
  <c r="F151" i="17"/>
  <c r="J151" i="17"/>
  <c r="O152" i="17"/>
  <c r="O151" i="17" s="1"/>
  <c r="C151" i="17"/>
  <c r="G151" i="17"/>
  <c r="T151" i="17"/>
  <c r="E151" i="17"/>
  <c r="I151" i="17"/>
  <c r="R151" i="17"/>
  <c r="R352" i="17"/>
  <c r="K352" i="17"/>
  <c r="F352" i="17"/>
  <c r="D352" i="17"/>
  <c r="T351" i="17"/>
  <c r="S351" i="17"/>
  <c r="J351" i="17"/>
  <c r="I351" i="17"/>
  <c r="H351" i="17"/>
  <c r="G351" i="17"/>
  <c r="E351" i="17"/>
  <c r="C351" i="17"/>
  <c r="R350" i="17"/>
  <c r="N350" i="17"/>
  <c r="K350" i="17"/>
  <c r="F350" i="17"/>
  <c r="Q350" i="17" s="1"/>
  <c r="R349" i="17"/>
  <c r="R348" i="17" s="1"/>
  <c r="N349" i="17"/>
  <c r="K349" i="17"/>
  <c r="F349" i="17"/>
  <c r="Q349" i="17" s="1"/>
  <c r="T348" i="17"/>
  <c r="S348" i="17"/>
  <c r="J348" i="17"/>
  <c r="I348" i="17"/>
  <c r="H348" i="17"/>
  <c r="G348" i="17"/>
  <c r="E348" i="17"/>
  <c r="D348" i="17"/>
  <c r="C348" i="17"/>
  <c r="R347" i="17"/>
  <c r="P347" i="17"/>
  <c r="K347" i="17"/>
  <c r="F347" i="17"/>
  <c r="O347" i="17" s="1"/>
  <c r="T346" i="17"/>
  <c r="S346" i="17"/>
  <c r="J346" i="17"/>
  <c r="I346" i="17"/>
  <c r="H346" i="17"/>
  <c r="G346" i="17"/>
  <c r="E346" i="17"/>
  <c r="D346" i="17"/>
  <c r="C346" i="17"/>
  <c r="Q348" i="17" l="1"/>
  <c r="G345" i="17"/>
  <c r="S345" i="17"/>
  <c r="F346" i="17"/>
  <c r="L347" i="17"/>
  <c r="H345" i="17"/>
  <c r="T345" i="17"/>
  <c r="L352" i="17"/>
  <c r="M352" i="17" s="1"/>
  <c r="D351" i="17"/>
  <c r="D345" i="17" s="1"/>
  <c r="C345" i="17"/>
  <c r="R346" i="17"/>
  <c r="I345" i="17"/>
  <c r="E345" i="17"/>
  <c r="J345" i="17"/>
  <c r="F348" i="17"/>
  <c r="R351" i="17"/>
  <c r="Q347" i="17"/>
  <c r="O349" i="17"/>
  <c r="O350" i="17"/>
  <c r="F351" i="17"/>
  <c r="O352" i="17"/>
  <c r="O346" i="17"/>
  <c r="Q352" i="17"/>
  <c r="M347" i="17"/>
  <c r="L349" i="17"/>
  <c r="M349" i="17" s="1"/>
  <c r="L350" i="17"/>
  <c r="M350" i="17" s="1"/>
  <c r="R345" i="17" l="1"/>
  <c r="F345" i="17"/>
  <c r="O348" i="17"/>
  <c r="Q346" i="17"/>
  <c r="M346" i="17"/>
  <c r="L346" i="17"/>
  <c r="Q351" i="17"/>
  <c r="M348" i="17"/>
  <c r="L348" i="17"/>
  <c r="M351" i="17"/>
  <c r="L351" i="17"/>
  <c r="O351" i="17"/>
  <c r="O345" i="17" l="1"/>
  <c r="L345" i="17"/>
  <c r="M345" i="17"/>
  <c r="Q345" i="17"/>
  <c r="T329" i="17"/>
  <c r="J329" i="17"/>
  <c r="I329" i="17"/>
  <c r="H329" i="17"/>
  <c r="G329" i="17"/>
  <c r="E329" i="17"/>
  <c r="C329" i="17"/>
  <c r="S344" i="17"/>
  <c r="S329" i="17" s="1"/>
  <c r="F344" i="17"/>
  <c r="D344" i="17" s="1"/>
  <c r="R343" i="17"/>
  <c r="F343" i="17"/>
  <c r="D343" i="17" s="1"/>
  <c r="R342" i="17"/>
  <c r="F342" i="17"/>
  <c r="R341" i="17"/>
  <c r="F341" i="17"/>
  <c r="L341" i="17" s="1"/>
  <c r="M341" i="17" s="1"/>
  <c r="R340" i="17"/>
  <c r="F340" i="17"/>
  <c r="R339" i="17"/>
  <c r="F339" i="17"/>
  <c r="L339" i="17" s="1"/>
  <c r="M339" i="17" s="1"/>
  <c r="R338" i="17"/>
  <c r="F338" i="17"/>
  <c r="D338" i="17" s="1"/>
  <c r="R337" i="17"/>
  <c r="F337" i="17"/>
  <c r="D337" i="17" s="1"/>
  <c r="F336" i="17"/>
  <c r="D336" i="17" s="1"/>
  <c r="R335" i="17"/>
  <c r="F335" i="17"/>
  <c r="L335" i="17" s="1"/>
  <c r="M335" i="17" s="1"/>
  <c r="R334" i="17"/>
  <c r="F334" i="17"/>
  <c r="L334" i="17" s="1"/>
  <c r="M334" i="17" s="1"/>
  <c r="R333" i="17"/>
  <c r="F333" i="17"/>
  <c r="D333" i="17" s="1"/>
  <c r="R332" i="17"/>
  <c r="F332" i="17"/>
  <c r="D332" i="17" s="1"/>
  <c r="R331" i="17"/>
  <c r="F331" i="17"/>
  <c r="L331" i="17" s="1"/>
  <c r="M331" i="17" s="1"/>
  <c r="R330" i="17"/>
  <c r="F330" i="17"/>
  <c r="L330" i="17" s="1"/>
  <c r="M330" i="17" s="1"/>
  <c r="T307" i="17"/>
  <c r="S307" i="17"/>
  <c r="J307" i="17"/>
  <c r="I307" i="17"/>
  <c r="H307" i="17"/>
  <c r="G307" i="17"/>
  <c r="E307" i="17"/>
  <c r="C307" i="17"/>
  <c r="R328" i="17"/>
  <c r="F328" i="17"/>
  <c r="D328" i="17" s="1"/>
  <c r="R327" i="17"/>
  <c r="F327" i="17"/>
  <c r="D327" i="17" s="1"/>
  <c r="R326" i="17"/>
  <c r="F326" i="17"/>
  <c r="L326" i="17" s="1"/>
  <c r="M326" i="17" s="1"/>
  <c r="R325" i="17"/>
  <c r="F325" i="17"/>
  <c r="L325" i="17" s="1"/>
  <c r="M325" i="17" s="1"/>
  <c r="R324" i="17"/>
  <c r="F324" i="17"/>
  <c r="D324" i="17" s="1"/>
  <c r="R323" i="17"/>
  <c r="F323" i="17"/>
  <c r="D323" i="17" s="1"/>
  <c r="R322" i="17"/>
  <c r="F322" i="17"/>
  <c r="D322" i="17" s="1"/>
  <c r="R321" i="17"/>
  <c r="F321" i="17"/>
  <c r="L321" i="17" s="1"/>
  <c r="M321" i="17" s="1"/>
  <c r="R320" i="17"/>
  <c r="F320" i="17"/>
  <c r="D320" i="17" s="1"/>
  <c r="R319" i="17"/>
  <c r="F319" i="17"/>
  <c r="L319" i="17" s="1"/>
  <c r="M319" i="17" s="1"/>
  <c r="R318" i="17"/>
  <c r="F318" i="17"/>
  <c r="L318" i="17" s="1"/>
  <c r="R317" i="17"/>
  <c r="F317" i="17"/>
  <c r="L317" i="17" s="1"/>
  <c r="M317" i="17" s="1"/>
  <c r="R316" i="17"/>
  <c r="F316" i="17"/>
  <c r="D316" i="17" s="1"/>
  <c r="R315" i="17"/>
  <c r="F315" i="17"/>
  <c r="D315" i="17" s="1"/>
  <c r="R314" i="17"/>
  <c r="F314" i="17"/>
  <c r="D314" i="17" s="1"/>
  <c r="R313" i="17"/>
  <c r="F313" i="17"/>
  <c r="L313" i="17" s="1"/>
  <c r="M313" i="17" s="1"/>
  <c r="R312" i="17"/>
  <c r="F312" i="17"/>
  <c r="D312" i="17" s="1"/>
  <c r="R311" i="17"/>
  <c r="F311" i="17"/>
  <c r="D311" i="17" s="1"/>
  <c r="R310" i="17"/>
  <c r="F310" i="17"/>
  <c r="D310" i="17" s="1"/>
  <c r="R309" i="17"/>
  <c r="F309" i="17"/>
  <c r="L309" i="17" s="1"/>
  <c r="M309" i="17" s="1"/>
  <c r="R308" i="17"/>
  <c r="F308" i="17"/>
  <c r="D308" i="17" s="1"/>
  <c r="T302" i="17"/>
  <c r="S302" i="17"/>
  <c r="Q302" i="17"/>
  <c r="O302" i="17"/>
  <c r="L302" i="17"/>
  <c r="E302" i="17"/>
  <c r="G302" i="17"/>
  <c r="H302" i="17"/>
  <c r="I302" i="17"/>
  <c r="J302" i="17"/>
  <c r="R306" i="17"/>
  <c r="M306" i="17"/>
  <c r="F306" i="17"/>
  <c r="D306" i="17" s="1"/>
  <c r="R305" i="17"/>
  <c r="M305" i="17"/>
  <c r="F305" i="17"/>
  <c r="D305" i="17" s="1"/>
  <c r="R304" i="17"/>
  <c r="M304" i="17"/>
  <c r="F304" i="17"/>
  <c r="D304" i="17" s="1"/>
  <c r="R303" i="17"/>
  <c r="M303" i="17"/>
  <c r="F303" i="17"/>
  <c r="O312" i="17" l="1"/>
  <c r="Q312" i="17"/>
  <c r="O308" i="17"/>
  <c r="Q308" i="17"/>
  <c r="Q314" i="17"/>
  <c r="O314" i="17"/>
  <c r="Q320" i="17"/>
  <c r="O320" i="17"/>
  <c r="O315" i="17"/>
  <c r="Q315" i="17"/>
  <c r="O327" i="17"/>
  <c r="Q327" i="17"/>
  <c r="Q336" i="17"/>
  <c r="O336" i="17"/>
  <c r="O324" i="17"/>
  <c r="Q324" i="17"/>
  <c r="Q310" i="17"/>
  <c r="O310" i="17"/>
  <c r="O322" i="17"/>
  <c r="Q322" i="17"/>
  <c r="Q337" i="17"/>
  <c r="O337" i="17"/>
  <c r="O323" i="17"/>
  <c r="Q323" i="17"/>
  <c r="O338" i="17"/>
  <c r="Q338" i="17"/>
  <c r="Q344" i="17"/>
  <c r="O344" i="17"/>
  <c r="O333" i="17"/>
  <c r="Q333" i="17"/>
  <c r="O316" i="17"/>
  <c r="Q316" i="17"/>
  <c r="O328" i="17"/>
  <c r="Q328" i="17"/>
  <c r="O343" i="17"/>
  <c r="Q343" i="17"/>
  <c r="Q311" i="17"/>
  <c r="O311" i="17"/>
  <c r="O332" i="17"/>
  <c r="Q332" i="17"/>
  <c r="J301" i="17"/>
  <c r="E301" i="17"/>
  <c r="I301" i="17"/>
  <c r="C301" i="17"/>
  <c r="L310" i="17"/>
  <c r="M310" i="17" s="1"/>
  <c r="D318" i="17"/>
  <c r="M302" i="17"/>
  <c r="S301" i="17"/>
  <c r="R329" i="17"/>
  <c r="L338" i="17"/>
  <c r="M338" i="17" s="1"/>
  <c r="R302" i="17"/>
  <c r="T301" i="17"/>
  <c r="D321" i="17"/>
  <c r="H301" i="17"/>
  <c r="F302" i="17"/>
  <c r="G301" i="17"/>
  <c r="D319" i="17"/>
  <c r="D331" i="17"/>
  <c r="L333" i="17"/>
  <c r="M333" i="17" s="1"/>
  <c r="D335" i="17"/>
  <c r="F329" i="17"/>
  <c r="D303" i="17"/>
  <c r="D302" i="17" s="1"/>
  <c r="R307" i="17"/>
  <c r="L311" i="17"/>
  <c r="M311" i="17" s="1"/>
  <c r="D313" i="17"/>
  <c r="L343" i="17"/>
  <c r="M343" i="17" s="1"/>
  <c r="D326" i="17"/>
  <c r="L314" i="17"/>
  <c r="M314" i="17" s="1"/>
  <c r="L315" i="17"/>
  <c r="M315" i="17" s="1"/>
  <c r="D317" i="17"/>
  <c r="L322" i="17"/>
  <c r="M322" i="17" s="1"/>
  <c r="L323" i="17"/>
  <c r="M323" i="17" s="1"/>
  <c r="D325" i="17"/>
  <c r="F307" i="17"/>
  <c r="D330" i="17"/>
  <c r="L332" i="17"/>
  <c r="M332" i="17" s="1"/>
  <c r="D334" i="17"/>
  <c r="L336" i="17"/>
  <c r="M336" i="17" s="1"/>
  <c r="L337" i="17"/>
  <c r="M337" i="17" s="1"/>
  <c r="D339" i="17"/>
  <c r="L340" i="17"/>
  <c r="M340" i="17" s="1"/>
  <c r="D341" i="17"/>
  <c r="L342" i="17"/>
  <c r="M342" i="17" s="1"/>
  <c r="L344" i="17"/>
  <c r="M344" i="17" s="1"/>
  <c r="L327" i="17"/>
  <c r="M327" i="17" s="1"/>
  <c r="D309" i="17"/>
  <c r="D340" i="17"/>
  <c r="D342" i="17"/>
  <c r="L308" i="17"/>
  <c r="L312" i="17"/>
  <c r="M312" i="17" s="1"/>
  <c r="L316" i="17"/>
  <c r="M316" i="17" s="1"/>
  <c r="L320" i="17"/>
  <c r="M320" i="17" s="1"/>
  <c r="L324" i="17"/>
  <c r="M324" i="17" s="1"/>
  <c r="L328" i="17"/>
  <c r="M328" i="17" s="1"/>
  <c r="O317" i="17" l="1"/>
  <c r="Q317" i="17"/>
  <c r="Q319" i="17"/>
  <c r="O319" i="17"/>
  <c r="O318" i="17"/>
  <c r="Q318" i="17"/>
  <c r="O334" i="17"/>
  <c r="Q334" i="17"/>
  <c r="Q313" i="17"/>
  <c r="O313" i="17"/>
  <c r="Q321" i="17"/>
  <c r="O321" i="17"/>
  <c r="Q342" i="17"/>
  <c r="O342" i="17"/>
  <c r="Q340" i="17"/>
  <c r="O340" i="17"/>
  <c r="O330" i="17"/>
  <c r="Q330" i="17"/>
  <c r="Q326" i="17"/>
  <c r="O326" i="17"/>
  <c r="Q331" i="17"/>
  <c r="O331" i="17"/>
  <c r="O339" i="17"/>
  <c r="Q339" i="17"/>
  <c r="Q325" i="17"/>
  <c r="O325" i="17"/>
  <c r="Q335" i="17"/>
  <c r="O335" i="17"/>
  <c r="Q341" i="17"/>
  <c r="O341" i="17"/>
  <c r="Q309" i="17"/>
  <c r="Q307" i="17" s="1"/>
  <c r="O309" i="17"/>
  <c r="R301" i="17"/>
  <c r="F301" i="17"/>
  <c r="D307" i="17"/>
  <c r="M329" i="17"/>
  <c r="L329" i="17"/>
  <c r="D329" i="17"/>
  <c r="M308" i="17"/>
  <c r="M307" i="17" s="1"/>
  <c r="L307" i="17"/>
  <c r="O329" i="17" l="1"/>
  <c r="O307" i="17"/>
  <c r="O301" i="17" s="1"/>
  <c r="Q329" i="17"/>
  <c r="Q301" i="17" s="1"/>
  <c r="L301" i="17"/>
  <c r="M301" i="17"/>
  <c r="D301" i="17"/>
  <c r="C141" i="17"/>
  <c r="T141" i="17"/>
  <c r="S141" i="17"/>
  <c r="J141" i="17"/>
  <c r="I141" i="17"/>
  <c r="H141" i="17"/>
  <c r="G141" i="17"/>
  <c r="E141" i="17"/>
  <c r="T128" i="17"/>
  <c r="S128" i="17"/>
  <c r="J128" i="17"/>
  <c r="I128" i="17"/>
  <c r="H128" i="17"/>
  <c r="G128" i="17"/>
  <c r="E128" i="17"/>
  <c r="C128" i="17"/>
  <c r="T113" i="17"/>
  <c r="J113" i="17"/>
  <c r="I113" i="17"/>
  <c r="H113" i="17"/>
  <c r="G113" i="17"/>
  <c r="E113" i="17"/>
  <c r="C113" i="17"/>
  <c r="R150" i="17"/>
  <c r="F150" i="17"/>
  <c r="L150" i="17" s="1"/>
  <c r="M150" i="17" s="1"/>
  <c r="R149" i="17"/>
  <c r="F149" i="17"/>
  <c r="Q149" i="17" s="1"/>
  <c r="R148" i="17"/>
  <c r="F148" i="17"/>
  <c r="O148" i="17" s="1"/>
  <c r="R147" i="17"/>
  <c r="F147" i="17"/>
  <c r="L147" i="17" s="1"/>
  <c r="M147" i="17" s="1"/>
  <c r="R146" i="17"/>
  <c r="F146" i="17"/>
  <c r="L146" i="17" s="1"/>
  <c r="M146" i="17" s="1"/>
  <c r="R145" i="17"/>
  <c r="F145" i="17"/>
  <c r="Q145" i="17" s="1"/>
  <c r="R144" i="17"/>
  <c r="F144" i="17"/>
  <c r="O144" i="17" s="1"/>
  <c r="R143" i="17"/>
  <c r="F143" i="17"/>
  <c r="L143" i="17" s="1"/>
  <c r="M143" i="17" s="1"/>
  <c r="R142" i="17"/>
  <c r="F142" i="17"/>
  <c r="Q142" i="17" s="1"/>
  <c r="R140" i="17"/>
  <c r="F140" i="17"/>
  <c r="L140" i="17" s="1"/>
  <c r="M140" i="17" s="1"/>
  <c r="R139" i="17"/>
  <c r="F139" i="17"/>
  <c r="Q139" i="17" s="1"/>
  <c r="R138" i="17"/>
  <c r="F138" i="17"/>
  <c r="O138" i="17" s="1"/>
  <c r="R137" i="17"/>
  <c r="F137" i="17"/>
  <c r="Q137" i="17" s="1"/>
  <c r="R136" i="17"/>
  <c r="F136" i="17"/>
  <c r="L136" i="17" s="1"/>
  <c r="M136" i="17" s="1"/>
  <c r="R135" i="17"/>
  <c r="F135" i="17"/>
  <c r="Q135" i="17" s="1"/>
  <c r="R134" i="17"/>
  <c r="F134" i="17"/>
  <c r="O134" i="17" s="1"/>
  <c r="R133" i="17"/>
  <c r="F133" i="17"/>
  <c r="Q133" i="17" s="1"/>
  <c r="R132" i="17"/>
  <c r="F132" i="17"/>
  <c r="L132" i="17" s="1"/>
  <c r="M132" i="17" s="1"/>
  <c r="R131" i="17"/>
  <c r="F131" i="17"/>
  <c r="Q131" i="17" s="1"/>
  <c r="R130" i="17"/>
  <c r="F130" i="17"/>
  <c r="O130" i="17" s="1"/>
  <c r="R129" i="17"/>
  <c r="F129" i="17"/>
  <c r="Q129" i="17" s="1"/>
  <c r="R127" i="17"/>
  <c r="F127" i="17"/>
  <c r="L127" i="17" s="1"/>
  <c r="M127" i="17" s="1"/>
  <c r="R126" i="17"/>
  <c r="F126" i="17"/>
  <c r="Q126" i="17" s="1"/>
  <c r="R125" i="17"/>
  <c r="F125" i="17"/>
  <c r="O125" i="17" s="1"/>
  <c r="R124" i="17"/>
  <c r="F124" i="17"/>
  <c r="L124" i="17" s="1"/>
  <c r="M124" i="17" s="1"/>
  <c r="R123" i="17"/>
  <c r="F123" i="17"/>
  <c r="Q123" i="17" s="1"/>
  <c r="R122" i="17"/>
  <c r="F122" i="17"/>
  <c r="O122" i="17" s="1"/>
  <c r="R121" i="17"/>
  <c r="F121" i="17"/>
  <c r="L121" i="17" s="1"/>
  <c r="M121" i="17" s="1"/>
  <c r="R120" i="17"/>
  <c r="F120" i="17"/>
  <c r="Q120" i="17" s="1"/>
  <c r="R119" i="17"/>
  <c r="F119" i="17"/>
  <c r="Q119" i="17" s="1"/>
  <c r="R118" i="17"/>
  <c r="F118" i="17"/>
  <c r="O118" i="17" s="1"/>
  <c r="R117" i="17"/>
  <c r="F117" i="17"/>
  <c r="L117" i="17" s="1"/>
  <c r="M117" i="17" s="1"/>
  <c r="R116" i="17"/>
  <c r="F116" i="17"/>
  <c r="Q116" i="17" s="1"/>
  <c r="R115" i="17"/>
  <c r="F115" i="17"/>
  <c r="Q115" i="17" s="1"/>
  <c r="F114" i="17"/>
  <c r="L114" i="17" s="1"/>
  <c r="M114" i="17" s="1"/>
  <c r="C17" i="17"/>
  <c r="E17" i="17"/>
  <c r="G17" i="17"/>
  <c r="H17" i="17"/>
  <c r="I17" i="17"/>
  <c r="J17" i="17"/>
  <c r="L17" i="17"/>
  <c r="M17" i="17"/>
  <c r="Q17" i="17"/>
  <c r="S17" i="17"/>
  <c r="T17" i="17"/>
  <c r="C112" i="17" l="1"/>
  <c r="R113" i="17"/>
  <c r="R128" i="17"/>
  <c r="E112" i="17"/>
  <c r="J112" i="17"/>
  <c r="I112" i="17"/>
  <c r="O117" i="17"/>
  <c r="O124" i="17"/>
  <c r="D137" i="17"/>
  <c r="O135" i="17"/>
  <c r="S112" i="17"/>
  <c r="D124" i="17"/>
  <c r="D139" i="17"/>
  <c r="D114" i="17"/>
  <c r="D129" i="17"/>
  <c r="O129" i="17"/>
  <c r="D131" i="17"/>
  <c r="D147" i="17"/>
  <c r="L116" i="17"/>
  <c r="M116" i="17" s="1"/>
  <c r="L115" i="17"/>
  <c r="M115" i="17" s="1"/>
  <c r="L126" i="17"/>
  <c r="M126" i="17" s="1"/>
  <c r="D135" i="17"/>
  <c r="L145" i="17"/>
  <c r="M145" i="17" s="1"/>
  <c r="H112" i="17"/>
  <c r="T112" i="17"/>
  <c r="O137" i="17"/>
  <c r="R141" i="17"/>
  <c r="L120" i="17"/>
  <c r="M120" i="17" s="1"/>
  <c r="D123" i="17"/>
  <c r="D127" i="17"/>
  <c r="L135" i="17"/>
  <c r="M135" i="17" s="1"/>
  <c r="D143" i="17"/>
  <c r="G112" i="17"/>
  <c r="O121" i="17"/>
  <c r="L133" i="17"/>
  <c r="M133" i="17" s="1"/>
  <c r="L142" i="17"/>
  <c r="F128" i="17"/>
  <c r="O114" i="17"/>
  <c r="D117" i="17"/>
  <c r="L123" i="17"/>
  <c r="M123" i="17" s="1"/>
  <c r="L131" i="17"/>
  <c r="M131" i="17" s="1"/>
  <c r="O133" i="17"/>
  <c r="L139" i="17"/>
  <c r="M139" i="17" s="1"/>
  <c r="O147" i="17"/>
  <c r="F113" i="17"/>
  <c r="L119" i="17"/>
  <c r="M119" i="17" s="1"/>
  <c r="D121" i="17"/>
  <c r="L129" i="17"/>
  <c r="O131" i="17"/>
  <c r="D133" i="17"/>
  <c r="L137" i="17"/>
  <c r="M137" i="17" s="1"/>
  <c r="O139" i="17"/>
  <c r="D142" i="17"/>
  <c r="O143" i="17"/>
  <c r="L149" i="17"/>
  <c r="M149" i="17" s="1"/>
  <c r="F141" i="17"/>
  <c r="Q138" i="17"/>
  <c r="L130" i="17"/>
  <c r="M130" i="17" s="1"/>
  <c r="D132" i="17"/>
  <c r="O132" i="17"/>
  <c r="L134" i="17"/>
  <c r="M134" i="17" s="1"/>
  <c r="D136" i="17"/>
  <c r="O136" i="17"/>
  <c r="L138" i="17"/>
  <c r="M138" i="17" s="1"/>
  <c r="D140" i="17"/>
  <c r="O140" i="17"/>
  <c r="Q143" i="17"/>
  <c r="L144" i="17"/>
  <c r="M144" i="17" s="1"/>
  <c r="D146" i="17"/>
  <c r="O146" i="17"/>
  <c r="Q147" i="17"/>
  <c r="L148" i="17"/>
  <c r="M148" i="17" s="1"/>
  <c r="D150" i="17"/>
  <c r="O150" i="17"/>
  <c r="Q130" i="17"/>
  <c r="Q134" i="17"/>
  <c r="Q144" i="17"/>
  <c r="Q148" i="17"/>
  <c r="Q132" i="17"/>
  <c r="Q136" i="17"/>
  <c r="Q140" i="17"/>
  <c r="O142" i="17"/>
  <c r="D145" i="17"/>
  <c r="O145" i="17"/>
  <c r="Q146" i="17"/>
  <c r="D149" i="17"/>
  <c r="O149" i="17"/>
  <c r="Q150" i="17"/>
  <c r="D130" i="17"/>
  <c r="D134" i="17"/>
  <c r="D138" i="17"/>
  <c r="D144" i="17"/>
  <c r="D148" i="17"/>
  <c r="Q125" i="17"/>
  <c r="Q114" i="17"/>
  <c r="D116" i="17"/>
  <c r="O116" i="17"/>
  <c r="Q117" i="17"/>
  <c r="L118" i="17"/>
  <c r="M118" i="17" s="1"/>
  <c r="D120" i="17"/>
  <c r="O120" i="17"/>
  <c r="Q121" i="17"/>
  <c r="L122" i="17"/>
  <c r="M122" i="17" s="1"/>
  <c r="O123" i="17"/>
  <c r="Q124" i="17"/>
  <c r="L125" i="17"/>
  <c r="M125" i="17" s="1"/>
  <c r="O127" i="17"/>
  <c r="Q118" i="17"/>
  <c r="D115" i="17"/>
  <c r="O115" i="17"/>
  <c r="D119" i="17"/>
  <c r="O119" i="17"/>
  <c r="D126" i="17"/>
  <c r="O126" i="17"/>
  <c r="Q127" i="17"/>
  <c r="Q122" i="17"/>
  <c r="D118" i="17"/>
  <c r="D122" i="17"/>
  <c r="D125" i="17"/>
  <c r="R112" i="17" l="1"/>
  <c r="M113" i="17"/>
  <c r="Q141" i="17"/>
  <c r="Q128" i="17"/>
  <c r="O128" i="17"/>
  <c r="F112" i="17"/>
  <c r="D113" i="17"/>
  <c r="D128" i="17"/>
  <c r="O141" i="17"/>
  <c r="D141" i="17"/>
  <c r="L113" i="17"/>
  <c r="M129" i="17"/>
  <c r="M128" i="17" s="1"/>
  <c r="L128" i="17"/>
  <c r="Q113" i="17"/>
  <c r="M142" i="17"/>
  <c r="M141" i="17" s="1"/>
  <c r="L141" i="17"/>
  <c r="O113" i="17"/>
  <c r="T100" i="17"/>
  <c r="S100" i="17"/>
  <c r="J100" i="17"/>
  <c r="I100" i="17"/>
  <c r="H100" i="17"/>
  <c r="G100" i="17"/>
  <c r="E100" i="17"/>
  <c r="D100" i="17"/>
  <c r="C105" i="17"/>
  <c r="C100" i="17"/>
  <c r="C95" i="17" s="1"/>
  <c r="T105" i="17"/>
  <c r="S105" i="17"/>
  <c r="J105" i="17"/>
  <c r="I105" i="17"/>
  <c r="H105" i="17"/>
  <c r="G105" i="17"/>
  <c r="E105" i="17"/>
  <c r="D105" i="17"/>
  <c r="T96" i="17"/>
  <c r="S96" i="17"/>
  <c r="D96" i="17"/>
  <c r="E96" i="17"/>
  <c r="G96" i="17"/>
  <c r="H96" i="17"/>
  <c r="I96" i="17"/>
  <c r="J96" i="17"/>
  <c r="Q111" i="17"/>
  <c r="L111" i="17"/>
  <c r="M111" i="17" s="1"/>
  <c r="R110" i="17"/>
  <c r="F110" i="17"/>
  <c r="L110" i="17" s="1"/>
  <c r="M110" i="17" s="1"/>
  <c r="R109" i="17"/>
  <c r="F109" i="17"/>
  <c r="Q109" i="17" s="1"/>
  <c r="R108" i="17"/>
  <c r="F108" i="17"/>
  <c r="L108" i="17" s="1"/>
  <c r="M108" i="17" s="1"/>
  <c r="R107" i="17"/>
  <c r="F107" i="17"/>
  <c r="Q107" i="17" s="1"/>
  <c r="F106" i="17"/>
  <c r="Q106" i="17" s="1"/>
  <c r="R104" i="17"/>
  <c r="F104" i="17"/>
  <c r="O104" i="17" s="1"/>
  <c r="R103" i="17"/>
  <c r="F103" i="17"/>
  <c r="Q103" i="17" s="1"/>
  <c r="R102" i="17"/>
  <c r="F102" i="17"/>
  <c r="O102" i="17" s="1"/>
  <c r="R101" i="17"/>
  <c r="F101" i="17"/>
  <c r="Q101" i="17" s="1"/>
  <c r="R99" i="17"/>
  <c r="F99" i="17"/>
  <c r="Q99" i="17" s="1"/>
  <c r="R98" i="17"/>
  <c r="F98" i="17"/>
  <c r="L98" i="17" s="1"/>
  <c r="M98" i="17" s="1"/>
  <c r="R97" i="17"/>
  <c r="F97" i="17"/>
  <c r="L97" i="17" s="1"/>
  <c r="R96" i="17" l="1"/>
  <c r="O112" i="17"/>
  <c r="E95" i="17"/>
  <c r="J95" i="17"/>
  <c r="D95" i="17"/>
  <c r="H95" i="17"/>
  <c r="I95" i="17"/>
  <c r="R100" i="17"/>
  <c r="S95" i="17"/>
  <c r="R105" i="17"/>
  <c r="G95" i="17"/>
  <c r="T95" i="17"/>
  <c r="Q112" i="17"/>
  <c r="D112" i="17"/>
  <c r="O103" i="17"/>
  <c r="M112" i="17"/>
  <c r="O101" i="17"/>
  <c r="L112" i="17"/>
  <c r="O98" i="17"/>
  <c r="L101" i="17"/>
  <c r="M101" i="17" s="1"/>
  <c r="L109" i="17"/>
  <c r="M109" i="17" s="1"/>
  <c r="O97" i="17"/>
  <c r="O99" i="17"/>
  <c r="L107" i="17"/>
  <c r="M107" i="17" s="1"/>
  <c r="F96" i="17"/>
  <c r="F105" i="17"/>
  <c r="O108" i="17"/>
  <c r="L103" i="17"/>
  <c r="M103" i="17" s="1"/>
  <c r="O106" i="17"/>
  <c r="O110" i="17"/>
  <c r="F100" i="17"/>
  <c r="M97" i="17"/>
  <c r="Q104" i="17"/>
  <c r="Q97" i="17"/>
  <c r="Q98" i="17"/>
  <c r="L102" i="17"/>
  <c r="M102" i="17" s="1"/>
  <c r="Q108" i="17"/>
  <c r="Q110" i="17"/>
  <c r="L99" i="17"/>
  <c r="M99" i="17" s="1"/>
  <c r="L106" i="17"/>
  <c r="O107" i="17"/>
  <c r="O109" i="17"/>
  <c r="Q102" i="17"/>
  <c r="L104" i="17"/>
  <c r="M104" i="17" s="1"/>
  <c r="F95" i="17" l="1"/>
  <c r="R95" i="17"/>
  <c r="O105" i="17"/>
  <c r="Q105" i="17"/>
  <c r="Q100" i="17"/>
  <c r="M100" i="17"/>
  <c r="O100" i="17"/>
  <c r="Q96" i="17"/>
  <c r="O96" i="17"/>
  <c r="L100" i="17"/>
  <c r="L96" i="17"/>
  <c r="M106" i="17"/>
  <c r="M105" i="17" s="1"/>
  <c r="L105" i="17"/>
  <c r="M96" i="17"/>
  <c r="M95" i="17" l="1"/>
  <c r="Q95" i="17"/>
  <c r="O95" i="17"/>
  <c r="L95" i="17"/>
  <c r="T10" i="17"/>
  <c r="S10" i="17"/>
  <c r="J10" i="17"/>
  <c r="I10" i="17"/>
  <c r="H10" i="17"/>
  <c r="G10" i="17"/>
  <c r="E10" i="17"/>
  <c r="C10" i="17"/>
  <c r="M15" i="17" l="1"/>
  <c r="M14" i="17"/>
  <c r="F14" i="17"/>
  <c r="D14" i="17" s="1"/>
  <c r="R13" i="17"/>
  <c r="F13" i="17"/>
  <c r="D13" i="17" s="1"/>
  <c r="R12" i="17"/>
  <c r="M12" i="17"/>
  <c r="F12" i="17"/>
  <c r="D12" i="17" s="1"/>
  <c r="R10" i="17" l="1"/>
  <c r="D10" i="17"/>
  <c r="L13" i="17"/>
  <c r="F10" i="17"/>
  <c r="O13" i="17"/>
  <c r="O10" i="17" s="1"/>
  <c r="Q13" i="17"/>
  <c r="Q10" i="17" s="1"/>
  <c r="M13" i="17" l="1"/>
  <c r="M10" i="17" s="1"/>
  <c r="L10" i="17"/>
  <c r="T62" i="17"/>
  <c r="S62" i="17"/>
  <c r="J62" i="17"/>
  <c r="I62" i="17"/>
  <c r="H62" i="17"/>
  <c r="G62" i="17"/>
  <c r="E62" i="17"/>
  <c r="C62" i="17"/>
  <c r="T48" i="17"/>
  <c r="J48" i="17"/>
  <c r="I48" i="17"/>
  <c r="H48" i="17"/>
  <c r="G48" i="17"/>
  <c r="E48" i="17"/>
  <c r="C48" i="17"/>
  <c r="T80" i="17" l="1"/>
  <c r="T47" i="17" s="1"/>
  <c r="S80" i="17"/>
  <c r="S47" i="17" s="1"/>
  <c r="J80" i="17"/>
  <c r="J47" i="17" s="1"/>
  <c r="I80" i="17"/>
  <c r="I47" i="17" s="1"/>
  <c r="H80" i="17"/>
  <c r="H47" i="17" s="1"/>
  <c r="G80" i="17"/>
  <c r="G47" i="17" s="1"/>
  <c r="E80" i="17"/>
  <c r="E47" i="17" s="1"/>
  <c r="C80" i="17"/>
  <c r="C47" i="17" s="1"/>
  <c r="R94" i="17"/>
  <c r="F94" i="17"/>
  <c r="Q94" i="17" s="1"/>
  <c r="R93" i="17"/>
  <c r="F93" i="17"/>
  <c r="O93" i="17" s="1"/>
  <c r="R92" i="17"/>
  <c r="F92" i="17"/>
  <c r="L92" i="17" s="1"/>
  <c r="M92" i="17" s="1"/>
  <c r="R91" i="17"/>
  <c r="F91" i="17"/>
  <c r="Q91" i="17" s="1"/>
  <c r="R90" i="17"/>
  <c r="F90" i="17"/>
  <c r="O90" i="17" s="1"/>
  <c r="R89" i="17"/>
  <c r="F89" i="17"/>
  <c r="L89" i="17" s="1"/>
  <c r="M89" i="17" s="1"/>
  <c r="R88" i="17"/>
  <c r="F88" i="17"/>
  <c r="Q88" i="17" s="1"/>
  <c r="R87" i="17"/>
  <c r="F87" i="17"/>
  <c r="Q87" i="17" s="1"/>
  <c r="R86" i="17"/>
  <c r="F86" i="17"/>
  <c r="O86" i="17" s="1"/>
  <c r="R85" i="17"/>
  <c r="F85" i="17"/>
  <c r="L85" i="17" s="1"/>
  <c r="M85" i="17" s="1"/>
  <c r="R84" i="17"/>
  <c r="F84" i="17"/>
  <c r="Q84" i="17" s="1"/>
  <c r="R83" i="17"/>
  <c r="F83" i="17"/>
  <c r="Q83" i="17" s="1"/>
  <c r="R82" i="17"/>
  <c r="F82" i="17"/>
  <c r="O82" i="17" s="1"/>
  <c r="R81" i="17"/>
  <c r="F81" i="17"/>
  <c r="L81" i="17" s="1"/>
  <c r="M81" i="17" s="1"/>
  <c r="R79" i="17"/>
  <c r="F79" i="17"/>
  <c r="O79" i="17" s="1"/>
  <c r="R78" i="17"/>
  <c r="F78" i="17"/>
  <c r="L78" i="17" s="1"/>
  <c r="M78" i="17" s="1"/>
  <c r="R77" i="17"/>
  <c r="F77" i="17"/>
  <c r="Q77" i="17" s="1"/>
  <c r="R76" i="17"/>
  <c r="F76" i="17"/>
  <c r="Q76" i="17" s="1"/>
  <c r="R75" i="17"/>
  <c r="F75" i="17"/>
  <c r="O75" i="17" s="1"/>
  <c r="R74" i="17"/>
  <c r="F74" i="17"/>
  <c r="L74" i="17" s="1"/>
  <c r="M74" i="17" s="1"/>
  <c r="R73" i="17"/>
  <c r="F73" i="17"/>
  <c r="Q73" i="17" s="1"/>
  <c r="R72" i="17"/>
  <c r="F72" i="17"/>
  <c r="Q72" i="17" s="1"/>
  <c r="R71" i="17"/>
  <c r="F71" i="17"/>
  <c r="O71" i="17" s="1"/>
  <c r="R70" i="17"/>
  <c r="F70" i="17"/>
  <c r="Q70" i="17" s="1"/>
  <c r="R69" i="17"/>
  <c r="F69" i="17"/>
  <c r="L69" i="17" s="1"/>
  <c r="M69" i="17" s="1"/>
  <c r="R68" i="17"/>
  <c r="F68" i="17"/>
  <c r="Q68" i="17" s="1"/>
  <c r="R67" i="17"/>
  <c r="F67" i="17"/>
  <c r="O67" i="17" s="1"/>
  <c r="R66" i="17"/>
  <c r="F66" i="17"/>
  <c r="Q66" i="17" s="1"/>
  <c r="R65" i="17"/>
  <c r="F65" i="17"/>
  <c r="L65" i="17" s="1"/>
  <c r="M65" i="17" s="1"/>
  <c r="R64" i="17"/>
  <c r="F64" i="17"/>
  <c r="Q64" i="17" s="1"/>
  <c r="R63" i="17"/>
  <c r="F63" i="17"/>
  <c r="R61" i="17"/>
  <c r="F61" i="17"/>
  <c r="Q61" i="17" s="1"/>
  <c r="R60" i="17"/>
  <c r="F60" i="17"/>
  <c r="O60" i="17" s="1"/>
  <c r="R59" i="17"/>
  <c r="F59" i="17"/>
  <c r="Q59" i="17" s="1"/>
  <c r="R58" i="17"/>
  <c r="F58" i="17"/>
  <c r="Q58" i="17" s="1"/>
  <c r="R57" i="17"/>
  <c r="F57" i="17"/>
  <c r="O57" i="17" s="1"/>
  <c r="R56" i="17"/>
  <c r="F56" i="17"/>
  <c r="Q56" i="17" s="1"/>
  <c r="R55" i="17"/>
  <c r="F55" i="17"/>
  <c r="Q55" i="17" s="1"/>
  <c r="R54" i="17"/>
  <c r="F54" i="17"/>
  <c r="O54" i="17" s="1"/>
  <c r="R53" i="17"/>
  <c r="F53" i="17"/>
  <c r="Q53" i="17" s="1"/>
  <c r="R52" i="17"/>
  <c r="F52" i="17"/>
  <c r="Q52" i="17" s="1"/>
  <c r="R51" i="17"/>
  <c r="F51" i="17"/>
  <c r="R50" i="17"/>
  <c r="F50" i="17"/>
  <c r="Q50" i="17" s="1"/>
  <c r="R49" i="17"/>
  <c r="F49" i="17"/>
  <c r="R62" i="17" l="1"/>
  <c r="R48" i="17"/>
  <c r="R80" i="17"/>
  <c r="D50" i="17"/>
  <c r="D88" i="17"/>
  <c r="D73" i="17"/>
  <c r="D66" i="17"/>
  <c r="D70" i="17"/>
  <c r="D74" i="17"/>
  <c r="O84" i="17"/>
  <c r="L83" i="17"/>
  <c r="M83" i="17" s="1"/>
  <c r="L84" i="17"/>
  <c r="M84" i="17" s="1"/>
  <c r="L58" i="17"/>
  <c r="M58" i="17" s="1"/>
  <c r="D81" i="17"/>
  <c r="D84" i="17"/>
  <c r="O88" i="17"/>
  <c r="L50" i="17"/>
  <c r="M50" i="17" s="1"/>
  <c r="L59" i="17"/>
  <c r="M59" i="17" s="1"/>
  <c r="O63" i="17"/>
  <c r="F62" i="17"/>
  <c r="L66" i="17"/>
  <c r="M66" i="17" s="1"/>
  <c r="O73" i="17"/>
  <c r="O74" i="17"/>
  <c r="D78" i="17"/>
  <c r="D85" i="17"/>
  <c r="O68" i="17"/>
  <c r="O91" i="17"/>
  <c r="O92" i="17"/>
  <c r="O66" i="17"/>
  <c r="D68" i="17"/>
  <c r="F80" i="17"/>
  <c r="D91" i="17"/>
  <c r="D92" i="17"/>
  <c r="Q49" i="17"/>
  <c r="F48" i="17"/>
  <c r="O50" i="17"/>
  <c r="L53" i="17"/>
  <c r="M53" i="17" s="1"/>
  <c r="L55" i="17"/>
  <c r="M55" i="17" s="1"/>
  <c r="L56" i="17"/>
  <c r="M56" i="17" s="1"/>
  <c r="L64" i="17"/>
  <c r="M64" i="17" s="1"/>
  <c r="L72" i="17"/>
  <c r="M72" i="17" s="1"/>
  <c r="L76" i="17"/>
  <c r="M76" i="17" s="1"/>
  <c r="L77" i="17"/>
  <c r="M77" i="17" s="1"/>
  <c r="O89" i="17"/>
  <c r="L94" i="17"/>
  <c r="M94" i="17" s="1"/>
  <c r="L49" i="17"/>
  <c r="L52" i="17"/>
  <c r="M52" i="17" s="1"/>
  <c r="L61" i="17"/>
  <c r="M61" i="17" s="1"/>
  <c r="O64" i="17"/>
  <c r="L70" i="17"/>
  <c r="M70" i="17" s="1"/>
  <c r="O72" i="17"/>
  <c r="L73" i="17"/>
  <c r="M73" i="17" s="1"/>
  <c r="O85" i="17"/>
  <c r="L91" i="17"/>
  <c r="M91" i="17" s="1"/>
  <c r="D56" i="17"/>
  <c r="O56" i="17"/>
  <c r="D64" i="17"/>
  <c r="L68" i="17"/>
  <c r="M68" i="17" s="1"/>
  <c r="O70" i="17"/>
  <c r="D72" i="17"/>
  <c r="D77" i="17"/>
  <c r="O77" i="17"/>
  <c r="O78" i="17"/>
  <c r="O81" i="17"/>
  <c r="L87" i="17"/>
  <c r="M87" i="17" s="1"/>
  <c r="L88" i="17"/>
  <c r="M88" i="17" s="1"/>
  <c r="D89" i="17"/>
  <c r="Q51" i="17"/>
  <c r="Q54" i="17"/>
  <c r="Q60" i="17"/>
  <c r="Q82" i="17"/>
  <c r="Q86" i="17"/>
  <c r="Q90" i="17"/>
  <c r="D49" i="17"/>
  <c r="O49" i="17"/>
  <c r="L51" i="17"/>
  <c r="M51" i="17" s="1"/>
  <c r="D53" i="17"/>
  <c r="O53" i="17"/>
  <c r="L54" i="17"/>
  <c r="M54" i="17" s="1"/>
  <c r="L57" i="17"/>
  <c r="M57" i="17" s="1"/>
  <c r="D59" i="17"/>
  <c r="O59" i="17"/>
  <c r="L60" i="17"/>
  <c r="M60" i="17" s="1"/>
  <c r="D61" i="17"/>
  <c r="O61" i="17"/>
  <c r="L63" i="17"/>
  <c r="D65" i="17"/>
  <c r="O65" i="17"/>
  <c r="L67" i="17"/>
  <c r="M67" i="17" s="1"/>
  <c r="D69" i="17"/>
  <c r="O69" i="17"/>
  <c r="L71" i="17"/>
  <c r="M71" i="17" s="1"/>
  <c r="Q74" i="17"/>
  <c r="L75" i="17"/>
  <c r="M75" i="17" s="1"/>
  <c r="Q78" i="17"/>
  <c r="L79" i="17"/>
  <c r="M79" i="17" s="1"/>
  <c r="Q81" i="17"/>
  <c r="L82" i="17"/>
  <c r="M82" i="17" s="1"/>
  <c r="Q85" i="17"/>
  <c r="L86" i="17"/>
  <c r="M86" i="17" s="1"/>
  <c r="Q89" i="17"/>
  <c r="L90" i="17"/>
  <c r="M90" i="17" s="1"/>
  <c r="Q92" i="17"/>
  <c r="L93" i="17"/>
  <c r="M93" i="17" s="1"/>
  <c r="Q57" i="17"/>
  <c r="Q63" i="17"/>
  <c r="Q67" i="17"/>
  <c r="Q71" i="17"/>
  <c r="Q75" i="17"/>
  <c r="Q79" i="17"/>
  <c r="Q93" i="17"/>
  <c r="D52" i="17"/>
  <c r="O52" i="17"/>
  <c r="D55" i="17"/>
  <c r="O55" i="17"/>
  <c r="D58" i="17"/>
  <c r="O58" i="17"/>
  <c r="Q65" i="17"/>
  <c r="Q69" i="17"/>
  <c r="D76" i="17"/>
  <c r="O76" i="17"/>
  <c r="D83" i="17"/>
  <c r="O83" i="17"/>
  <c r="D87" i="17"/>
  <c r="O87" i="17"/>
  <c r="D94" i="17"/>
  <c r="O94" i="17"/>
  <c r="D51" i="17"/>
  <c r="O51" i="17"/>
  <c r="D54" i="17"/>
  <c r="D57" i="17"/>
  <c r="D60" i="17"/>
  <c r="D63" i="17"/>
  <c r="D67" i="17"/>
  <c r="D71" i="17"/>
  <c r="D75" i="17"/>
  <c r="D79" i="17"/>
  <c r="D82" i="17"/>
  <c r="D86" i="17"/>
  <c r="D90" i="17"/>
  <c r="D93" i="17"/>
  <c r="F47" i="17" l="1"/>
  <c r="R47" i="17"/>
  <c r="D62" i="17"/>
  <c r="O62" i="17"/>
  <c r="Q80" i="17"/>
  <c r="Q62" i="17"/>
  <c r="L62" i="17"/>
  <c r="D48" i="17"/>
  <c r="O48" i="17"/>
  <c r="D80" i="17"/>
  <c r="L48" i="17"/>
  <c r="M49" i="17"/>
  <c r="M48" i="17" s="1"/>
  <c r="O80" i="17"/>
  <c r="Q48" i="17"/>
  <c r="M63" i="17"/>
  <c r="M62" i="17" s="1"/>
  <c r="L80" i="17"/>
  <c r="D47" i="17" l="1"/>
  <c r="L47" i="17"/>
  <c r="Q47" i="17"/>
  <c r="O47" i="17"/>
  <c r="M80" i="17"/>
  <c r="M47" i="17" s="1"/>
  <c r="R39" i="17"/>
  <c r="F39" i="17"/>
  <c r="D39" i="17" s="1"/>
  <c r="R38" i="17"/>
  <c r="F38" i="17"/>
  <c r="D38" i="17" s="1"/>
  <c r="R37" i="17"/>
  <c r="F37" i="17"/>
  <c r="D37" i="17" s="1"/>
  <c r="R36" i="17"/>
  <c r="F36" i="17"/>
  <c r="O36" i="17" s="1"/>
  <c r="O28" i="17" s="1"/>
  <c r="R35" i="17"/>
  <c r="F35" i="17"/>
  <c r="D35" i="17" s="1"/>
  <c r="R34" i="17"/>
  <c r="F34" i="17"/>
  <c r="D34" i="17" s="1"/>
  <c r="R33" i="17"/>
  <c r="F33" i="17"/>
  <c r="D33" i="17" s="1"/>
  <c r="R32" i="17"/>
  <c r="F32" i="17"/>
  <c r="D32" i="17" s="1"/>
  <c r="R31" i="17"/>
  <c r="F31" i="17"/>
  <c r="D31" i="17" s="1"/>
  <c r="R30" i="17"/>
  <c r="F30" i="17"/>
  <c r="D30" i="17" s="1"/>
  <c r="R29" i="17"/>
  <c r="F29" i="17"/>
  <c r="D29" i="17" s="1"/>
  <c r="T28" i="17"/>
  <c r="S28" i="17"/>
  <c r="Q28" i="17"/>
  <c r="M28" i="17"/>
  <c r="L28" i="17"/>
  <c r="J28" i="17"/>
  <c r="I28" i="17"/>
  <c r="H28" i="17"/>
  <c r="G28" i="17"/>
  <c r="E28" i="17"/>
  <c r="C28" i="17"/>
  <c r="R27" i="17"/>
  <c r="F27" i="17"/>
  <c r="D27" i="17" s="1"/>
  <c r="R26" i="17"/>
  <c r="F26" i="17"/>
  <c r="D26" i="17" s="1"/>
  <c r="R25" i="17"/>
  <c r="F25" i="17"/>
  <c r="D25" i="17" s="1"/>
  <c r="R24" i="17"/>
  <c r="F24" i="17"/>
  <c r="O24" i="17" s="1"/>
  <c r="R23" i="17"/>
  <c r="F23" i="17"/>
  <c r="D23" i="17" s="1"/>
  <c r="R22" i="17"/>
  <c r="F22" i="17"/>
  <c r="D22" i="17" s="1"/>
  <c r="R21" i="17"/>
  <c r="F21" i="17"/>
  <c r="D21" i="17" s="1"/>
  <c r="R20" i="17"/>
  <c r="F20" i="17"/>
  <c r="D20" i="17" s="1"/>
  <c r="R19" i="17"/>
  <c r="F19" i="17"/>
  <c r="D19" i="17" s="1"/>
  <c r="R18" i="17"/>
  <c r="F18" i="17"/>
  <c r="R28" i="17" l="1"/>
  <c r="R17" i="17"/>
  <c r="R16" i="17" s="1"/>
  <c r="R9" i="17" s="1"/>
  <c r="I16" i="17"/>
  <c r="I9" i="17" s="1"/>
  <c r="G16" i="17"/>
  <c r="G9" i="17" s="1"/>
  <c r="L16" i="17"/>
  <c r="L9" i="17" s="1"/>
  <c r="C16" i="17"/>
  <c r="C9" i="17" s="1"/>
  <c r="M16" i="17"/>
  <c r="M9" i="17" s="1"/>
  <c r="Q16" i="17"/>
  <c r="Q9" i="17" s="1"/>
  <c r="H16" i="17"/>
  <c r="H9" i="17" s="1"/>
  <c r="E16" i="17"/>
  <c r="E9" i="17" s="1"/>
  <c r="J16" i="17"/>
  <c r="J9" i="17" s="1"/>
  <c r="S16" i="17"/>
  <c r="S9" i="17" s="1"/>
  <c r="T16" i="17"/>
  <c r="T9" i="17" s="1"/>
  <c r="D18" i="17"/>
  <c r="F17" i="17"/>
  <c r="O17" i="17"/>
  <c r="O16" i="17" s="1"/>
  <c r="O9" i="17" s="1"/>
  <c r="D24" i="17"/>
  <c r="D36" i="17"/>
  <c r="D28" i="17" s="1"/>
  <c r="F28" i="17"/>
  <c r="D17" i="17" l="1"/>
  <c r="D16" i="17" s="1"/>
  <c r="D9" i="17" s="1"/>
  <c r="F16" i="17"/>
  <c r="F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Thuy</author>
    <author>SkyUN.Org</author>
  </authors>
  <commentList>
    <comment ref="J46" authorId="0" shapeId="0" xr:uid="{00000000-0006-0000-0500-000001000000}">
      <text>
        <r>
          <rPr>
            <sz val="11"/>
            <color theme="1"/>
            <rFont val="Century Gothic"/>
            <family val="2"/>
            <scheme val="minor"/>
          </rPr>
          <t xml:space="preserve">2 bc ms+2nv
</t>
        </r>
      </text>
    </comment>
    <comment ref="I99" authorId="1" shapeId="0" xr:uid="{00000000-0006-0000-0500-000002000000}">
      <text>
        <r>
          <rPr>
            <b/>
            <sz val="14"/>
            <color indexed="81"/>
            <rFont val="Tahoma"/>
            <family val="2"/>
          </rPr>
          <t>Thuy:</t>
        </r>
        <r>
          <rPr>
            <sz val="14"/>
            <color indexed="81"/>
            <rFont val="Tahoma"/>
            <family val="2"/>
          </rPr>
          <t xml:space="preserve">
2 gv chưa bổ nhiệm, 1 KT bổ nhiệm 
</t>
        </r>
      </text>
    </comment>
    <comment ref="B347" authorId="2" shapeId="0" xr:uid="{00000000-0006-0000-0500-000003000000}">
      <text>
        <r>
          <rPr>
            <b/>
            <sz val="9"/>
            <color indexed="81"/>
            <rFont val="Tahoma"/>
            <family val="2"/>
            <charset val="163"/>
          </rPr>
          <t>-dấu là: Trường mầm non 3-2 thị trấn Cát Bà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R10" authorId="0" shapeId="0" xr:uid="{00000000-0006-0000-0600-000001000000}">
      <text>
        <r>
          <rPr>
            <b/>
            <sz val="9"/>
            <color indexed="81"/>
            <rFont val="Tahoma"/>
            <family val="2"/>
          </rPr>
          <t>Admin:</t>
        </r>
        <r>
          <rPr>
            <sz val="9"/>
            <color indexed="81"/>
            <rFont val="Tahoma"/>
            <family val="2"/>
          </rPr>
          <t xml:space="preserve">
Thêm QĐ bổ nhiệm CDNN năm 2016</t>
        </r>
      </text>
    </comment>
  </commentList>
</comments>
</file>

<file path=xl/sharedStrings.xml><?xml version="1.0" encoding="utf-8"?>
<sst xmlns="http://schemas.openxmlformats.org/spreadsheetml/2006/main" count="949" uniqueCount="554">
  <si>
    <t>x</t>
  </si>
  <si>
    <t>Mức lương hiện hưởng</t>
  </si>
  <si>
    <t>Nữ</t>
  </si>
  <si>
    <t>Nam</t>
  </si>
  <si>
    <t xml:space="preserve">Ngày tháng năm sinh </t>
  </si>
  <si>
    <t>Họ và tên</t>
  </si>
  <si>
    <t>TT</t>
  </si>
  <si>
    <t>Chức vụ hoặc chức danh công tác theo vị trí việc làm</t>
  </si>
  <si>
    <t>Hệ số lương</t>
  </si>
  <si>
    <t>Trình độ tin học</t>
  </si>
  <si>
    <t>Trình độ ngoại ngữ</t>
  </si>
  <si>
    <t>Tiêu chuẩn theo Đề án vị trí việc làm</t>
  </si>
  <si>
    <t>Tổng</t>
  </si>
  <si>
    <t>Cơ quan  đang làm việc</t>
  </si>
  <si>
    <t>Cơ quan</t>
  </si>
  <si>
    <t>CDNN hạng I</t>
  </si>
  <si>
    <t>CDNN hạng II</t>
  </si>
  <si>
    <t>CDNN hạng III</t>
  </si>
  <si>
    <t>Viên chức giữ chức vụ lãnh đạo, quản lý</t>
  </si>
  <si>
    <t>Viên chức không giữ chức vụ lãnh đạo, quản lý</t>
  </si>
  <si>
    <t>Tỉ lệ</t>
  </si>
  <si>
    <t>Số lượng</t>
  </si>
  <si>
    <t>Yêu cầu bố trí theo vị trí việc làm
(Căn cứ Quyết định phê duyệt vị trí việc làm, cơ cấu viên chức theo chức danh nghề nghiệp của các cơ quan, đơn vị)</t>
  </si>
  <si>
    <t>Đề xuất chỉ tiêu thăng hạng viên chức giáo viên</t>
  </si>
  <si>
    <t>CDNN hạng I
(không giữ chức vụ lãnh đạo, quản lý)</t>
  </si>
  <si>
    <t>CDNN hạng II
(không giữ chức vụ lãnh đạo, quản lý)</t>
  </si>
  <si>
    <t>CDNN hạng III
(không giữ chức vụ lãnh đạo, quản lý)</t>
  </si>
  <si>
    <t>Chỉ tiêu còn lại</t>
  </si>
  <si>
    <t>Mã số chức danh nghề nghiệp hiện giữ</t>
  </si>
  <si>
    <t>Trình độ Quản lý nghề nghiệp</t>
  </si>
  <si>
    <t>Trình độ chuyên môn</t>
  </si>
  <si>
    <t>Các điều kiện, tiêu chuẩn khác</t>
  </si>
  <si>
    <t>V.07.04.31</t>
  </si>
  <si>
    <t>&gt;= 1 năm</t>
  </si>
  <si>
    <t>CDNN hạng I xếp lương loại A2 (từ hệ số lương 4,00)</t>
  </si>
  <si>
    <t>I</t>
  </si>
  <si>
    <t>II</t>
  </si>
  <si>
    <t>III</t>
  </si>
  <si>
    <t>Khối Mầm non</t>
  </si>
  <si>
    <t>Khối Tiểu học</t>
  </si>
  <si>
    <t>Khối THCS</t>
  </si>
  <si>
    <t>Tổng số</t>
  </si>
  <si>
    <t>A. VIÊN CHỨC GIỮ CHỨC VỤ LÃNH ĐẠO, QUẢN LÝ</t>
  </si>
  <si>
    <t>B. VIÊN CHỨC KHÔNG GIỮ CHỨC VỤ LÃNH ĐẠO, QUẢN LÝ</t>
  </si>
  <si>
    <t>&gt;=9 năm</t>
  </si>
  <si>
    <t>V.07.02.25</t>
  </si>
  <si>
    <t>Có bằng Cử nhân giáo dục mầm non trở lên; hoặc có bằng tốt nghiệp Cao đẳng sư phạm giáo dục mầm non và có bằng Cử nhân Quản lý giáo dục trở lên</t>
  </si>
  <si>
    <t>Cử nhân giáo dục mầm non</t>
  </si>
  <si>
    <t>Hiệu trưởng</t>
  </si>
  <si>
    <t>V.07.03.28</t>
  </si>
  <si>
    <t>Có bằng Cử nhân trở lên thuộc ngành đào tạo giáo viên trở lên đối với giáo viên tiểu học. Trường hợp môn học chưa đủ giáo viên có bằng cử nhân thuộc ngành đào tạo giáo viên thì phải có bằng Cử nhân chuyên ngành phù hợp và có chứng chỉ bồi dưỡng nghiệp sư phạm dành cho giáo viên tiểu học theo chương trình do Bộ trưởng Bộ Giáo dục và Đào tạo ban hành.</t>
  </si>
  <si>
    <t>Cử nhân giáo dục tiểu học</t>
  </si>
  <si>
    <t>4,32</t>
  </si>
  <si>
    <t>Có bằng Cử nhân trở lên thuộc ngành đào tạo giáo viên trở lên đối với giáo viên trung học cơ sở. Trường hợp môn học chưa đủ giáo viên có bằng cử nhân thuộc ngành đào tạo giáo viên thì phải có bằng Cử nhân chuyên ngành phù hợp và có chứng chỉ bồi dưỡng nghiệp sư phạm dành cho giáo viên trung học cơ sở theo chương trình do Bộ trưởng Bộ Giáo dục và Đào tạo ban hành.</t>
  </si>
  <si>
    <t>Cử nhân Sư phạm Toán</t>
  </si>
  <si>
    <t>Phụ lục số 01.1: Quận, Huyện</t>
  </si>
  <si>
    <t>Văn bằng, chứng chỉ theo yêu cầu của CDNN dự xét</t>
  </si>
  <si>
    <t xml:space="preserve">Các danh hiệu thi đua và hình thức khen thưởng đạt được trong thời gian giữ chức danh nghề nghiệp hạng II hoặc tương đương </t>
  </si>
  <si>
    <t>Các CDNN khác hạng thấp hơn</t>
  </si>
  <si>
    <t>Số lượng viên chức không giữ chức vụ lãnh đạo, quản lý hiện có</t>
  </si>
  <si>
    <t>Tổng viên chức ngành giáo dục hiện có</t>
  </si>
  <si>
    <t>Số viên chức  ngành giáo dục giữ chức vụ lãnh đạo, quản lý</t>
  </si>
  <si>
    <t>SỞ GIÁO DỤC VÀ ĐÀO TẠO</t>
  </si>
  <si>
    <t>Thời gian bổ nhiệm chức danh nghề nghiệp hiện giữ đúng quy định</t>
  </si>
  <si>
    <t>Thời gian giữ chức danh nghề nghiệp hạng II hoặc tương đương</t>
  </si>
  <si>
    <t>Số người làm việc được giao</t>
  </si>
  <si>
    <t>6=7+8+9+10</t>
  </si>
  <si>
    <t>13=12-7</t>
  </si>
  <si>
    <t>4=5+6</t>
  </si>
  <si>
    <t>18=19+20</t>
  </si>
  <si>
    <t>SỞ NỘI VỤ THÀNH PHỐ HẢI PHÒNG</t>
  </si>
  <si>
    <t>SỐ LƯỢNG, CƠ CẤU VIÊN CHỨC NGÀNH GIÁO DỤC THEO CHỨC DANH NGHỀ NGHIỆP HIỆN CÓ
SỐ LƯỢNG VIÊN CHỨC NGÀNH GIÁO DỤC THEO YÊU CẦU CỦA VỊ TRÍ VIỆC LÀM VÀ ĐỀ XUẤT CHỈ TIÊU THĂNG HẠNG
CHỨC DANH NGHỀ NGHIỆP GIÁO VIÊN MẦM NON, GIÁO VIÊN PHỔ THÔNG CÔNG LẬP HẠNG I</t>
  </si>
  <si>
    <t>(Kèm theo … số       /              ngày     tháng     năm 2025 của          ….)</t>
  </si>
  <si>
    <t>MN Sao Sáng 1</t>
  </si>
  <si>
    <t>MN Sao Sáng 2</t>
  </si>
  <si>
    <t>MN Sao Sáng 3</t>
  </si>
  <si>
    <t>MN Sao Sáng 4</t>
  </si>
  <si>
    <t>MN Sao Sáng 5</t>
  </si>
  <si>
    <t>MN Sao Sáng 6</t>
  </si>
  <si>
    <t>MN Sao Sáng 7</t>
  </si>
  <si>
    <t>MN Đồng Tâm</t>
  </si>
  <si>
    <t>MN 20-10</t>
  </si>
  <si>
    <t>MN 8-3</t>
  </si>
  <si>
    <t>TH Nguyễn Du</t>
  </si>
  <si>
    <t>TH Chu Văn An</t>
  </si>
  <si>
    <t>TH Nguyễn Trãi</t>
  </si>
  <si>
    <t>TH Kim Đồng</t>
  </si>
  <si>
    <t>TH Trần Quốc Toản</t>
  </si>
  <si>
    <t>TH Thái Phiên</t>
  </si>
  <si>
    <t>TH Quang Trung</t>
  </si>
  <si>
    <t>TH Nguyễn Thượng Hiền</t>
  </si>
  <si>
    <t>TH Nguyễn Khuyến</t>
  </si>
  <si>
    <t>TH Lê Hồng Phong</t>
  </si>
  <si>
    <t>TH Đằng Giang</t>
  </si>
  <si>
    <t>THCS Lê Hồng Phong</t>
  </si>
  <si>
    <t>THCS Lý Tự Trọng</t>
  </si>
  <si>
    <t>THCS Quang Trung</t>
  </si>
  <si>
    <t>THCS Lạc Viên</t>
  </si>
  <si>
    <t>THCS An Đà</t>
  </si>
  <si>
    <t>THCS Đà Nẵng</t>
  </si>
  <si>
    <t>QUẬN NGÔ QUYỀN</t>
  </si>
  <si>
    <t>4,98</t>
  </si>
  <si>
    <t>Phó Hiệu trưởng</t>
  </si>
  <si>
    <t>Phó hiệu trưởng</t>
  </si>
  <si>
    <t>5,36</t>
  </si>
  <si>
    <t>4,34</t>
  </si>
  <si>
    <t>4,68</t>
  </si>
  <si>
    <t>Trường THCS Bắc Sơn</t>
  </si>
  <si>
    <t>5,02</t>
  </si>
  <si>
    <t>5,70</t>
  </si>
  <si>
    <t>Cử nhân Sư phạm Ngữ văn</t>
  </si>
  <si>
    <t>Trường Mầm non An Dương</t>
  </si>
  <si>
    <t>Giáo viên</t>
  </si>
  <si>
    <t>Trường THPT Ngô Quyền</t>
  </si>
  <si>
    <t>Trường THPT Đồng Hòa</t>
  </si>
  <si>
    <t>Trường THPT chuyên Trần Phú</t>
  </si>
  <si>
    <t>Trường Khiếm Thính Hải Phòng</t>
  </si>
  <si>
    <t>8,8%</t>
  </si>
  <si>
    <t>38,2%</t>
  </si>
  <si>
    <t>Trường Nuôi dạy trẻ em khiếm thị</t>
  </si>
  <si>
    <t>5,7</t>
  </si>
  <si>
    <t>TH-THCS Tân Thành</t>
  </si>
  <si>
    <t>MN Lê Thiện</t>
  </si>
  <si>
    <t>MN Đại Bản</t>
  </si>
  <si>
    <t>MN Tân Tiến</t>
  </si>
  <si>
    <t>MN An Hưng</t>
  </si>
  <si>
    <t>MN An Hồng</t>
  </si>
  <si>
    <t>MN Bắc Sơn</t>
  </si>
  <si>
    <t>MN An Hòa</t>
  </si>
  <si>
    <t>MN Lê Lợi</t>
  </si>
  <si>
    <t>MN Đặng Cương</t>
  </si>
  <si>
    <t>MN Quốc Tuấn</t>
  </si>
  <si>
    <t>MN Hồng Thái</t>
  </si>
  <si>
    <t>MN An Đồng I</t>
  </si>
  <si>
    <t>MN An Dương</t>
  </si>
  <si>
    <t>TH Lê Thiện</t>
  </si>
  <si>
    <t>TH Đại Bản I</t>
  </si>
  <si>
    <t>TH Đại Bản II</t>
  </si>
  <si>
    <t>TH Tân Tiến</t>
  </si>
  <si>
    <t>TH An Hưng</t>
  </si>
  <si>
    <t>TH An Hồng</t>
  </si>
  <si>
    <t>TH Nam Sơn</t>
  </si>
  <si>
    <t>TH Bắc Sơn</t>
  </si>
  <si>
    <t>TH An Hòa</t>
  </si>
  <si>
    <t>TH Hồng Phong</t>
  </si>
  <si>
    <t>TH Lê Lợi</t>
  </si>
  <si>
    <t>TH Đặng Cương</t>
  </si>
  <si>
    <t>TH Quốc Tuấn</t>
  </si>
  <si>
    <t>TH Hồng Thái</t>
  </si>
  <si>
    <t>TH Đồng Thái</t>
  </si>
  <si>
    <t>TH An Đồng</t>
  </si>
  <si>
    <t>TH An Dương</t>
  </si>
  <si>
    <t>THCS Đại Bản</t>
  </si>
  <si>
    <t>THCS Tân Tiến</t>
  </si>
  <si>
    <t>THCS An Hưng</t>
  </si>
  <si>
    <t>THCS An Hồng</t>
  </si>
  <si>
    <t>THCS Nam Sơn</t>
  </si>
  <si>
    <t>THCS Bắc Sơn</t>
  </si>
  <si>
    <t>THCS An Hòa</t>
  </si>
  <si>
    <t>THCS Hồng Phong</t>
  </si>
  <si>
    <t>THCS Lê Lợi</t>
  </si>
  <si>
    <t>THCS Đặng Cương</t>
  </si>
  <si>
    <t>THCS Quốc Tuấn</t>
  </si>
  <si>
    <t>THCS Hồng Thái</t>
  </si>
  <si>
    <t>THCS Đồng Thái</t>
  </si>
  <si>
    <t>THCS An Đồng</t>
  </si>
  <si>
    <t>THCS An Dương</t>
  </si>
  <si>
    <t>MN Anh Dũng</t>
  </si>
  <si>
    <t>MN Hải Thành</t>
  </si>
  <si>
    <t>MN Hưng Đạo</t>
  </si>
  <si>
    <t>TH Anh Dũng</t>
  </si>
  <si>
    <t>TH Đa Phúc</t>
  </si>
  <si>
    <t>TH Hải Thành</t>
  </si>
  <si>
    <t>TH Hòa Nghĩa</t>
  </si>
  <si>
    <t>THCS Anh Dũng</t>
  </si>
  <si>
    <t>THCS Đa Phúc</t>
  </si>
  <si>
    <t>THCS Hải Thành</t>
  </si>
  <si>
    <t>THCS Hòa Nghĩa</t>
  </si>
  <si>
    <t>THCS Hưng Đạo</t>
  </si>
  <si>
    <t>QUẬN DƯƠNG KINH</t>
  </si>
  <si>
    <t>QUẬN AN DƯƠNG</t>
  </si>
  <si>
    <t>Trường Mẫu giáo Kim Đồng I</t>
  </si>
  <si>
    <t>Trường Mẫu giáo Kim Đồng II</t>
  </si>
  <si>
    <t>Trường Mẫu giáo Kim Đồng III</t>
  </si>
  <si>
    <t>Trường Mẫu giáo Kim Đồng IV</t>
  </si>
  <si>
    <t xml:space="preserve">Trường Mầm non Dư Hàng Kênh </t>
  </si>
  <si>
    <t>Trường Mầm non Hoa Cúc</t>
  </si>
  <si>
    <t>Trường Mầm non Hoa Lan</t>
  </si>
  <si>
    <t>Trường Mầm non Hoa Mai</t>
  </si>
  <si>
    <t>Trường Mầm non Hướng Dương</t>
  </si>
  <si>
    <t>Trường Mầm non Kênh Dương</t>
  </si>
  <si>
    <t>Trường Mầm non Nguyễn Công Trứ</t>
  </si>
  <si>
    <t>Trường Mầm non Vĩnh Niệm</t>
  </si>
  <si>
    <t>Trường Mầm non 1-6</t>
  </si>
  <si>
    <t>Trường Tiểu học Dư Hàng</t>
  </si>
  <si>
    <t>Trường Tiểu học Dư Hàng Kênh</t>
  </si>
  <si>
    <t>Trường Tiểu học Lê Văn Tám</t>
  </si>
  <si>
    <t>Trường Tiểu học Nguyễn Công Trứ</t>
  </si>
  <si>
    <t>Trường Tiểu học Nguyễn Đức Cảnh</t>
  </si>
  <si>
    <t>Trường Tiểu học Nguyễn Thị Minh Khai</t>
  </si>
  <si>
    <t xml:space="preserve">Trường Tiểu học Nguyễn Văn Tố </t>
  </si>
  <si>
    <t>Trường Tiểu học Tân Trào</t>
  </si>
  <si>
    <t>Trường Tiểu học Trần Hưng Đạo</t>
  </si>
  <si>
    <t>Trường Tiểu học Trưng Vương</t>
  </si>
  <si>
    <t>Trường Tiểu học Vĩnh Niệm</t>
  </si>
  <si>
    <t>Trường Tiểu học Võ Thị Sáu</t>
  </si>
  <si>
    <t>Khối Trường THCS</t>
  </si>
  <si>
    <t>Trường THCS Dư Hàng Kênh</t>
  </si>
  <si>
    <t>Trường THCS Lê Chân</t>
  </si>
  <si>
    <t>Trường THCS Ngô Quyền</t>
  </si>
  <si>
    <t>Trường THCS Nguyễn Bá Ngọc</t>
  </si>
  <si>
    <t>Trường THCS Tô Hiệu</t>
  </si>
  <si>
    <t>Trường THCS Trần Phú</t>
  </si>
  <si>
    <t>Trường THCS Trương Công Định</t>
  </si>
  <si>
    <t>Trường THCS Vĩnh Niệm</t>
  </si>
  <si>
    <t>Trường THCS Võ Thị Sáu</t>
  </si>
  <si>
    <t>QUẬN LÊ CHÂN</t>
  </si>
  <si>
    <t>HUYỆN TIÊN LÃNG</t>
  </si>
  <si>
    <t>Trường MN Hùng Thắng</t>
  </si>
  <si>
    <t xml:space="preserve">Trường MN Khởi Nghĩa </t>
  </si>
  <si>
    <t xml:space="preserve">Trường MN Phạm Đình Nguyên </t>
  </si>
  <si>
    <t>Trường MN Thị Trấn TL</t>
  </si>
  <si>
    <t>Trường  Tiểu học Bắc Hưng</t>
  </si>
  <si>
    <t>Trường Tiểu học Bạch Đằng</t>
  </si>
  <si>
    <t>Trường Tiểu học Cấp Tiến</t>
  </si>
  <si>
    <t xml:space="preserve">Trường Tiểu học Đại Thắng </t>
  </si>
  <si>
    <t>Trường Tiểu học Hùng Thắng</t>
  </si>
  <si>
    <t>Trường Tiểu học Kiến Thiết</t>
  </si>
  <si>
    <t>Trường Tiểu học Minh Đức</t>
  </si>
  <si>
    <t>Trường Tiểu học Nam Hưng</t>
  </si>
  <si>
    <t>Trường Tiểu học Quyết Tiến</t>
  </si>
  <si>
    <t>Trường Tiểu học Vinh Quang</t>
  </si>
  <si>
    <t>Trường tiểu học Đoàn Lập</t>
  </si>
  <si>
    <t>Trường Tiểu hoc Đông Hưng</t>
  </si>
  <si>
    <t>Trường Tiểu học Khởi Nghĩa</t>
  </si>
  <si>
    <t xml:space="preserve">Trường Tiểu học Tiên Cường </t>
  </si>
  <si>
    <t>Trường Tiểu học Tự Cường</t>
  </si>
  <si>
    <t>Trường Tiểu học Tây Hưng</t>
  </si>
  <si>
    <t>Trường Tiểu học Thị trấn Tiên Lãng</t>
  </si>
  <si>
    <t>Trường Tiểu học Tiên Minh</t>
  </si>
  <si>
    <t>Trường Tiểu học Quang Phục</t>
  </si>
  <si>
    <t>Trường Tiểu học Toàn Thắng - Tiên Thắng</t>
  </si>
  <si>
    <t>Trường Tiểu học Tiên Thanh</t>
  </si>
  <si>
    <t>Trường THCS Chấn Hưng</t>
  </si>
  <si>
    <t>Trường THCS Cấp Tiến - Bạch Đằng</t>
  </si>
  <si>
    <t>Trường THCS Đại Thắng</t>
  </si>
  <si>
    <t>Trường THCS Đoàn Lập</t>
  </si>
  <si>
    <t>Trường THCS Đông Tây Hưng</t>
  </si>
  <si>
    <t>Trường THCS Hùng Thắng</t>
  </si>
  <si>
    <t>Trường THCS Kiến Thiết</t>
  </si>
  <si>
    <t>Trường THCS Quang Phục</t>
  </si>
  <si>
    <t>Trường THCS Quyết Tiến</t>
  </si>
  <si>
    <t>Trường THCS Thị trấn Tiên Lãng</t>
  </si>
  <si>
    <t>Trường THCS Tiên Cường</t>
  </si>
  <si>
    <t>Trường THCS Tiên Minh</t>
  </si>
  <si>
    <t>Trường THCS Tiên Thắng - Toàn Thắng</t>
  </si>
  <si>
    <t>Trường THCS Vinh Quang</t>
  </si>
  <si>
    <t>Trường THCS Khởi Nghĩa</t>
  </si>
  <si>
    <t>HUYỆN CÁT HẢI</t>
  </si>
  <si>
    <t>MN 3-2</t>
  </si>
  <si>
    <t>TH Đoàn Đức Thái</t>
  </si>
  <si>
    <t>TH Nguyễn Văn Trỗi</t>
  </si>
  <si>
    <t>THCS TT Cát Bà</t>
  </si>
  <si>
    <t>QUẬN ĐỒ SƠN</t>
  </si>
  <si>
    <t>Trường mầm non Quận</t>
  </si>
  <si>
    <t>Trường mầm non Hải Sơn</t>
  </si>
  <si>
    <t>Trường mầm non Bàng La</t>
  </si>
  <si>
    <t>Trường mầm non Minh Đức</t>
  </si>
  <si>
    <t>Trường tiểu học Ngọc Xuyên</t>
  </si>
  <si>
    <t>Trường tiểu học Hải Sơn</t>
  </si>
  <si>
    <t>Trường tiểu học Bàng La</t>
  </si>
  <si>
    <t>Trường tiểu học Minh Đức</t>
  </si>
  <si>
    <t>Trường tiểu học Hợp Đức</t>
  </si>
  <si>
    <t>Trường THCS Vạn Sơn</t>
  </si>
  <si>
    <t>Trường THCS Hợp Đức</t>
  </si>
  <si>
    <t>Trường THCS Bàng La</t>
  </si>
  <si>
    <t>Trường THCS Ngọc Hải</t>
  </si>
  <si>
    <t>Khối TH&amp;THCS</t>
  </si>
  <si>
    <t>Trường TH&amp;THCS Vạn Hương</t>
  </si>
  <si>
    <t>IV</t>
  </si>
  <si>
    <t>HUYỆN KIẾN THỤY</t>
  </si>
  <si>
    <t xml:space="preserve">Trường Mầm Non Kiến Quốc  </t>
  </si>
  <si>
    <t>5%</t>
  </si>
  <si>
    <t>35%</t>
  </si>
  <si>
    <t>55%</t>
  </si>
  <si>
    <t xml:space="preserve">Trường Tiểu học Ngũ Phúc </t>
  </si>
  <si>
    <t>40%</t>
  </si>
  <si>
    <t>50%</t>
  </si>
  <si>
    <t xml:space="preserve">Trường  Tiểu học Thuận Thiên </t>
  </si>
  <si>
    <t xml:space="preserve">Trường Tiểu học Ngũ Đoan </t>
  </si>
  <si>
    <t xml:space="preserve">Trường Tiểu học Hữu Bằng </t>
  </si>
  <si>
    <t xml:space="preserve">Trường Tiểu học Thị Trấn Núi Đối </t>
  </si>
  <si>
    <t>Trường Tiểu học Đại Hợp</t>
  </si>
  <si>
    <t xml:space="preserve">Trường Tiểu  học Tân trào </t>
  </si>
  <si>
    <t xml:space="preserve">Trường Tiểu học Đoàn Xá </t>
  </si>
  <si>
    <t>Trường Tiểu học Đông Phương</t>
  </si>
  <si>
    <t>Trường Tiểu học Tú Sơn</t>
  </si>
  <si>
    <t xml:space="preserve">Trường Tiểu học Minh Tân </t>
  </si>
  <si>
    <t xml:space="preserve">Trường Tiểu học Kiến Quốc </t>
  </si>
  <si>
    <t>Trường TH&amp;THCS Thuỵ Hương</t>
  </si>
  <si>
    <t>45%</t>
  </si>
  <si>
    <t xml:space="preserve">Khối THCS </t>
  </si>
  <si>
    <t xml:space="preserve">Trường THCS Ngũ Đoan </t>
  </si>
  <si>
    <t>39</t>
  </si>
  <si>
    <t>60%</t>
  </si>
  <si>
    <t>30%</t>
  </si>
  <si>
    <t>Trường THCS Kiến Phúc</t>
  </si>
  <si>
    <t>Trường THCS Tú Sơn</t>
  </si>
  <si>
    <t xml:space="preserve">Trường THCS Đại Hà </t>
  </si>
  <si>
    <t xml:space="preserve">Trường THCS Đại Hợp </t>
  </si>
  <si>
    <t xml:space="preserve">Trường THCS Tân Trào </t>
  </si>
  <si>
    <t xml:space="preserve">Trường THCS Thị Trấn Núi Đối </t>
  </si>
  <si>
    <t>Trường THCS Thuận Thiên</t>
  </si>
  <si>
    <t>Trường TH&amp;THCS Du lễ</t>
  </si>
  <si>
    <t xml:space="preserve">Trường TH&amp;THCS Tân Phong </t>
  </si>
  <si>
    <t>HUYỆN AN LÃO</t>
  </si>
  <si>
    <t>Trường mầm non Sao Sáng</t>
  </si>
  <si>
    <t>THCS Bát Trang</t>
  </si>
  <si>
    <t>THCS Trường Thọ</t>
  </si>
  <si>
    <t>THCS Tân Viên</t>
  </si>
  <si>
    <t>THCS Lương Khánh Thiện</t>
  </si>
  <si>
    <t>THCS An Tiến</t>
  </si>
  <si>
    <t>THCS Tân Thắng</t>
  </si>
  <si>
    <t>THCS Thái Sơn</t>
  </si>
  <si>
    <t>THCS Mỹ Đức</t>
  </si>
  <si>
    <t>THCS Trường Sơn</t>
  </si>
  <si>
    <t xml:space="preserve">KHỐI TH&amp;THCS </t>
  </si>
  <si>
    <t>TH&amp;THCS Quang Hưng</t>
  </si>
  <si>
    <t>TH&amp;THCS Trường Thành</t>
  </si>
  <si>
    <t>TH&amp;THCS Chiến Thắng</t>
  </si>
  <si>
    <t>TH&amp;THCS Lê Khắc Cẩn</t>
  </si>
  <si>
    <t>Trường THCS Lương Khánh Thiện</t>
  </si>
  <si>
    <t>HUYỆN VĨNH BẢO</t>
  </si>
  <si>
    <t>MN Vĩnh An</t>
  </si>
  <si>
    <t>MN Cổ Am</t>
  </si>
  <si>
    <t>MN Tiền Phong</t>
  </si>
  <si>
    <t>MN Hiệp Hòa</t>
  </si>
  <si>
    <t>MN Hùng Tiến</t>
  </si>
  <si>
    <t>MN Thị trấn</t>
  </si>
  <si>
    <t>TH&amp;THCS Hưng Nhân (Bậc Tiểu học)</t>
  </si>
  <si>
    <t>TH Đồng Minh</t>
  </si>
  <si>
    <t>TH An Hoà</t>
  </si>
  <si>
    <t>TH Cao Minh</t>
  </si>
  <si>
    <t>TH Cộng Hiền</t>
  </si>
  <si>
    <t>TH Dũng Tiến</t>
  </si>
  <si>
    <t>TH Giang Biên</t>
  </si>
  <si>
    <t>TH Hùng Tiến</t>
  </si>
  <si>
    <t>TH Hiệp Hoà</t>
  </si>
  <si>
    <t>TH Hoà Bình</t>
  </si>
  <si>
    <t>TH Liên Am-Lý Học</t>
  </si>
  <si>
    <t>TH Nhân Hoà</t>
  </si>
  <si>
    <t>TH Tân Hưng</t>
  </si>
  <si>
    <t>TH Tân Liên</t>
  </si>
  <si>
    <t>TH Tam Đa</t>
  </si>
  <si>
    <t>TH Tam Cường</t>
  </si>
  <si>
    <t>TH Thanh Lương</t>
  </si>
  <si>
    <t>TH Thị trấn VB</t>
  </si>
  <si>
    <t>TH Trấn Dương</t>
  </si>
  <si>
    <t>TH Trung Lập</t>
  </si>
  <si>
    <t>TH Vinh Quang</t>
  </si>
  <si>
    <t>TH Việt Tiến</t>
  </si>
  <si>
    <t>TH Vĩnh An</t>
  </si>
  <si>
    <t>TH Vĩnh Long-Thắng Thủy</t>
  </si>
  <si>
    <t>TH Vĩnh Phong - Tiền Phong</t>
  </si>
  <si>
    <t>TH Vĩnh Tiến - Cổ Am</t>
  </si>
  <si>
    <t>TH&amp;THCS Hưng Nhân</t>
  </si>
  <si>
    <t>THCS Đồng Minh</t>
  </si>
  <si>
    <t>THCS An Hoà</t>
  </si>
  <si>
    <t>THCS Cổ Am-Vĩnh Tiến</t>
  </si>
  <si>
    <t>THCS Lý Học - Liên Am - Cao Minh</t>
  </si>
  <si>
    <t>THCS Cộng Hiền</t>
  </si>
  <si>
    <t>THCS Dũng Tiến</t>
  </si>
  <si>
    <t>THCS Giang Biên</t>
  </si>
  <si>
    <t>THCS Hiệp Hòa - Hùng Tiến</t>
  </si>
  <si>
    <t>THCS Hòa Bình - Trấn Dương</t>
  </si>
  <si>
    <t>THCS Nguyễn Bỉnh Khiêm</t>
  </si>
  <si>
    <t>THCS Nhân Hoà - Tam Đa</t>
  </si>
  <si>
    <t>THCS Tân Hưng - Thị trấn</t>
  </si>
  <si>
    <t>THCS Thắng Thủy - Vĩnh Long</t>
  </si>
  <si>
    <t>THCS Vinh Quang - Thanh Lương</t>
  </si>
  <si>
    <t>THCS Tiền Phong - Vĩnh Phong</t>
  </si>
  <si>
    <t>THCS Vĩnh An- Tân Liên</t>
  </si>
  <si>
    <t>QUẬN KIẾN AN</t>
  </si>
  <si>
    <t>Trường mầm non Bắc Sơn</t>
  </si>
  <si>
    <t>Trường mầm non Quán Trữ</t>
  </si>
  <si>
    <t>Trường Mầm non Văn Đẩu</t>
  </si>
  <si>
    <t>Trường mầm non Hoa Cúc</t>
  </si>
  <si>
    <t>Trường mầm non Hoa Mai</t>
  </si>
  <si>
    <t>Trường mầm non Trần Thành Ngọ</t>
  </si>
  <si>
    <t>Trường TH Lý Tự Trọng</t>
  </si>
  <si>
    <t>Trường TH Đồng Hòa</t>
  </si>
  <si>
    <t>Trường TH Trần Thành Ngọ</t>
  </si>
  <si>
    <t>Trường TH Lê Hồng Phong</t>
  </si>
  <si>
    <t>Trường TH Quang Trung</t>
  </si>
  <si>
    <t>Trường TH Ngọc Sơn</t>
  </si>
  <si>
    <t>Trường TH Trần Quốc Toản</t>
  </si>
  <si>
    <t xml:space="preserve">Trường TH Kim Đồng </t>
  </si>
  <si>
    <t>Trường TH Nguyễn Du</t>
  </si>
  <si>
    <t>Trường TH Quán Trữ</t>
  </si>
  <si>
    <t>Trường THCS Trần Hưng Đạo</t>
  </si>
  <si>
    <t>Trường THCS Bắc Hà</t>
  </si>
  <si>
    <t>Trường THCS Nam Hà</t>
  </si>
  <si>
    <t>Trường THCS Đồng Hòa</t>
  </si>
  <si>
    <t>TỔNG SỐ</t>
  </si>
  <si>
    <t>Chức vụ hoặc chức danh công tác theo VTVL</t>
  </si>
  <si>
    <t>Kết quả thẩm định hồ sơ</t>
  </si>
  <si>
    <t>Đạt yêu cầu</t>
  </si>
  <si>
    <t>Không đạt yêu cầu</t>
  </si>
  <si>
    <t>Văn bằng 
hiện có</t>
  </si>
  <si>
    <r>
      <t xml:space="preserve">HỘI ĐỒNG XÉT THĂNG HẠNG
</t>
    </r>
    <r>
      <rPr>
        <b/>
        <sz val="16"/>
        <color theme="1"/>
        <rFont val="Times New Roman"/>
        <family val="1"/>
      </rPr>
      <t>BAN THẨM ĐỊNH HỒ SƠ</t>
    </r>
  </si>
  <si>
    <t>Có khả năng ứng dụng CNTT trong hoạt động nghề nghiệp</t>
  </si>
  <si>
    <t>3,99</t>
  </si>
  <si>
    <t xml:space="preserve">&gt;=6 năm </t>
  </si>
  <si>
    <t>&gt;=1 năm</t>
  </si>
  <si>
    <t>Đại học Giáo dục tiểu học</t>
  </si>
  <si>
    <t xml:space="preserve">Giáo viên THCS </t>
  </si>
  <si>
    <t>I. TRƯỜNG MN ANH DŨNG</t>
  </si>
  <si>
    <t>Phạm Thị Mai Anh</t>
  </si>
  <si>
    <t>13/8/1982</t>
  </si>
  <si>
    <t>Trường MN Anh Dũng</t>
  </si>
  <si>
    <t>1 năm 1 tháng</t>
  </si>
  <si>
    <t>- Đại học SP MN, - Thạc sĩ Giáo dục và phát triển cộng đồng</t>
  </si>
  <si>
    <t>Có chứng chỉ bồi dưỡng theo tiêu chuẩn CDNN GVMN</t>
  </si>
  <si>
    <t>Sử dụng được NN ở trình độ tương đương bậc 2
khung NNNN VN</t>
  </si>
  <si>
    <t>Quyết định số 1082/QĐ-UBND  ngày 23/7/2021 của UBND quận công nhận là chiến sĩ thi đua cơ sở năm 2021</t>
  </si>
  <si>
    <t xml:space="preserve"> -QĐ số 2047/QĐ-UBND ngày 15/12/2011 chuyển ngach giáo viên Mầm non cao cấp; Đã được bổ nhiệm CDNN giáo viên MN hạng II tại Quyết định số 2283/QĐ-UBND ngày 28/11/2023 của UBND quận Dương Kinh.
- Được xếp loại chất lượng ở mức HTT trở lên trong 05 năm từ 2020 đến 2024; trong đó có 03 năm (năm 2020, năm 2021, năm 2024) được xếp loại chất lượng ở mức HTXS nhiệm vụ.
- Đáp ứng đủ các tiêu chuẩn về năng lực chuyên môn, nghiệp vụ của CDNN giáo viên MN hạng I.
- Không trong thời hạn xử lý kỷ luật; không trong thời gian thực hiện các quy định liên quan đến kỷ luật theo quy định của Đảng và của pháp luật.</t>
  </si>
  <si>
    <t>II. TRƯỜNG MN HẢI THÀNH</t>
  </si>
  <si>
    <t>Vũ Thị Huấn</t>
  </si>
  <si>
    <t>18/11/1977</t>
  </si>
  <si>
    <t>Trường Mầm non Hải Thành</t>
  </si>
  <si>
    <t>Quyết định số 1087/QĐ-UBND của Ủy ban nhân dân quận công nhận là chiến sĩ thi đua cơ sở năm học 2023-2024</t>
  </si>
  <si>
    <t xml:space="preserve"> - Đã được bổ nhiệm CDNN theo Quyết định số 1178/QĐ-UBND ngày 28/7/2016 của UBND quận Dương Kinh; Đã được bổ nhiệm CDNN giáo viên mầm non hạng II tại Quyết định số 2252/QĐ-UBND ngày 27/11/2023 của Ủy ban nhân dân quận Dương Kinh.
- Được xếp loại chất lượng ở mức Hoàn thành tốt trở lên trong 05 năm từ 2020 đến 2024; trong đó có 02 năm (năm 2020, năm 2021) được xếp loại chất lượng ở mức hoàn thành xuất sắc nhiệm vụ.
- Đáp ứng đủ các tiêu chuẩn về năng lực chuyên môn, nghiệp vụ của CDNN giáo viên mầm non hạng I.
- Không trong thời hạn xử lý kỷ luật; không trong thời gian thực hiện các quy định liên quan đến kỷ luật theo quy định của Đảng và của pháp luật.</t>
  </si>
  <si>
    <t>III. TRƯỜNG MN HƯNG ĐẠO</t>
  </si>
  <si>
    <t>Đồng Thị Tuyết Nhung</t>
  </si>
  <si>
    <t>03/11/1973</t>
  </si>
  <si>
    <t>Trường Mầm non Hưng Đạo</t>
  </si>
  <si>
    <t>Quyết định số 1087/QĐ-UBND ngày 27/06/2024 của Ủy ban nhân dân quận công nhận là chiến sĩ thi đua cơ sở cấp quận năm học 2023-2024.</t>
  </si>
  <si>
    <t xml:space="preserve"> - Đã được bổ nhiệm CDNN giáo viên mầm non hạng II tại Quyết định số 1120/QĐ-UBND ngày 15/07/2016 của Ủy ban nhân dân quận Dương Kinh; QĐ 2281/QĐ-UBND ngày 28/11/2023 về bổ nhiệm CDNN giáo viên mầm non hạng II
- Được xếp loại chất lượng ở mức Hoàn thành tốt trở lên trong 05 năm từ 2020 đến 2024; trong đó có 04 năm ( năm 2020, 2021, 2023, năm 2024) được xếp loại chất lượng ở mức hoàn thành xuất sắc nhiệm vụ.
- Đáp ứng đủ các tiêu chuẩn về năng lực chuyên môn, nghiệp vụ của CDNN giáo viên mầm non hạng I.
- Không trong thời hạn xử lý kỷ luật; không trong thời gian thực hiện các quy định liên quan đến kỷ luật theo quy định của Đảng và của pháp luật.</t>
  </si>
  <si>
    <t>IV. TRƯỜNG TIỂU HỌC ANH DŨNG</t>
  </si>
  <si>
    <t>Nguyễn Thị Loan</t>
  </si>
  <si>
    <t>19/03/1969</t>
  </si>
  <si>
    <t>Trường Tiểu học Anh Dũng</t>
  </si>
  <si>
    <t>Có chứng chỉ bồi dưỡng theo tiêu chuẩn CDNN GVTH</t>
  </si>
  <si>
    <t xml:space="preserve">Bằng khen thành phố năm 2012 (quyết định số 1710/QĐ-CT 11/10/2012 của Chủ tịch UBND thành phố)
</t>
  </si>
  <si>
    <t xml:space="preserve"> - Bổ nhiệm ngạch giáo viên tiểu học cao cấp 15a.203 năm 2007 theo QĐ 1073/QĐ-SNV của giám đốc sở Nội vụ; Đã được bổ nhiệm CDNN giáo viên tiểu học hạng II tại Quyết định số 1154/QĐ-UBND ngày 20/07/2016 của Ủy ban nhân dân quận Dương Kinh; bổ nhiệm CDNN giáo viên tiểu học hạng II tại Quyết định số 2284/QĐ-UBND ngày 28/11/2023, được thay bởi QĐ 136/QĐ-UBND ngày 31/01/2024 của Ủy ban nhân dân quận Dương Kinh.
- Được xếp loại chất lượng ở mức Hoàn thành tốt trở lên trong 05 năm từ 2020 đến 2024; trong đó có 02 năm (năm 2020, năm 2021)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</si>
  <si>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Thanh Hường</t>
  </si>
  <si>
    <t>21/12/1982</t>
  </si>
  <si>
    <t xml:space="preserve">Giáo viên </t>
  </si>
  <si>
    <t>8 năm 4 tháng</t>
  </si>
  <si>
    <t>Giáo viên dạy giỏi cấp thành phố năm học: 2018-2019 (giấy chứng nhận của sở Giáo dục và Đào tạo thành phố)</t>
  </si>
  <si>
    <t xml:space="preserve"> - Đã được bổ nhiệm CDNN giáo viên tiểu học hạng II tại Quyết định số 17/QĐ-TrTH ngày 02/8/2016 của Hiệu trưởng trường Tiểu học Anh Dũng, quận Dương Kinh Đã được bổ nhiệm CDNN giáo viên tiểu học hạng II tại Quyết định số 2293/QĐ-UBND ngày 28/11/2023 của Ủy ban nhân dân quận Dương Kinh.
- Được xếp loại chất lượng ở mức Hoàn thành tốt trở lên trong 05 năm từ 2020 đến 2024; trong đó có 04 năm (năm 2020, 2021, 2022,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</si>
  <si>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 TRƯỜNG TIỂU HỌC ĐA PHÚC</t>
  </si>
  <si>
    <t>Vũ Thị Kim Vân</t>
  </si>
  <si>
    <t>30/10/1973</t>
  </si>
  <si>
    <t>Trường Tiểu học Đa Phúc</t>
  </si>
  <si>
    <t xml:space="preserve">Thạc sĩ quản lý giáo dục; 
Đại học sư phạm Tiểu học </t>
  </si>
  <si>
    <t>Quyết định số 1343/QĐ-TTg ngày 07/11/2024 tặng Bằng khen Thủ tướng Chính phủ</t>
  </si>
  <si>
    <t xml:space="preserve"> - Đã được bổ nhiệm CDNN giáo viên tiểu học hạng II tại Quyết định số 1148/QĐ-UBND ngày 20/7/2016 của Ủy ban nhân dân quận Dương Kinh; QĐ số 2255/QĐ-UBND ngày 27/11/2023 về bổ nhiệm CDNN hạng II, QĐ số 120/QĐ-UBND ngày 30/01/2024 thay thế QĐ số 2255.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</si>
  <si>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Bùi Thị Hà Mai</t>
  </si>
  <si>
    <t>29/11/1976</t>
  </si>
  <si>
    <t>Đại học sư phạm tiểu học</t>
  </si>
  <si>
    <t>Quyết định số 260/QĐ-GDĐT ngày 29/3/2024 chứng nhận giáo viên giỏi cấp quận</t>
  </si>
  <si>
    <t xml:space="preserve"> - Đã được bổ nhiệm CDNN giáo viên tiểu học hạng II tại Quyết định số 29/QĐ-THĐP ngày 29/07/2016 của Trường Tiểu học Đa Phúc; QĐ số 2319/QĐ-UBND về việc bổ nhiệm CDNN hạng II ngày 30/11/2023
- Được xếp loại chất lượng ở mức Hoàn thành tốt trở lên trong 05 năm từ 2020 đến 2024; trong đó có 02 năm (2020, 2021)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</si>
  <si>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Oanh</t>
  </si>
  <si>
    <t>07/05/1974</t>
  </si>
  <si>
    <t xml:space="preserve">x </t>
  </si>
  <si>
    <t>Quyết định số 86/QĐ-SGDĐT-TH ngày 31/01/2019 của Ủy ban nhân dân thành phố về việc công nhận giáo viên dạy giỏi cấp tiểu học Thành Phố</t>
  </si>
  <si>
    <t>- Đã được bổ nhiệm CDNN giáo viên tiểu học hạng II tại Quyết định số 27/QĐ-THĐP ngày 29/7/2016 của Trường Tiểu học Đa Phúc; QĐ số 2307/QĐ-UBND ngày 30/11/2023 về bổ nhiệm CDNN hạng II.
- Được xếp loại chất lượng ở mức Hoàn thành tốt trở lên trong 05 năm từ 2020 đến 2024; trong đó có 02 năm (2020, 2021)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</si>
  <si>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VI. TRƯỜNG TIỂU HỌC HẢI THÀNH</t>
  </si>
  <si>
    <t>Vũ Thị Hồi</t>
  </si>
  <si>
    <t>02/10/1975</t>
  </si>
  <si>
    <t>Trường Tiểu học Hải Thành</t>
  </si>
  <si>
    <t>Quyết định số 2398/QĐ-CT ngày 24/08/2021 của Ủy ban nhân dân thành phố về việc tặng bằng khen đối với Bà Vũ Thị Hồi năm 2021</t>
  </si>
  <si>
    <t xml:space="preserve"> - Đã được bổ nhiệm CDNN giáo viên tiểu học hạng II tại Quyết định số 34/QĐ-QĐ-TH ngày 22/07/2016 của Trường tiểu học Hải Thành; Đã được bổ nhiệm CDNN giáo viên tiểu học hạng II tại Quyết định số 2297/QĐ-QĐ-TH ngày 30/11/2023 của UBND quận Dương Kinh
- Trong 05 năm từ 2020 đến 2024  được xếp loại chất lượng ở mức hoàn thành tốt nhiệm vụ trở lên, trong đó có 04 năm (2020, 2021, 2022, 2023) được xếp loại chất lượng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</si>
  <si>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Nguyễn Thị Thu Huyên</t>
  </si>
  <si>
    <t>09/03/1977</t>
  </si>
  <si>
    <t>Quyết định số 2398/QĐ-CT ngày 24/08/2021 của Ủy ban nhân dân thành phố về việc tặng bằng khen đối với Bà Nguyễn Thị Thu Huyên năm 2021</t>
  </si>
  <si>
    <t xml:space="preserve"> - Đã được bổ nhiệm CDNN giáo viên tiểu học hạng II tại Quyết định số 24/QĐ-QĐ-TH ngày 22/07/2016 của Trường tiểu học Hải Thành; Đã được bổ nhiệm CDNN giáo viên tiểu học hạng II tại Quyết định số 2332/QĐ-QĐ-TH ngày 20/11/2023 của UBND quận Dương Kinh.
- Trong 05 năm từ 2020 đến 2024 được xếp loại chất lượng ở mức hoàn thành xuất sắc nhiệm vụ.
- Đáp ứng đủ các tiêu chuẩn về năng lực chuyên môn, nghiệp vụ của CDNN giáo viên tiểu học hạng I.
- Không trong thời hạn xử lý kỷ luật; không trong thời gian thực hiện các quy định liên quan đến kỷ luật theo quy định của Đảng và của pháp luật.</t>
  </si>
  <si>
    <t>VII. TRƯỜNG TIỂU HỌC HÒA NGHĨA</t>
  </si>
  <si>
    <t>Vũ Thị Hương</t>
  </si>
  <si>
    <t>25/03/1970</t>
  </si>
  <si>
    <t>Trường Tiểu học Hòa Nghĩa</t>
  </si>
  <si>
    <t xml:space="preserve">1 năm </t>
  </si>
  <si>
    <t>Quyết định số 2319/QĐ-CT ngày 7/10/2015 của Chủ tịch UBND thành phố về việc tặng Bằng khen "Đã có thành tích hoàn thành Xuất sắc nhiệm vụ kế hoạch công tác từ năm học 2013 - 2014 đến năm học 2014-2015".</t>
  </si>
  <si>
    <t xml:space="preserve"> - Được bổ nhiệm ngạch giáo viên tiểu học cao cấp 15a.203 năm 2007 tại quyết định số 1095/QĐ-SNV của sở Nội vụ thành phố; Đã được bổ nhiệm CDNN GV tiểu học hạng II mã số V.07.03.07 QĐ số 1150/QĐ-UBND ngày 20/07/2016 của UBND quận và QĐ 2547/QĐ-UBND ngày 30/11/2023 và Bổ nhiệm CDNN GV tiểu học hạng II  mã số V.07.03.28 QĐ số 131/QĐ-UBND ngày 30/01/2024 của UBND quận thay QĐ 2547/QĐ-UBND.
- Được xếp loại chất lượng ở mức Hoàn thành tốt trở lên trong 05 năm từ 2020 đến 2024; trong đó có 03 năm (năm 2020, 2021, năm 2024) được xếp loại chất lượng ở mức hoàn thành XS nhiệm vụ.
- Đáp ứng đủ các tiêu chuẩn về năng lực CM, NV của CDNN GV tiểu học hạng I.
- Không trong thời hạn xử lý kỷ luật; không trong thời gian thực hiện các quy định liên quan đến kỷ luật theo quy định của Đảng và của pháp luật.</t>
  </si>
  <si>
    <t>Bùi Thị Thúy Nhung</t>
  </si>
  <si>
    <t>22/01/1976</t>
  </si>
  <si>
    <t>Giáo viên giỏi cấp quận năm 2020 (giấy chứng nhận kèm theo quyết định số 412/QĐ-GDĐT của phòng Giáo dục và Đào tạo)</t>
  </si>
  <si>
    <t xml:space="preserve"> - Đã được bổ nhiệm CDNN giáo viên TH hạng II mã số V.07.03.07 QĐ số 95/QĐ-THHN ngày 28/07/2016 của trường TH Hòa Nghĩa và Bổ nhiệm CDNN giáo viên TH hạng II mã số V.07.03.28  QĐ số 2316/QĐ-UBND ngày 30/11/2023 của UBND quận Dương Kinh.
- Được xếp loại chất lượng ở mức Hoàn thành tốt trở lên trong 05 năm từ 2020 đến 2024; trong đó có 03 năm (năm 2020, năm 2021, năm 2022) được xếp loại chất lượng ở mức hoàn thành XS nhiệm vụ.
- Đáp ứng đủ các tiêu chuẩn về năng lực CM, NV của CDNN giáo viên tiểu học hạng I.
- Không trong thời hạn xử lý kỷ luật; không trong thời gian thực hiện các quy định liên quan đến kỷ luật theo quy định của Đảng và của pháp luật.</t>
  </si>
  <si>
    <t>VIII. TRƯỜNG THCS ANH DŨNG</t>
  </si>
  <si>
    <t>Lê Thị Thanh Thảo</t>
  </si>
  <si>
    <t>30/03/1975</t>
  </si>
  <si>
    <t>Trường THCS Anh Dũng</t>
  </si>
  <si>
    <t>Có chứng chỉ bồi dưỡng theo tiêu chuẩn CDNN GV THCS</t>
  </si>
  <si>
    <t>Bằng khen của Chủ tịch UBND thành phố đã có thành tích hoàn thành xuất sắc nhiệm vụ từ năm học 2019-2020 đến năm học 2020-2021 (Quyết định số 2398/QĐ-UBND ngày 24/8/2021 của Ủy ban nhân dân thành phố)</t>
  </si>
  <si>
    <t xml:space="preserve"> - Đã được bổ nhiệm CDNN giáo viên THCS hạng II tại Quyết định số 1163/QĐ-UBND ngày 20/7/2016 và Quyết định số 2432/QĐ-UBND ngày 30/11/2023 của Ủy ban nhân dân quận Dương Kinh.
- Được xếp loại chất lượng ở mức Hoàn thành tốt trở lên trong 05 năm từ 2020 đến 2024, trong đó có 4 năm hoàn thành xuất sắc nhiệm vụ (2020, 2021, 2022, 2023)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</si>
  <si>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IX. TRƯỜNG THCS ĐA PHÚC</t>
  </si>
  <si>
    <t>Lê Thị Kim Thanh</t>
  </si>
  <si>
    <t>12/12/1979</t>
  </si>
  <si>
    <t>Trường THCS Đa Phúc</t>
  </si>
  <si>
    <t>- Đại học Tiếng anh
- Cao đẳng sư phạm tiếng anh</t>
  </si>
  <si>
    <t>Bằng khen thành phố 2014 (quyết định số 1969/QĐ-CT ngày 16/9/2014 của Chủ tịch Ủy ban nhân dân thành phố)</t>
  </si>
  <si>
    <t>- Bổ nhiệm GV THCS chính 15a.201 từ năm 2008 (QĐ 2114 của Giám đốc sở Nội vụ); Bổ nhiệm CDNN GV THCS hạng II tại QĐ số 28/QĐ-THCS ngày 25/07/2016 của trường THCS Hưng Đạo; Bổ nhiệm CDNN GV THCS hạng II tại QĐ số 2425/QĐ-UBND ngày 30/11/2023 của UBND quận Dương Kinh
- Được xếp loại chất lượng ở mức Hoàn thành tốt trở lên trong 05 năm từ họ2020 đến 2024 trong đó có 03 năm (2021, 2022, 2023) được xếp loại chất lượng ở mức HTXSNV.
- Đáp ứng đủ các tiêu chuẩn về năng lực chuyên môn, nghiệp vụ của CDNN GV THCS hạng I.
- Không trong thời hạn xử lý kỷ luật; không trong thời gian thực hiện các quy định liên quan đến kỷ luật theo quy định của Đảng và của pháp luật.</t>
  </si>
  <si>
    <t xml:space="preserve">Nguyễn Tiến Bình </t>
  </si>
  <si>
    <t>'05/05/1975</t>
  </si>
  <si>
    <t>- Đại học Địa lý
- Cao đẳng sư phạm Văn - Địa</t>
  </si>
  <si>
    <t>Giáo viên giỏi năm 2011 cấp thành phố (Giấy chứng nhận của giám đốc sở Giáo dục và Đào tạo thành phố)</t>
  </si>
  <si>
    <t xml:space="preserve"> - Quyết định chuyển loại viên chức vào ngạch giáo viên THCS chính 15a.201 năm 2009 của Giám đốc sở Nội vụ;  Bổ nhiệm CDNN GV THCS hạng II tại QĐ ngày 29/7/2016 của trường THCS Đa Phúc; Bổ nhiệm CDNN GV THCS hạng II tại QĐ số 2419/QĐ-UBND ngày 30/11/2023 của UBND quận Dương Kinh
- Được xếp loại chất lượng ở mức Hoàn thành tốt trở lên trong 05 năm từ 2020 đến 2024; trong đó có 02 năm được xếp loại chất lượng ở mức HTXSNV (2021, 2024).
- Đáp ứng đủ các tiêu chuẩn về năng lực chuyên môn, nghiệp vụ của CDNN GV THCS hạng I.
- Không trong thời hạn xử lý kỷ luật; không trong thời gian thực hiện các quy định liên quan đến kỷ luật theo quy định của Đảng và của pháp luật.</t>
  </si>
  <si>
    <t xml:space="preserve">Hoàng Thị Thu </t>
  </si>
  <si>
    <t>01/07/1981</t>
  </si>
  <si>
    <t>Cử nhân Sư phạm Lịch Sử</t>
  </si>
  <si>
    <t>Quyết định số 158/QĐ-GDDT ngày 20/5/2021 của PGD-ĐT. Đạt danh hiệu: Giáo viên dạy Giỏi cấp Quận</t>
  </si>
  <si>
    <t xml:space="preserve"> - Bổ nhiệm CDNN GV THCS hạng II tại QĐ số 21/QĐ-THCS ngày 29/07/2016 của trường THCS Đa Phúc; Bổ nhiệm CDNN GV THCS hạng II tại QĐ số 2426/QĐ-UBND ngày 30/11/2023 của UBND quận Dương Kinh
- Được xếp loại chất lượng ở mức Hoàn thành tốt trở lên trong 05 năm từ năm 2020 đến 2024; trong đó có 03 năm (2020, 2021, 22022) được xếp loại chất lượng ở mức HTXSNV.
- Đáp ứng đủ các tiêu chuẩn về năng lực chuyên môn, nghiệp vụ của CDNN GV THCS hạng I.
- Không trong thời hạn xử lý kỷ luật; không trong thời gian thực hiện các quy định liên quan đến kỷ luật theo quy định của Đảng và của pháp luật.</t>
  </si>
  <si>
    <t>X. TRƯỜNG THCS HÒA NGHĨA</t>
  </si>
  <si>
    <t>Nguyễn Đức Nam</t>
  </si>
  <si>
    <t>01/11/1975</t>
  </si>
  <si>
    <t>Trường THCS Hoà Nghĩa</t>
  </si>
  <si>
    <t>Thạc sĩ Giáo dục và phát triển cộng đồng; cử nhân sư phạm Toán</t>
  </si>
  <si>
    <t>Quyết định số 2398/QĐ-CT ngày 24/08/2021 của Ủy ban nhân dân thành phố về việc tặng bằng khen đối với Nguyễn Đức Nam năm 2021</t>
  </si>
  <si>
    <t xml:space="preserve"> - Đã được bổ nhiệm CDNN giáo viên THCS hạng II tại Quyết định số 1161/QĐ-UBND ngày 20/07/2016 của UBND quân Dương Kinh; bổ nhiệm CDNN giáo viên THCS hạng II tại Quyết định số 2400/QĐ-UBND ngày 30/11/2023 của UBND quân Dương Kinh
- Được xếp loại chất lượng ở mức Hoàn thành tốt trở lên trong 05 năm từ 2020 đến 2024 trong đó có 02 năm (2020, 2021)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</si>
  <si>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Khúc Thị Thanh Hương</t>
  </si>
  <si>
    <t>05/02/1978</t>
  </si>
  <si>
    <t>Quyết định số 1744/QĐ-CT ngày 23/08/2016 của Ủy ban nhân dân thành phố về việc tặng bằng khen đối với Khúc Thị Thanh Hương năm 2016</t>
  </si>
  <si>
    <t xml:space="preserve"> - Đã được bổ nhiệm CDNN giáo viên THCS hạng II tại Quyết định số 13/QĐ-UBND ngày 26/07/2016 của Trường THCS Tân Thành; bổ nhiệm CDNN giáo viên THCS hạng II tại Quyết định số 2373/QĐ-UBND ngày 30/11/2023 của UBND quận Dương Kinh
 - Được xếp loại chất lượng ở mức Hoàn thành tốt trở lên trong 05 năm từ 2020 đến 2024; trong đó có 02 năm (2020, 2021)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</si>
  <si>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Đỗ Thị Biên</t>
  </si>
  <si>
    <t>02/07/1979</t>
  </si>
  <si>
    <t>Quyết định số 1574/QĐ-CT ngày 08/06/2021 của Ủy ban nhân dân thành phố về việc tặng bằng khen đối với Đỗ Thị Biên năm 2020</t>
  </si>
  <si>
    <t xml:space="preserve"> - Đã được bổ nhiệm CDNN giáo viên THCS hạng II tại Quyết định số 20/QĐ-THCS ngày 25/07/2016 của Trường THCS Hưng Đạo; bổ nhiệm CDNN giáo viên THCS hạng II tại Quyết định số 2463/QĐ-UBND ngày 30/11/2023 của UBND quận Dương Kinh
 - Được xếp loại chất lượng ở mức Hoàn thành tốt trở lên trong 05 năm từ 2020 đến 2024; trong đó có 03 năm (2020, 2021, 2022)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</si>
  <si>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XI. TRƯỜNG THCS HƯNG ĐẠO</t>
  </si>
  <si>
    <t>Nguyễn Thị Thúy Hoàn</t>
  </si>
  <si>
    <t>28/09/1976</t>
  </si>
  <si>
    <t>Trường THCS Hưng Đạo</t>
  </si>
  <si>
    <t>Cử nhân Sư phạm Ngữ Văn</t>
  </si>
  <si>
    <t xml:space="preserve"> - Đã được bổ nhiệm CDNN giáo viên THCS hạng II tại Quyết định số 13/QĐ-UBND ngày 25/07/2016 của Trường THCS Hưng Đạo; bổ nhiệm CDNN giáo viên THCS hạng II tại Quyết định số 2443/QĐ-UBND ngày 30/11/2023 của Ủy ban nhân dân quận Dương Kinh
- Được xếp loại chất lượng ở mức Hoàn thành tốt trở lên trong 05 năm từ 2020 đến 2024; trong đó có 02 năm (2021, 2022)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</si>
  <si>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XII. TRƯỜNG THCS HẢI THÀNH</t>
  </si>
  <si>
    <t>A. VIÊN CHỨC KHÔNG GIỮ CHỨC VỤ LÃNH ĐẠO, QUẢN LÝ</t>
  </si>
  <si>
    <t>Bùi Hữu Doanh</t>
  </si>
  <si>
    <t>07/06/1976</t>
  </si>
  <si>
    <t>Trường THCS Hải Thành</t>
  </si>
  <si>
    <t>Giáo viên giỏi năm 2015 cấp quận (giấy chứng nhận do Trưởng phòng Giáo dục và Đào tạo cấp)</t>
  </si>
  <si>
    <t xml:space="preserve"> - QĐ bổ nhiệm giáo viên THCS chính 15a.201 năm 2006 theo QĐ 156 ngày 20/4/2006 của UBND huyện Kiến Thụy; QĐ số 01/QĐ-THCS ngày 21/07/2016 về việc bổ nhiệm CDNN giáo viên THCS hạng II; Đã được bổ nhiệm CDNN giáo viên THCS hạng II tại Quyết định số 2369/QĐ-UBND ngày 30/11/2023 của Ủy ban nhân dân quận Dương Kinh
- Được xếp loại chất lượng ở mức Hoàn thành tốt trở lên trong 05 năm từ 2020 đến năm 2024; trong đó có 02 năm (2021, 2023) được xếp loại chất lượng ở mức hoàn thành xuất sắc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</si>
  <si>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XIII. TRƯỜNG TIỂU HỌC VÀ THCS TÂN THÀNH</t>
  </si>
  <si>
    <t>Vũ Thị Nhớ</t>
  </si>
  <si>
    <t>08/09/1976</t>
  </si>
  <si>
    <t>Trường TH&amp; THCS Tân Thành</t>
  </si>
  <si>
    <t>50,2</t>
  </si>
  <si>
    <t>Cử nhân Ngoại ngữ
(chứng chỉ nghiệp vụ sư phạm)</t>
  </si>
  <si>
    <t>Quyết định số 740/QĐ-GDĐT ngày 14/11/2023 của Trưởng phòng GD và ĐT quận về việc công nhận giáo viên chủ nhiệm lớp giỏi cấp quận cấp THCS năm học 2023-2024</t>
  </si>
  <si>
    <t xml:space="preserve"> - Đã được bổ nhiệm CDNN giáo viên THCS hạng II (Mã số V.07.04.11) tại Quyết định số 12/QĐ-TrTHCS ngày 26/7/2016 của Hiệu trưởng trường THCS Tân Thành; Đã được bổ nhiệm CDNN giáo viên THCS hạng II (Mã số V.07.04.31) tại Quyết định số 2345/QĐ-UBND ngày 30/11/2023 của UBND quận Dương Kinh
- Được xếp loại chất lượng ở mức HTT trở lên trong 05 năm từ 2020 đến 2024; trong đó có 02 năm (2020, 2024) được xếp loại chất lượng ở mức HTXS nhiệm vụ.
- Đáp ứng đủ các tiêu chuẩn về năng lực chuyên môn, nghiệp vụ của CDNN giáo viên THCS hạng I.
- Không trong thời hạn xử lý kỷ luật; không trong thời gian thực hiện các quy định liên quan đến kỷ luật theo quy định của Đảng và của pháp luật.</t>
  </si>
  <si>
    <t>DANH SÁCH VIÊN CHỨC ĐỦ ĐIỀU KIỆN THĂNG HẠNG LÊN CDNN HẠNG I GIÁO VIÊN MẦM NON, PHỔ THÔNG CÔNG LẬP
(Khối Mầm non)</t>
  </si>
  <si>
    <t>DANH SÁCH VIÊN CHỨC ĐỦ ĐIỀU KIỆN THĂNG HẠNG LÊN CDNN HẠNG I GIÁO VIÊN MẦM NON, PHỔ THÔNG CÔNG LẬP
(Khối Tiểu học)</t>
  </si>
  <si>
    <t>DANH SÁCH VIÊN CHỨC ĐỦ ĐIỀU KIỆN THĂNG HẠNG LÊN CDNN HẠNG I GIÁO VIÊN MẦM NON, PHỔ THÔNG CÔNG LẬP
(Khối Trung học cơ sở)</t>
  </si>
  <si>
    <r>
      <t xml:space="preserve">HỘI ĐỒNG XÉT THĂNG HẠNG
</t>
    </r>
    <r>
      <rPr>
        <b/>
        <sz val="14"/>
        <color theme="1"/>
        <rFont val="Times New Roman"/>
        <family val="1"/>
      </rPr>
      <t>BAN THẨM ĐỊNH HỒ SƠ</t>
    </r>
  </si>
  <si>
    <t xml:space="preserve"> Cử nhân chuyên ngành Tiếng Anh; Chứng chỉ  NVSP giảng dạy môn Tiếng Anh; Thạc sĩ QLGD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</si>
</sst>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0.0%"/>
  </numFmts>
  <fonts count="56">
    <font>
      <sz val="11"/>
      <color theme="1"/>
      <name val="Century Gothic"/>
      <family val="2"/>
      <scheme val="minor"/>
    </font>
    <font>
      <sz val="10"/>
      <name val="Arial"/>
      <family val="2"/>
    </font>
    <font>
      <sz val="12"/>
      <name val=".VnTime"/>
      <family val="2"/>
    </font>
    <font>
      <sz val="10"/>
      <name val="Arial"/>
      <family val="2"/>
      <charset val="163"/>
    </font>
    <font>
      <b/>
      <sz val="14"/>
      <color theme="1"/>
      <name val="Times New Roman"/>
      <family val="1"/>
    </font>
    <font>
      <sz val="11"/>
      <color theme="1"/>
      <name val="Century Gothic"/>
      <family val="2"/>
      <scheme val="minor"/>
    </font>
    <font>
      <sz val="12"/>
      <color theme="1"/>
      <name val="Times New Roman"/>
      <family val="1"/>
    </font>
    <font>
      <sz val="11"/>
      <color theme="1"/>
      <name val="Times New Roman"/>
      <family val="1"/>
    </font>
    <font>
      <sz val="12"/>
      <color theme="1"/>
      <name val="Times New Roman"/>
      <family val="2"/>
    </font>
    <font>
      <sz val="14"/>
      <color theme="1"/>
      <name val="Times New Roman"/>
      <family val="1"/>
    </font>
    <font>
      <b/>
      <sz val="16"/>
      <color theme="1"/>
      <name val="Times New Roman"/>
      <family val="1"/>
    </font>
    <font>
      <sz val="18"/>
      <color theme="1"/>
      <name val="Times New Roman"/>
      <family val="1"/>
    </font>
    <font>
      <b/>
      <sz val="20"/>
      <color theme="1"/>
      <name val="Times New Roman"/>
      <family val="1"/>
    </font>
    <font>
      <b/>
      <sz val="24"/>
      <color theme="1"/>
      <name val="Times New Roman"/>
      <family val="1"/>
    </font>
    <font>
      <b/>
      <sz val="26"/>
      <color theme="1"/>
      <name val="Times New Roman"/>
      <family val="1"/>
    </font>
    <font>
      <sz val="24"/>
      <color theme="1"/>
      <name val="Times New Roman"/>
      <family val="1"/>
    </font>
    <font>
      <b/>
      <sz val="36"/>
      <color theme="1"/>
      <name val="Times New Roman"/>
      <family val="1"/>
    </font>
    <font>
      <sz val="16"/>
      <name val="Times New Roman"/>
      <family val="1"/>
    </font>
    <font>
      <i/>
      <sz val="30"/>
      <name val="Times New Roman"/>
      <family val="1"/>
    </font>
    <font>
      <sz val="30"/>
      <color theme="1"/>
      <name val="Times New Roman"/>
      <family val="1"/>
    </font>
    <font>
      <sz val="26"/>
      <color theme="1"/>
      <name val="Times New Roman"/>
      <family val="1"/>
    </font>
    <font>
      <i/>
      <sz val="18"/>
      <color theme="1"/>
      <name val="Times New Roman"/>
      <family val="1"/>
    </font>
    <font>
      <b/>
      <sz val="28"/>
      <color theme="1"/>
      <name val="Times New Roman"/>
      <family val="1"/>
    </font>
    <font>
      <sz val="20"/>
      <color theme="1"/>
      <name val="Times New Roman"/>
      <family val="1"/>
    </font>
    <font>
      <i/>
      <sz val="14"/>
      <color theme="1"/>
      <name val="Times New Roman"/>
      <family val="1"/>
    </font>
    <font>
      <i/>
      <sz val="16"/>
      <color theme="1"/>
      <name val="Times New Roman"/>
      <family val="1"/>
    </font>
    <font>
      <sz val="16"/>
      <color theme="1"/>
      <name val="Times New Roman"/>
      <family val="1"/>
    </font>
    <font>
      <sz val="20"/>
      <color theme="1"/>
      <name val="Century Gothic"/>
      <family val="2"/>
      <scheme val="minor"/>
    </font>
    <font>
      <b/>
      <sz val="16"/>
      <name val="Times New Roman"/>
      <family val="1"/>
    </font>
    <font>
      <sz val="16"/>
      <color theme="1"/>
      <name val="Century Gothic"/>
      <family val="2"/>
      <scheme val="minor"/>
    </font>
    <font>
      <b/>
      <sz val="14"/>
      <color indexed="81"/>
      <name val="Tahoma"/>
      <family val="2"/>
    </font>
    <font>
      <sz val="14"/>
      <color indexed="81"/>
      <name val="Tahoma"/>
      <family val="2"/>
    </font>
    <font>
      <b/>
      <sz val="26"/>
      <name val="Times New Roman"/>
      <family val="1"/>
    </font>
    <font>
      <sz val="26"/>
      <name val="Times New Roman"/>
      <family val="1"/>
    </font>
    <font>
      <sz val="26"/>
      <name val="Century Gothic"/>
      <family val="2"/>
    </font>
    <font>
      <sz val="26"/>
      <color theme="1"/>
      <name val="Century Gothic"/>
      <family val="2"/>
      <scheme val="minor"/>
    </font>
    <font>
      <sz val="26"/>
      <color rgb="FF000000"/>
      <name val="Times New Roman"/>
      <family val="1"/>
    </font>
    <font>
      <u/>
      <sz val="14"/>
      <color indexed="12"/>
      <name val=".VnTime"/>
      <family val="2"/>
    </font>
    <font>
      <b/>
      <sz val="9"/>
      <color indexed="81"/>
      <name val="Tahoma"/>
      <family val="2"/>
      <charset val="163"/>
    </font>
    <font>
      <sz val="26"/>
      <color indexed="8"/>
      <name val="Times New Roman"/>
      <family val="1"/>
    </font>
    <font>
      <i/>
      <sz val="26"/>
      <name val="Times New Roman"/>
      <family val="1"/>
    </font>
    <font>
      <sz val="26"/>
      <color rgb="FFFF0000"/>
      <name val="Times New Roman"/>
      <family val="1"/>
    </font>
    <font>
      <sz val="14"/>
      <name val="Times New Roman"/>
      <family val="1"/>
    </font>
    <font>
      <b/>
      <sz val="18"/>
      <color theme="1"/>
      <name val="Times New Roman"/>
      <family val="1"/>
    </font>
    <font>
      <sz val="15"/>
      <color theme="1"/>
      <name val="Times New Roman"/>
      <family val="1"/>
    </font>
    <font>
      <i/>
      <sz val="15"/>
      <color theme="1"/>
      <name val="Times New Roman"/>
      <family val="1"/>
    </font>
    <font>
      <sz val="15"/>
      <name val="Times New Roman"/>
      <family val="1"/>
    </font>
    <font>
      <b/>
      <sz val="9"/>
      <color indexed="81"/>
      <name val="Tahoma"/>
      <family val="2"/>
    </font>
    <font>
      <sz val="9"/>
      <color indexed="81"/>
      <name val="Tahoma"/>
      <family val="2"/>
    </font>
    <font>
      <sz val="9"/>
      <name val="Times New Roman"/>
      <family val="1"/>
    </font>
    <font>
      <b/>
      <sz val="15"/>
      <name val="Times New Roman"/>
      <family val="1"/>
    </font>
    <font>
      <sz val="13"/>
      <color theme="1"/>
      <name val="Times New Roman"/>
      <family val="1"/>
    </font>
    <font>
      <b/>
      <sz val="13"/>
      <color theme="1"/>
      <name val="Times New Roman"/>
      <family val="1"/>
    </font>
    <font>
      <i/>
      <sz val="13"/>
      <color theme="1"/>
      <name val="Times New Roman"/>
      <family val="1"/>
    </font>
    <font>
      <sz val="13"/>
      <name val="Times New Roman"/>
      <family val="1"/>
    </font>
    <font>
      <b/>
      <sz val="14"/>
      <name val="Times New Roman"/>
      <family val="1"/>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theme="4" tint="0.39997558519241921"/>
        <bgColor indexed="64"/>
      </patternFill>
    </fill>
    <fill>
      <patternFill patternType="solid">
        <fgColor theme="4" tint="0.39997558519241921"/>
        <bgColor rgb="FF92D050"/>
      </patternFill>
    </fill>
    <fill>
      <patternFill patternType="solid">
        <fgColor theme="0"/>
        <bgColor rgb="FFFF0000"/>
      </patternFill>
    </fill>
    <fill>
      <patternFill patternType="solid">
        <fgColor rgb="FFFFFFFF"/>
        <bgColor rgb="FFFFFFFF"/>
      </patternFill>
    </fill>
    <fill>
      <patternFill patternType="solid">
        <fgColor theme="0"/>
        <bgColor rgb="FF93C47D"/>
      </patternFill>
    </fill>
    <fill>
      <patternFill patternType="solid">
        <fgColor theme="4" tint="0.39997558519241921"/>
        <bgColor theme="0"/>
      </patternFill>
    </fill>
    <fill>
      <patternFill patternType="solid">
        <fgColor rgb="FFFFFF00"/>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1">
    <xf numFmtId="0" fontId="0" fillId="0" borderId="0"/>
    <xf numFmtId="0" fontId="2" fillId="0" borderId="0"/>
    <xf numFmtId="0" fontId="1" fillId="0" borderId="0"/>
    <xf numFmtId="0" fontId="3" fillId="0" borderId="0"/>
    <xf numFmtId="0" fontId="2" fillId="0" borderId="0"/>
    <xf numFmtId="0" fontId="5" fillId="0" borderId="0"/>
    <xf numFmtId="0" fontId="8" fillId="0" borderId="0"/>
    <xf numFmtId="0" fontId="1" fillId="0" borderId="0"/>
    <xf numFmtId="0" fontId="2" fillId="0" borderId="0"/>
    <xf numFmtId="0" fontId="37" fillId="0" borderId="0" applyNumberFormat="0" applyFill="0" applyBorder="0" applyAlignment="0" applyProtection="0">
      <alignment vertical="top"/>
      <protection locked="0"/>
    </xf>
    <xf numFmtId="0" fontId="2" fillId="0" borderId="0"/>
  </cellStyleXfs>
  <cellXfs count="266">
    <xf numFmtId="0" fontId="0" fillId="0" borderId="0" xfId="0"/>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9" fillId="0" borderId="0" xfId="0" applyFont="1" applyAlignment="1">
      <alignment wrapText="1"/>
    </xf>
    <xf numFmtId="0" fontId="9"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left" wrapText="1"/>
    </xf>
    <xf numFmtId="164" fontId="6" fillId="0" borderId="0" xfId="0" applyNumberFormat="1" applyFont="1" applyAlignment="1">
      <alignment horizontal="center" wrapText="1"/>
    </xf>
    <xf numFmtId="0" fontId="11" fillId="0" borderId="0" xfId="0" applyFont="1" applyAlignment="1">
      <alignment wrapText="1"/>
    </xf>
    <xf numFmtId="0" fontId="6" fillId="0" borderId="0" xfId="0" applyFont="1" applyAlignment="1">
      <alignment vertical="center" wrapText="1"/>
    </xf>
    <xf numFmtId="0" fontId="15" fillId="0" borderId="0" xfId="0" applyFont="1" applyAlignment="1">
      <alignment wrapText="1"/>
    </xf>
    <xf numFmtId="0" fontId="19" fillId="0" borderId="0" xfId="0" applyFont="1" applyAlignment="1">
      <alignment wrapText="1"/>
    </xf>
    <xf numFmtId="0" fontId="20" fillId="0" borderId="1" xfId="0" applyFont="1" applyBorder="1" applyAlignment="1">
      <alignment horizontal="center" vertical="center" wrapText="1"/>
    </xf>
    <xf numFmtId="0" fontId="21" fillId="0" borderId="5" xfId="0" quotePrefix="1" applyFont="1" applyBorder="1" applyAlignment="1">
      <alignment horizontal="center" vertical="center" wrapText="1"/>
    </xf>
    <xf numFmtId="0" fontId="19" fillId="0" borderId="1" xfId="0" applyFont="1" applyBorder="1" applyAlignment="1">
      <alignment horizontal="center" vertical="center" wrapText="1"/>
    </xf>
    <xf numFmtId="0" fontId="23" fillId="0" borderId="0" xfId="0" applyFont="1" applyAlignment="1">
      <alignment wrapText="1"/>
    </xf>
    <xf numFmtId="0" fontId="24" fillId="0" borderId="1" xfId="0" quotePrefix="1" applyFont="1" applyBorder="1" applyAlignment="1">
      <alignment horizontal="center" vertical="center" wrapText="1"/>
    </xf>
    <xf numFmtId="0" fontId="26" fillId="0" borderId="0" xfId="0" applyFont="1" applyAlignment="1">
      <alignment horizontal="center" wrapText="1"/>
    </xf>
    <xf numFmtId="0" fontId="13" fillId="0" borderId="1" xfId="0" applyFont="1" applyBorder="1" applyAlignment="1">
      <alignment horizontal="center" vertical="center" wrapText="1"/>
    </xf>
    <xf numFmtId="0" fontId="27" fillId="0" borderId="0" xfId="0" applyFont="1"/>
    <xf numFmtId="0" fontId="20"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left" vertical="center" wrapText="1"/>
    </xf>
    <xf numFmtId="9" fontId="14" fillId="0" borderId="8" xfId="0" applyNumberFormat="1" applyFont="1" applyBorder="1" applyAlignment="1">
      <alignment horizontal="center" vertical="center" wrapText="1"/>
    </xf>
    <xf numFmtId="0" fontId="20" fillId="4" borderId="8" xfId="0" applyFont="1" applyFill="1" applyBorder="1" applyAlignment="1">
      <alignment horizontal="center" vertical="center" wrapText="1"/>
    </xf>
    <xf numFmtId="9" fontId="20" fillId="4" borderId="8" xfId="0" applyNumberFormat="1" applyFont="1" applyFill="1" applyBorder="1" applyAlignment="1">
      <alignment horizontal="center" vertical="center" wrapText="1"/>
    </xf>
    <xf numFmtId="9" fontId="20" fillId="0" borderId="8"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quotePrefix="1" applyFont="1" applyBorder="1" applyAlignment="1">
      <alignment vertical="center" wrapText="1"/>
    </xf>
    <xf numFmtId="0" fontId="14" fillId="0" borderId="1" xfId="0" applyFont="1" applyBorder="1" applyAlignment="1">
      <alignment horizontal="center" vertical="center" wrapText="1"/>
    </xf>
    <xf numFmtId="0" fontId="20" fillId="0" borderId="0" xfId="0" applyFont="1" applyAlignment="1">
      <alignment wrapText="1"/>
    </xf>
    <xf numFmtId="0" fontId="20" fillId="0" borderId="1" xfId="0" quotePrefix="1" applyFont="1" applyBorder="1" applyAlignment="1">
      <alignment horizontal="center" vertical="center" wrapText="1"/>
    </xf>
    <xf numFmtId="0" fontId="20" fillId="3" borderId="1" xfId="0" quotePrefix="1" applyFont="1" applyFill="1" applyBorder="1" applyAlignment="1">
      <alignment horizontal="center" vertical="center" wrapText="1"/>
    </xf>
    <xf numFmtId="9" fontId="20" fillId="3" borderId="1" xfId="0" quotePrefix="1" applyNumberFormat="1" applyFont="1" applyFill="1" applyBorder="1" applyAlignment="1">
      <alignment horizontal="center" vertical="center" wrapText="1"/>
    </xf>
    <xf numFmtId="0" fontId="14" fillId="0" borderId="1" xfId="0" applyFont="1" applyBorder="1" applyAlignment="1">
      <alignment vertical="center" wrapText="1"/>
    </xf>
    <xf numFmtId="0" fontId="23" fillId="2" borderId="0" xfId="0" applyFont="1" applyFill="1" applyAlignment="1">
      <alignment horizontal="center" wrapText="1"/>
    </xf>
    <xf numFmtId="0" fontId="27" fillId="2" borderId="0" xfId="0" applyFont="1" applyFill="1"/>
    <xf numFmtId="0" fontId="21" fillId="0" borderId="5" xfId="0" quotePrefix="1" applyFont="1" applyBorder="1" applyAlignment="1">
      <alignment horizontal="left" vertical="center" wrapText="1"/>
    </xf>
    <xf numFmtId="0" fontId="20" fillId="0" borderId="8"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horizontal="left" vertical="center" wrapText="1"/>
    </xf>
    <xf numFmtId="0" fontId="26" fillId="0" borderId="0" xfId="0" applyFont="1" applyAlignment="1">
      <alignment horizontal="center" vertical="center" wrapText="1"/>
    </xf>
    <xf numFmtId="0" fontId="6" fillId="0" borderId="0" xfId="0" applyFont="1" applyAlignment="1">
      <alignment horizontal="center" vertical="center" wrapText="1"/>
    </xf>
    <xf numFmtId="0" fontId="20" fillId="0" borderId="5" xfId="0" quotePrefix="1" applyFont="1" applyBorder="1" applyAlignment="1">
      <alignment horizontal="center" vertical="center" wrapText="1"/>
    </xf>
    <xf numFmtId="9" fontId="20" fillId="0" borderId="5" xfId="0" quotePrefix="1" applyNumberFormat="1" applyFont="1" applyBorder="1" applyAlignment="1">
      <alignment horizontal="center" vertical="center" wrapText="1"/>
    </xf>
    <xf numFmtId="1" fontId="20" fillId="0" borderId="1" xfId="0" quotePrefix="1" applyNumberFormat="1" applyFont="1" applyBorder="1" applyAlignment="1">
      <alignment horizontal="center" vertical="center" wrapText="1"/>
    </xf>
    <xf numFmtId="166" fontId="20" fillId="3" borderId="1" xfId="0" quotePrefix="1" applyNumberFormat="1" applyFont="1" applyFill="1" applyBorder="1" applyAlignment="1">
      <alignment horizontal="center" vertical="center" wrapText="1"/>
    </xf>
    <xf numFmtId="165" fontId="20" fillId="0" borderId="5" xfId="0" quotePrefix="1" applyNumberFormat="1" applyFont="1" applyBorder="1" applyAlignment="1">
      <alignment horizontal="center" vertical="center" wrapText="1"/>
    </xf>
    <xf numFmtId="165" fontId="20" fillId="0" borderId="1" xfId="0" quotePrefix="1" applyNumberFormat="1" applyFont="1" applyBorder="1" applyAlignment="1">
      <alignment horizontal="center" vertical="center" wrapText="1"/>
    </xf>
    <xf numFmtId="0" fontId="20" fillId="0" borderId="5" xfId="0" quotePrefix="1" applyFont="1" applyBorder="1" applyAlignment="1">
      <alignment horizontal="left" vertical="center" wrapText="1"/>
    </xf>
    <xf numFmtId="0" fontId="20" fillId="0" borderId="1" xfId="0"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165" fontId="32" fillId="0" borderId="1" xfId="0" applyNumberFormat="1" applyFont="1" applyBorder="1" applyAlignment="1">
      <alignment horizontal="center" vertical="center" wrapText="1"/>
    </xf>
    <xf numFmtId="0" fontId="33" fillId="0" borderId="0" xfId="0" applyFont="1" applyAlignment="1">
      <alignment wrapText="1"/>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xf>
    <xf numFmtId="9" fontId="33" fillId="0" borderId="1" xfId="0" applyNumberFormat="1" applyFont="1" applyBorder="1" applyAlignment="1">
      <alignment horizontal="center" vertical="center" wrapText="1"/>
    </xf>
    <xf numFmtId="165" fontId="33" fillId="0" borderId="1" xfId="0" applyNumberFormat="1" applyFont="1" applyBorder="1" applyAlignment="1">
      <alignment horizontal="center" vertical="center" wrapText="1"/>
    </xf>
    <xf numFmtId="0" fontId="33" fillId="0" borderId="1" xfId="0" applyFont="1" applyBorder="1" applyAlignment="1">
      <alignment vertical="center" wrapText="1"/>
    </xf>
    <xf numFmtId="0" fontId="33" fillId="0" borderId="1" xfId="0" quotePrefix="1" applyFont="1" applyBorder="1" applyAlignment="1">
      <alignment horizontal="center" vertical="center" wrapText="1"/>
    </xf>
    <xf numFmtId="9" fontId="33" fillId="0" borderId="1" xfId="0" quotePrefix="1" applyNumberFormat="1" applyFont="1" applyBorder="1" applyAlignment="1">
      <alignment horizontal="center" vertical="center" wrapText="1"/>
    </xf>
    <xf numFmtId="0" fontId="20" fillId="5" borderId="8"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23" fillId="5" borderId="0" xfId="0" applyFont="1" applyFill="1" applyAlignment="1">
      <alignment horizontal="center" wrapText="1"/>
    </xf>
    <xf numFmtId="0" fontId="27" fillId="5" borderId="0" xfId="0" applyFont="1" applyFill="1"/>
    <xf numFmtId="165" fontId="20" fillId="5" borderId="5" xfId="0" quotePrefix="1" applyNumberFormat="1" applyFont="1" applyFill="1" applyBorder="1" applyAlignment="1">
      <alignment horizontal="center" vertical="center" wrapText="1"/>
    </xf>
    <xf numFmtId="165" fontId="20" fillId="5" borderId="1" xfId="0" quotePrefix="1" applyNumberFormat="1" applyFont="1" applyFill="1" applyBorder="1" applyAlignment="1">
      <alignment horizontal="center" vertical="center" wrapText="1"/>
    </xf>
    <xf numFmtId="0" fontId="20" fillId="6" borderId="8" xfId="0" applyFont="1" applyFill="1" applyBorder="1" applyAlignment="1">
      <alignment horizontal="center" vertical="center" wrapText="1"/>
    </xf>
    <xf numFmtId="0" fontId="14" fillId="5" borderId="1" xfId="0" quotePrefix="1" applyFont="1" applyFill="1" applyBorder="1" applyAlignment="1">
      <alignment horizontal="center" vertical="center" wrapText="1"/>
    </xf>
    <xf numFmtId="0" fontId="20" fillId="5" borderId="0" xfId="0" applyFont="1" applyFill="1" applyAlignment="1">
      <alignment wrapText="1"/>
    </xf>
    <xf numFmtId="0" fontId="20" fillId="5" borderId="1" xfId="0" quotePrefix="1"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0" xfId="0" applyFont="1" applyFill="1" applyAlignment="1">
      <alignment horizontal="center" wrapText="1"/>
    </xf>
    <xf numFmtId="165" fontId="33" fillId="5" borderId="1" xfId="0" applyNumberFormat="1" applyFont="1" applyFill="1" applyBorder="1" applyAlignment="1">
      <alignment horizontal="center" vertical="center" wrapText="1"/>
    </xf>
    <xf numFmtId="0" fontId="34" fillId="3" borderId="1" xfId="0" applyFont="1" applyFill="1" applyBorder="1"/>
    <xf numFmtId="0" fontId="35" fillId="0" borderId="0" xfId="0" applyFont="1"/>
    <xf numFmtId="0" fontId="20" fillId="4"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9" fontId="20" fillId="4"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20" fillId="4" borderId="1" xfId="0" applyFont="1" applyFill="1" applyBorder="1" applyAlignment="1">
      <alignment vertical="center" wrapText="1"/>
    </xf>
    <xf numFmtId="0" fontId="20" fillId="8" borderId="1" xfId="0" applyFont="1" applyFill="1" applyBorder="1" applyAlignment="1">
      <alignment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vertical="center" wrapText="1"/>
    </xf>
    <xf numFmtId="9" fontId="20" fillId="9" borderId="1" xfId="0" applyNumberFormat="1" applyFont="1" applyFill="1" applyBorder="1" applyAlignment="1">
      <alignment horizontal="center" vertical="center" wrapText="1"/>
    </xf>
    <xf numFmtId="0" fontId="20" fillId="9" borderId="0" xfId="0" applyFont="1" applyFill="1" applyAlignment="1">
      <alignment wrapText="1"/>
    </xf>
    <xf numFmtId="0" fontId="35" fillId="3" borderId="0" xfId="0" applyFont="1" applyFill="1"/>
    <xf numFmtId="0" fontId="20" fillId="3" borderId="1" xfId="0" applyFont="1" applyFill="1" applyBorder="1" applyAlignment="1">
      <alignment horizontal="center" vertical="center"/>
    </xf>
    <xf numFmtId="0" fontId="20" fillId="0" borderId="1" xfId="0" applyFont="1" applyBorder="1" applyAlignment="1">
      <alignment horizontal="center" vertical="center"/>
    </xf>
    <xf numFmtId="0" fontId="36" fillId="3" borderId="1" xfId="0" applyFont="1" applyFill="1" applyBorder="1" applyAlignment="1">
      <alignment horizontal="center" vertical="center"/>
    </xf>
    <xf numFmtId="0" fontId="32" fillId="0" borderId="1" xfId="0" applyFont="1" applyBorder="1" applyAlignment="1">
      <alignment horizontal="center" vertical="center"/>
    </xf>
    <xf numFmtId="0" fontId="20" fillId="10" borderId="1" xfId="0" applyFont="1" applyFill="1" applyBorder="1" applyAlignment="1">
      <alignment horizontal="center" vertical="center" wrapText="1"/>
    </xf>
    <xf numFmtId="0" fontId="26" fillId="0" borderId="0" xfId="0" applyFont="1" applyAlignment="1">
      <alignment vertical="center" wrapText="1"/>
    </xf>
    <xf numFmtId="9" fontId="20" fillId="0" borderId="1" xfId="0" quotePrefix="1" applyNumberFormat="1" applyFont="1" applyBorder="1" applyAlignment="1">
      <alignment horizontal="center" vertical="center" wrapText="1"/>
    </xf>
    <xf numFmtId="9" fontId="14" fillId="0" borderId="1" xfId="0" quotePrefix="1" applyNumberFormat="1" applyFont="1" applyBorder="1" applyAlignment="1">
      <alignment horizontal="center"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0" borderId="8" xfId="0" applyFont="1" applyBorder="1" applyAlignment="1">
      <alignment horizontal="left" vertical="center" wrapText="1"/>
    </xf>
    <xf numFmtId="0" fontId="33" fillId="0" borderId="8" xfId="0" applyFont="1" applyBorder="1" applyAlignment="1">
      <alignment horizontal="center" vertical="center" wrapText="1"/>
    </xf>
    <xf numFmtId="9" fontId="33" fillId="0" borderId="8" xfId="0" applyNumberFormat="1" applyFont="1" applyBorder="1" applyAlignment="1">
      <alignment horizontal="center" vertical="center" wrapText="1"/>
    </xf>
    <xf numFmtId="0" fontId="23" fillId="0" borderId="0" xfId="0" applyFont="1" applyAlignment="1">
      <alignment horizontal="center" wrapText="1"/>
    </xf>
    <xf numFmtId="0" fontId="23" fillId="0" borderId="0" xfId="0" applyFont="1" applyAlignment="1">
      <alignment horizontal="center" vertical="center" wrapText="1"/>
    </xf>
    <xf numFmtId="9" fontId="20" fillId="0" borderId="1" xfId="0" applyNumberFormat="1" applyFont="1" applyBorder="1" applyAlignment="1">
      <alignment horizontal="center" vertical="center" wrapText="1"/>
    </xf>
    <xf numFmtId="0" fontId="33" fillId="0" borderId="1" xfId="9" applyFont="1" applyFill="1" applyBorder="1" applyAlignment="1" applyProtection="1">
      <alignment vertical="center" wrapText="1"/>
    </xf>
    <xf numFmtId="0" fontId="33" fillId="0" borderId="1" xfId="9" applyFont="1" applyBorder="1" applyAlignment="1" applyProtection="1">
      <alignment vertical="center" wrapText="1"/>
    </xf>
    <xf numFmtId="16" fontId="33" fillId="0" borderId="1" xfId="9" applyNumberFormat="1" applyFont="1" applyFill="1" applyBorder="1" applyAlignment="1" applyProtection="1">
      <alignment horizontal="left" vertical="center" wrapText="1"/>
    </xf>
    <xf numFmtId="0" fontId="33" fillId="2" borderId="1" xfId="0" applyFont="1" applyFill="1" applyBorder="1" applyAlignment="1">
      <alignment horizontal="center" vertical="center" wrapText="1"/>
    </xf>
    <xf numFmtId="2" fontId="33" fillId="0" borderId="1" xfId="0" applyNumberFormat="1" applyFont="1" applyBorder="1" applyAlignment="1">
      <alignment horizontal="center" vertical="center" wrapText="1"/>
    </xf>
    <xf numFmtId="0" fontId="33" fillId="3" borderId="1" xfId="0" quotePrefix="1" applyFont="1" applyFill="1" applyBorder="1" applyAlignment="1">
      <alignment horizontal="center" vertical="center" wrapText="1"/>
    </xf>
    <xf numFmtId="9" fontId="33" fillId="3" borderId="1" xfId="0" quotePrefix="1" applyNumberFormat="1" applyFont="1" applyFill="1" applyBorder="1" applyAlignment="1">
      <alignment horizontal="center" vertical="center" wrapText="1"/>
    </xf>
    <xf numFmtId="0" fontId="20" fillId="3" borderId="5" xfId="0" quotePrefix="1" applyFont="1" applyFill="1" applyBorder="1" applyAlignment="1">
      <alignment horizontal="center" vertical="center" wrapText="1"/>
    </xf>
    <xf numFmtId="0" fontId="14" fillId="3" borderId="5" xfId="0" quotePrefix="1" applyFont="1" applyFill="1" applyBorder="1" applyAlignment="1">
      <alignment horizontal="center" vertical="center" wrapText="1"/>
    </xf>
    <xf numFmtId="2" fontId="20" fillId="3" borderId="5" xfId="0" quotePrefix="1" applyNumberFormat="1" applyFont="1" applyFill="1" applyBorder="1" applyAlignment="1">
      <alignment horizontal="center" vertical="center" wrapText="1"/>
    </xf>
    <xf numFmtId="1" fontId="20" fillId="3" borderId="5" xfId="0" quotePrefix="1" applyNumberFormat="1" applyFont="1" applyFill="1" applyBorder="1" applyAlignment="1">
      <alignment horizontal="center" vertical="center" wrapText="1"/>
    </xf>
    <xf numFmtId="165" fontId="20" fillId="3" borderId="5" xfId="0" quotePrefix="1" applyNumberFormat="1" applyFont="1" applyFill="1" applyBorder="1" applyAlignment="1">
      <alignment horizontal="center" vertical="center" wrapText="1"/>
    </xf>
    <xf numFmtId="9" fontId="20" fillId="3" borderId="5" xfId="0" quotePrefix="1" applyNumberFormat="1" applyFont="1" applyFill="1" applyBorder="1" applyAlignment="1">
      <alignment horizontal="center" vertical="center" wrapText="1"/>
    </xf>
    <xf numFmtId="1" fontId="20" fillId="0" borderId="5" xfId="0" quotePrefix="1" applyNumberFormat="1" applyFont="1" applyBorder="1" applyAlignment="1">
      <alignment horizontal="center" vertical="center" wrapText="1"/>
    </xf>
    <xf numFmtId="2" fontId="20" fillId="0" borderId="5" xfId="0" quotePrefix="1" applyNumberFormat="1" applyFont="1" applyBorder="1" applyAlignment="1">
      <alignment horizontal="center" vertical="center" wrapText="1"/>
    </xf>
    <xf numFmtId="0" fontId="32" fillId="0" borderId="1" xfId="0" applyFont="1" applyBorder="1" applyAlignment="1">
      <alignment horizontal="left" vertical="center" wrapText="1"/>
    </xf>
    <xf numFmtId="0" fontId="20" fillId="3" borderId="5" xfId="0" quotePrefix="1" applyFont="1" applyFill="1" applyBorder="1" applyAlignment="1">
      <alignment horizontal="left" vertical="center" wrapText="1"/>
    </xf>
    <xf numFmtId="0" fontId="14" fillId="3" borderId="5" xfId="0" quotePrefix="1" applyFont="1" applyFill="1" applyBorder="1" applyAlignment="1">
      <alignment horizontal="left" vertical="center" wrapText="1"/>
    </xf>
    <xf numFmtId="0" fontId="20" fillId="11" borderId="1" xfId="0" applyFont="1" applyFill="1" applyBorder="1" applyAlignment="1">
      <alignment horizontal="center" vertical="center" wrapText="1"/>
    </xf>
    <xf numFmtId="0" fontId="4" fillId="0" borderId="0" xfId="0" applyFont="1" applyAlignment="1">
      <alignment vertical="center" wrapText="1"/>
    </xf>
    <xf numFmtId="0" fontId="14" fillId="3" borderId="1" xfId="0" applyFont="1" applyFill="1" applyBorder="1" applyAlignment="1">
      <alignment horizontal="center" vertical="center" wrapText="1"/>
    </xf>
    <xf numFmtId="0" fontId="20" fillId="3" borderId="1" xfId="0" applyFont="1" applyFill="1" applyBorder="1" applyAlignment="1">
      <alignment vertical="center" wrapText="1"/>
    </xf>
    <xf numFmtId="2" fontId="20" fillId="3" borderId="1" xfId="0" quotePrefix="1" applyNumberFormat="1" applyFont="1" applyFill="1" applyBorder="1" applyAlignment="1">
      <alignment horizontal="center" vertical="center" wrapText="1"/>
    </xf>
    <xf numFmtId="1" fontId="20" fillId="3" borderId="1" xfId="0" quotePrefix="1" applyNumberFormat="1"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9" fontId="14" fillId="3" borderId="1" xfId="0" quotePrefix="1" applyNumberFormat="1" applyFont="1" applyFill="1" applyBorder="1" applyAlignment="1">
      <alignment horizontal="center" vertical="center" wrapText="1"/>
    </xf>
    <xf numFmtId="2" fontId="14" fillId="3" borderId="1" xfId="0" quotePrefix="1" applyNumberFormat="1" applyFont="1" applyFill="1" applyBorder="1" applyAlignment="1">
      <alignment horizontal="center" vertical="center" wrapText="1"/>
    </xf>
    <xf numFmtId="1" fontId="14" fillId="3" borderId="1" xfId="0" quotePrefix="1"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33" fillId="0" borderId="5" xfId="0" applyFont="1" applyBorder="1" applyAlignment="1">
      <alignment horizontal="center" vertical="center"/>
    </xf>
    <xf numFmtId="0" fontId="33" fillId="0" borderId="5" xfId="0" applyFont="1" applyBorder="1" applyAlignment="1">
      <alignment horizontal="left" vertical="center" wrapText="1"/>
    </xf>
    <xf numFmtId="0" fontId="33" fillId="0" borderId="1" xfId="0" applyFont="1" applyBorder="1" applyAlignment="1">
      <alignment horizontal="center" vertical="center"/>
    </xf>
    <xf numFmtId="0" fontId="33" fillId="0" borderId="1" xfId="0" applyFont="1" applyBorder="1" applyAlignment="1">
      <alignment horizontal="left" vertical="center"/>
    </xf>
    <xf numFmtId="0" fontId="39" fillId="0" borderId="1" xfId="0" quotePrefix="1" applyFont="1" applyBorder="1" applyAlignment="1">
      <alignment horizontal="center" vertical="center" wrapText="1"/>
    </xf>
    <xf numFmtId="0" fontId="20" fillId="2" borderId="1" xfId="0" quotePrefix="1" applyFont="1" applyFill="1" applyBorder="1" applyAlignment="1">
      <alignment horizontal="center" vertical="center" wrapText="1"/>
    </xf>
    <xf numFmtId="0" fontId="41" fillId="0" borderId="1" xfId="0" quotePrefix="1" applyFont="1" applyBorder="1" applyAlignment="1">
      <alignment horizontal="center" vertical="center" wrapText="1"/>
    </xf>
    <xf numFmtId="0" fontId="20"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0" xfId="0" applyFont="1" applyAlignment="1">
      <alignment horizontal="center" vertical="center" wrapText="1"/>
    </xf>
    <xf numFmtId="0" fontId="7" fillId="5" borderId="0" xfId="0" applyFont="1" applyFill="1" applyAlignment="1">
      <alignment wrapText="1"/>
    </xf>
    <xf numFmtId="0" fontId="13" fillId="5" borderId="1" xfId="0" applyFont="1" applyFill="1" applyBorder="1" applyAlignment="1">
      <alignment horizontal="center" vertical="center" wrapText="1"/>
    </xf>
    <xf numFmtId="0" fontId="21" fillId="5" borderId="5" xfId="0" quotePrefix="1" applyFont="1" applyFill="1" applyBorder="1" applyAlignment="1">
      <alignment horizontal="center" vertical="center" wrapText="1"/>
    </xf>
    <xf numFmtId="0" fontId="14" fillId="5"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3" fillId="5" borderId="1" xfId="0" quotePrefix="1" applyFont="1" applyFill="1" applyBorder="1" applyAlignment="1">
      <alignment horizontal="center" vertical="center" wrapText="1"/>
    </xf>
    <xf numFmtId="0" fontId="32" fillId="5" borderId="1" xfId="0" applyFont="1" applyFill="1" applyBorder="1" applyAlignment="1">
      <alignment vertical="center" wrapText="1"/>
    </xf>
    <xf numFmtId="2" fontId="14" fillId="5" borderId="1" xfId="0" quotePrefix="1" applyNumberFormat="1" applyFont="1" applyFill="1" applyBorder="1" applyAlignment="1">
      <alignment horizontal="center" vertical="center" wrapText="1"/>
    </xf>
    <xf numFmtId="2" fontId="20" fillId="5" borderId="1" xfId="0" quotePrefix="1" applyNumberFormat="1" applyFont="1" applyFill="1" applyBorder="1" applyAlignment="1">
      <alignment horizontal="center" vertical="center" wrapText="1"/>
    </xf>
    <xf numFmtId="2" fontId="20" fillId="5" borderId="5" xfId="0" quotePrefix="1" applyNumberFormat="1"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1" xfId="0" applyFont="1" applyFill="1" applyBorder="1" applyAlignment="1">
      <alignment horizontal="center" vertical="center" wrapText="1"/>
    </xf>
    <xf numFmtId="1" fontId="33" fillId="5" borderId="1" xfId="0" quotePrefix="1" applyNumberFormat="1" applyFont="1" applyFill="1" applyBorder="1" applyAlignment="1">
      <alignment horizontal="center" vertical="center" wrapText="1"/>
    </xf>
    <xf numFmtId="0" fontId="20" fillId="0" borderId="1" xfId="1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0" fillId="0" borderId="8" xfId="0" applyFont="1" applyBorder="1" applyAlignment="1">
      <alignment vertical="center" wrapText="1"/>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9" fontId="41" fillId="4" borderId="1" xfId="0" applyNumberFormat="1" applyFont="1" applyFill="1" applyBorder="1" applyAlignment="1">
      <alignment horizontal="center" vertical="center" wrapText="1"/>
    </xf>
    <xf numFmtId="164" fontId="17" fillId="0" borderId="1"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xf numFmtId="0" fontId="42" fillId="0" borderId="0" xfId="0" applyFont="1" applyAlignment="1">
      <alignment horizontal="center" wrapText="1"/>
    </xf>
    <xf numFmtId="0" fontId="10" fillId="0" borderId="1" xfId="0" applyFont="1" applyBorder="1" applyAlignment="1">
      <alignment horizontal="center" vertical="center" wrapText="1"/>
    </xf>
    <xf numFmtId="0" fontId="12" fillId="0" borderId="0" xfId="0" applyFont="1" applyAlignment="1">
      <alignment vertical="center" wrapText="1"/>
    </xf>
    <xf numFmtId="0" fontId="44" fillId="0" borderId="0" xfId="0" applyFont="1" applyAlignment="1">
      <alignment wrapText="1"/>
    </xf>
    <xf numFmtId="0" fontId="45" fillId="0" borderId="1" xfId="0" quotePrefix="1" applyFont="1" applyBorder="1" applyAlignment="1">
      <alignment horizontal="center" vertical="center" wrapText="1"/>
    </xf>
    <xf numFmtId="0" fontId="46" fillId="0" borderId="1" xfId="0" quotePrefix="1" applyFont="1" applyBorder="1" applyAlignment="1">
      <alignment vertical="center" wrapText="1"/>
    </xf>
    <xf numFmtId="0" fontId="46" fillId="0" borderId="1" xfId="0" quotePrefix="1" applyFont="1" applyBorder="1" applyAlignment="1">
      <alignment horizontal="left" vertical="center" wrapText="1"/>
    </xf>
    <xf numFmtId="0" fontId="25" fillId="0" borderId="1" xfId="0" quotePrefix="1" applyFont="1" applyBorder="1" applyAlignment="1">
      <alignment horizontal="center" vertical="center" wrapText="1"/>
    </xf>
    <xf numFmtId="0" fontId="44" fillId="0" borderId="0" xfId="0" applyFont="1" applyAlignment="1">
      <alignment horizontal="left" wrapText="1"/>
    </xf>
    <xf numFmtId="0" fontId="42" fillId="0" borderId="1" xfId="0" quotePrefix="1" applyFont="1" applyBorder="1" applyAlignment="1">
      <alignment horizontal="left" vertical="center" wrapText="1"/>
    </xf>
    <xf numFmtId="0" fontId="42" fillId="0" borderId="1" xfId="0" applyFont="1" applyBorder="1" applyAlignment="1">
      <alignment vertical="center" wrapText="1"/>
    </xf>
    <xf numFmtId="0" fontId="29" fillId="0" borderId="0" xfId="0" applyFont="1" applyAlignment="1">
      <alignment vertical="center"/>
    </xf>
    <xf numFmtId="0" fontId="6" fillId="0" borderId="1" xfId="0" applyFont="1" applyBorder="1" applyAlignment="1">
      <alignment wrapText="1"/>
    </xf>
    <xf numFmtId="0" fontId="17" fillId="0" borderId="0" xfId="0" applyFont="1" applyAlignment="1">
      <alignment vertical="center" wrapText="1"/>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wrapText="1"/>
    </xf>
    <xf numFmtId="0" fontId="49" fillId="0" borderId="0" xfId="0" applyFont="1" applyAlignment="1">
      <alignment wrapText="1"/>
    </xf>
    <xf numFmtId="0" fontId="49" fillId="0" borderId="0" xfId="0" applyFont="1" applyAlignment="1">
      <alignment horizontal="center" wrapText="1"/>
    </xf>
    <xf numFmtId="0" fontId="42" fillId="0" borderId="1" xfId="0" applyFont="1" applyBorder="1" applyAlignment="1">
      <alignment horizontal="center" vertical="center" wrapText="1"/>
    </xf>
    <xf numFmtId="0" fontId="42" fillId="0" borderId="0" xfId="0" applyFont="1" applyAlignment="1">
      <alignment vertical="center" wrapText="1"/>
    </xf>
    <xf numFmtId="0" fontId="42" fillId="0" borderId="0" xfId="0" applyFont="1" applyAlignment="1">
      <alignment horizontal="center" vertical="center" wrapText="1"/>
    </xf>
    <xf numFmtId="0" fontId="46" fillId="0" borderId="1" xfId="0" applyFont="1" applyBorder="1" applyAlignment="1">
      <alignment vertical="center" wrapText="1"/>
    </xf>
    <xf numFmtId="0" fontId="4" fillId="0" borderId="1" xfId="0" applyFont="1" applyBorder="1" applyAlignment="1">
      <alignment horizontal="center" vertical="center" wrapText="1"/>
    </xf>
    <xf numFmtId="0" fontId="46" fillId="0" borderId="1" xfId="0" applyFont="1" applyBorder="1" applyAlignment="1">
      <alignment horizontal="center" vertical="center" wrapText="1"/>
    </xf>
    <xf numFmtId="164" fontId="46" fillId="0" borderId="1" xfId="0" quotePrefix="1" applyNumberFormat="1" applyFont="1" applyBorder="1" applyAlignment="1">
      <alignment horizontal="center" vertical="center" wrapText="1"/>
    </xf>
    <xf numFmtId="0" fontId="46" fillId="0" borderId="1" xfId="0" quotePrefix="1" applyFont="1" applyBorder="1" applyAlignment="1">
      <alignment horizontal="center" vertical="center" wrapText="1"/>
    </xf>
    <xf numFmtId="0" fontId="44" fillId="0" borderId="1" xfId="0" applyFont="1" applyBorder="1" applyAlignment="1">
      <alignment horizontal="center" vertical="center" wrapText="1"/>
    </xf>
    <xf numFmtId="0" fontId="46" fillId="0" borderId="1" xfId="0" applyFont="1" applyBorder="1" applyAlignment="1">
      <alignment horizontal="left" vertical="center" wrapText="1"/>
    </xf>
    <xf numFmtId="0" fontId="44" fillId="0" borderId="1" xfId="0" applyFont="1" applyBorder="1" applyAlignment="1">
      <alignment wrapText="1"/>
    </xf>
    <xf numFmtId="2" fontId="46" fillId="0" borderId="1" xfId="0" quotePrefix="1" applyNumberFormat="1" applyFont="1" applyBorder="1" applyAlignment="1">
      <alignment horizontal="center" vertical="center" wrapText="1"/>
    </xf>
    <xf numFmtId="14" fontId="46" fillId="0" borderId="1" xfId="0" quotePrefix="1" applyNumberFormat="1" applyFont="1" applyBorder="1" applyAlignment="1">
      <alignment horizontal="center" vertical="center" wrapText="1"/>
    </xf>
    <xf numFmtId="164" fontId="46" fillId="0" borderId="1" xfId="0" applyNumberFormat="1" applyFont="1" applyBorder="1" applyAlignment="1">
      <alignment horizontal="center" vertical="center" wrapText="1"/>
    </xf>
    <xf numFmtId="0" fontId="51" fillId="0" borderId="0" xfId="0" applyFont="1" applyAlignment="1">
      <alignment horizontal="left" wrapText="1"/>
    </xf>
    <xf numFmtId="0" fontId="52" fillId="0" borderId="1" xfId="0" applyFont="1" applyBorder="1" applyAlignment="1">
      <alignment horizontal="center" vertical="center" wrapText="1"/>
    </xf>
    <xf numFmtId="0" fontId="53" fillId="0" borderId="1" xfId="0" quotePrefix="1" applyFont="1" applyBorder="1" applyAlignment="1">
      <alignment horizontal="center" vertical="center" wrapText="1"/>
    </xf>
    <xf numFmtId="0" fontId="54" fillId="0" borderId="1" xfId="0" quotePrefix="1" applyFont="1" applyBorder="1" applyAlignment="1">
      <alignment horizontal="left" vertical="center" wrapText="1"/>
    </xf>
    <xf numFmtId="0" fontId="54" fillId="0" borderId="1" xfId="0" applyFont="1" applyBorder="1" applyAlignment="1">
      <alignment horizontal="left" vertical="center" wrapText="1"/>
    </xf>
    <xf numFmtId="0" fontId="9" fillId="0" borderId="0" xfId="0" applyFont="1" applyAlignment="1">
      <alignment horizontal="left" wrapText="1"/>
    </xf>
    <xf numFmtId="164" fontId="9" fillId="0" borderId="0" xfId="0" applyNumberFormat="1" applyFont="1" applyAlignment="1">
      <alignment horizontal="center" wrapText="1"/>
    </xf>
    <xf numFmtId="164" fontId="42" fillId="0" borderId="1" xfId="0" quotePrefix="1" applyNumberFormat="1" applyFont="1" applyBorder="1" applyAlignment="1">
      <alignment horizontal="center" vertical="center" wrapText="1"/>
    </xf>
    <xf numFmtId="0" fontId="42"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0" fontId="42" fillId="0" borderId="1" xfId="0" applyFont="1" applyBorder="1" applyAlignment="1">
      <alignment horizontal="left" vertical="center" wrapText="1"/>
    </xf>
    <xf numFmtId="0" fontId="9" fillId="0" borderId="1" xfId="0" applyFont="1" applyBorder="1" applyAlignment="1">
      <alignment vertical="center" wrapText="1"/>
    </xf>
    <xf numFmtId="49" fontId="42" fillId="0" borderId="1" xfId="0" quotePrefix="1" applyNumberFormat="1" applyFont="1" applyBorder="1" applyAlignment="1">
      <alignment horizontal="center" vertical="center" wrapText="1"/>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0" xfId="0" applyFont="1" applyAlignment="1">
      <alignment horizontal="center" vertical="center" wrapText="1"/>
    </xf>
    <xf numFmtId="49" fontId="18" fillId="0" borderId="0" xfId="0" applyNumberFormat="1" applyFont="1" applyAlignment="1">
      <alignment horizontal="center" vertical="center" wrapText="1"/>
    </xf>
    <xf numFmtId="0" fontId="22" fillId="0" borderId="0" xfId="0" applyFont="1" applyAlignment="1">
      <alignment horizontal="center" vertical="center" wrapText="1"/>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6"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8" fillId="0" borderId="2" xfId="0" quotePrefix="1" applyFont="1" applyBorder="1" applyAlignment="1">
      <alignment horizontal="left" vertical="center" wrapText="1"/>
    </xf>
    <xf numFmtId="0" fontId="28" fillId="0" borderId="6" xfId="0" quotePrefix="1" applyFont="1" applyBorder="1" applyAlignment="1">
      <alignment horizontal="left" vertical="center" wrapText="1"/>
    </xf>
    <xf numFmtId="0" fontId="28" fillId="0" borderId="3" xfId="0" quotePrefix="1" applyFont="1" applyBorder="1" applyAlignment="1">
      <alignment horizontal="left"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26" fillId="0" borderId="0" xfId="0" applyFont="1" applyAlignment="1">
      <alignment horizontal="center" vertical="center" wrapText="1"/>
    </xf>
    <xf numFmtId="0" fontId="10" fillId="0" borderId="0" xfId="0" applyFont="1" applyAlignment="1">
      <alignment horizontal="center" vertical="center" wrapText="1"/>
    </xf>
    <xf numFmtId="0" fontId="43" fillId="0" borderId="0" xfId="0" applyFont="1" applyAlignment="1">
      <alignment horizontal="center" vertical="center" wrapText="1"/>
    </xf>
    <xf numFmtId="0" fontId="50" fillId="0" borderId="2" xfId="0" quotePrefix="1" applyFont="1" applyBorder="1" applyAlignment="1">
      <alignment horizontal="left" vertical="center" wrapText="1"/>
    </xf>
    <xf numFmtId="0" fontId="50" fillId="0" borderId="6" xfId="0" quotePrefix="1" applyFont="1" applyBorder="1" applyAlignment="1">
      <alignment horizontal="left" vertical="center" wrapText="1"/>
    </xf>
    <xf numFmtId="0" fontId="50" fillId="0" borderId="3" xfId="0" quotePrefix="1" applyFont="1" applyBorder="1" applyAlignment="1">
      <alignment horizontal="left" vertical="center" wrapText="1"/>
    </xf>
    <xf numFmtId="0" fontId="52" fillId="0" borderId="1" xfId="0" applyFont="1" applyBorder="1" applyAlignment="1">
      <alignment horizontal="center" vertical="center" wrapText="1"/>
    </xf>
    <xf numFmtId="164" fontId="52" fillId="0" borderId="1" xfId="0" applyNumberFormat="1" applyFont="1" applyBorder="1" applyAlignment="1">
      <alignment horizontal="center" vertical="center" wrapText="1"/>
    </xf>
    <xf numFmtId="0" fontId="55" fillId="0" borderId="2" xfId="0" quotePrefix="1" applyFont="1" applyBorder="1" applyAlignment="1">
      <alignment horizontal="left" vertical="center" wrapText="1"/>
    </xf>
    <xf numFmtId="0" fontId="55" fillId="0" borderId="6" xfId="0" quotePrefix="1" applyFont="1" applyBorder="1" applyAlignment="1">
      <alignment horizontal="left" vertical="center" wrapText="1"/>
    </xf>
    <xf numFmtId="0" fontId="55" fillId="0" borderId="3" xfId="0" quotePrefix="1" applyFont="1" applyBorder="1" applyAlignment="1">
      <alignment horizontal="left"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164" fontId="4" fillId="0" borderId="1" xfId="0" applyNumberFormat="1" applyFont="1" applyBorder="1" applyAlignment="1">
      <alignment horizontal="center" vertical="center" wrapText="1"/>
    </xf>
  </cellXfs>
  <cellStyles count="11">
    <cellStyle name="Hyperlink" xfId="9" builtinId="8"/>
    <cellStyle name="Normal" xfId="0" builtinId="0"/>
    <cellStyle name="Normal 10" xfId="4" xr:uid="{00000000-0005-0000-0000-000002000000}"/>
    <cellStyle name="Normal 2" xfId="5" xr:uid="{00000000-0005-0000-0000-000003000000}"/>
    <cellStyle name="Normal 2 2 2" xfId="1" xr:uid="{00000000-0005-0000-0000-000004000000}"/>
    <cellStyle name="Normal 28" xfId="3" xr:uid="{00000000-0005-0000-0000-000005000000}"/>
    <cellStyle name="Normal 3" xfId="6" xr:uid="{00000000-0005-0000-0000-000006000000}"/>
    <cellStyle name="Normal 3 3" xfId="2" xr:uid="{00000000-0005-0000-0000-000007000000}"/>
    <cellStyle name="Normal 32" xfId="8" xr:uid="{00000000-0005-0000-0000-000008000000}"/>
    <cellStyle name="Normal 5" xfId="7" xr:uid="{00000000-0005-0000-0000-000009000000}"/>
    <cellStyle name="Normal 7" xfId="10" xr:uid="{00000000-0005-0000-0000-00000A000000}"/>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285750</xdr:colOff>
      <xdr:row>0</xdr:row>
      <xdr:rowOff>693966</xdr:rowOff>
    </xdr:from>
    <xdr:to>
      <xdr:col>5</xdr:col>
      <xdr:colOff>898071</xdr:colOff>
      <xdr:row>0</xdr:row>
      <xdr:rowOff>693966</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2013857" y="693966"/>
          <a:ext cx="1809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625929</xdr:colOff>
      <xdr:row>0</xdr:row>
      <xdr:rowOff>721180</xdr:rowOff>
    </xdr:from>
    <xdr:to>
      <xdr:col>5</xdr:col>
      <xdr:colOff>898072</xdr:colOff>
      <xdr:row>0</xdr:row>
      <xdr:rowOff>721180</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a:off x="2204358" y="721180"/>
          <a:ext cx="13471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993321</xdr:colOff>
      <xdr:row>0</xdr:row>
      <xdr:rowOff>734788</xdr:rowOff>
    </xdr:from>
    <xdr:to>
      <xdr:col>5</xdr:col>
      <xdr:colOff>612321</xdr:colOff>
      <xdr:row>0</xdr:row>
      <xdr:rowOff>734788</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2680607" y="734788"/>
          <a:ext cx="7483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Wisp">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isp">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6.xml.rels><?xml version="1.0" encoding="UTF-8" standalone="yes"?>
<Relationships xmlns="http://schemas.openxmlformats.org/package/2006/relationships"><Relationship Id="rId3" Type="http://schemas.openxmlformats.org/officeDocument/2006/relationships/hyperlink" Target="../../../../../../../MR%20BINH%20NOI%20VU/Documents/Zalo%20Received%20Files/Binh2006/Giao%20Duc/Theo%20doi%20Luong%20va%20vien%20chuc%20giao%20vien/Tieu%20hoc%20Nguyen%20Van%20Troi.xls" TargetMode="External"/><Relationship Id="rId7" Type="http://schemas.openxmlformats.org/officeDocument/2006/relationships/comments" Target="../comments1.xml"/><Relationship Id="rId2" Type="http://schemas.openxmlformats.org/officeDocument/2006/relationships/hyperlink" Target="../../../../../../../MR%20BINH%20NOI%20VU/Documents/Zalo%20Received%20Files/Binh2006/Giao%20Duc/Theo%20doi%20Luong%20va%20vien%20chuc%20giao%20vien/Tieu%20hoc%20TT%20Cat%20Hai.xls" TargetMode="External"/><Relationship Id="rId1" Type="http://schemas.openxmlformats.org/officeDocument/2006/relationships/hyperlink" Target="../../../../../../../MR%20BINH%20NOI%20VU/Documents/Zalo%20Received%20Files/Binh2006/Giao%20Duc/Theo%20doi%20Luong%20va%20vien%20chuc%20giao%20vien/Mam%20non%203-2.xl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R%20BINH%20NOI%20VU/Documents/Zalo%20Received%20Files/Binh2006/Giao%20Duc/Theo%20doi%20Luong%20va%20vien%20chuc%20giao%20vien/THCS%20thi%20tran%20Cat%20Ba.xls"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6.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6.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6.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467"/>
  <sheetViews>
    <sheetView view="pageBreakPreview" zoomScale="40" zoomScaleNormal="25" zoomScaleSheetLayoutView="40" workbookViewId="0">
      <selection activeCell="C165" sqref="C165"/>
    </sheetView>
  </sheetViews>
  <sheetFormatPr defaultRowHeight="15"/>
  <cols>
    <col min="1" max="1" width="9" style="1" customWidth="1"/>
    <col min="2" max="2" width="60.625" style="6" customWidth="1"/>
    <col min="3" max="3" width="37.125" style="1" customWidth="1"/>
    <col min="4" max="4" width="33.125" style="1" customWidth="1"/>
    <col min="5" max="5" width="29.625" style="1" customWidth="1"/>
    <col min="6" max="6" width="16.75" style="1" customWidth="1"/>
    <col min="7" max="10" width="20.875" style="1" customWidth="1"/>
    <col min="11" max="12" width="17.5" style="1" customWidth="1"/>
    <col min="13" max="13" width="17.5" style="154" customWidth="1"/>
    <col min="14" max="15" width="17.5" style="1" customWidth="1"/>
    <col min="16" max="20" width="19.625" style="1" customWidth="1"/>
    <col min="21" max="21" width="9" style="1"/>
    <col min="22" max="27" width="8" style="1"/>
    <col min="28" max="28" width="15.625" style="1" bestFit="1" customWidth="1"/>
    <col min="29" max="233" width="8" style="1"/>
    <col min="234" max="234" width="4" style="1" bestFit="1" customWidth="1"/>
    <col min="235" max="235" width="16.25" style="1" customWidth="1"/>
    <col min="236" max="236" width="8.125" style="1" customWidth="1"/>
    <col min="237" max="237" width="9.5" style="1" customWidth="1"/>
    <col min="238" max="241" width="8.25" style="1" customWidth="1"/>
    <col min="242" max="243" width="8.625" style="1" customWidth="1"/>
    <col min="244" max="244" width="7.75" style="1" customWidth="1"/>
    <col min="245" max="245" width="8" style="1" customWidth="1"/>
    <col min="246" max="246" width="10.25" style="1" customWidth="1"/>
    <col min="247" max="247" width="8.25" style="1" customWidth="1"/>
    <col min="248" max="248" width="8.375" style="1" customWidth="1"/>
    <col min="249" max="250" width="8.25" style="1" customWidth="1"/>
    <col min="251" max="251" width="8.625" style="1" customWidth="1"/>
    <col min="252" max="252" width="8.375" style="1" customWidth="1"/>
    <col min="253" max="253" width="0" style="1" hidden="1" customWidth="1"/>
    <col min="254" max="254" width="8.5" style="1" customWidth="1"/>
    <col min="255" max="259" width="8.875" style="1" customWidth="1"/>
    <col min="260" max="260" width="8.875" style="1" bestFit="1" customWidth="1"/>
    <col min="261" max="264" width="8.875" style="1" customWidth="1"/>
    <col min="265" max="265" width="8.875" style="1" bestFit="1" customWidth="1"/>
    <col min="266" max="269" width="8.875" style="1" customWidth="1"/>
    <col min="270" max="270" width="8.875" style="1" bestFit="1" customWidth="1"/>
    <col min="271" max="489" width="8" style="1"/>
    <col min="490" max="490" width="4" style="1" bestFit="1" customWidth="1"/>
    <col min="491" max="491" width="16.25" style="1" customWidth="1"/>
    <col min="492" max="492" width="8.125" style="1" customWidth="1"/>
    <col min="493" max="493" width="9.5" style="1" customWidth="1"/>
    <col min="494" max="497" width="8.25" style="1" customWidth="1"/>
    <col min="498" max="499" width="8.625" style="1" customWidth="1"/>
    <col min="500" max="500" width="7.75" style="1" customWidth="1"/>
    <col min="501" max="501" width="8" style="1" customWidth="1"/>
    <col min="502" max="502" width="10.25" style="1" customWidth="1"/>
    <col min="503" max="503" width="8.25" style="1" customWidth="1"/>
    <col min="504" max="504" width="8.375" style="1" customWidth="1"/>
    <col min="505" max="506" width="8.25" style="1" customWidth="1"/>
    <col min="507" max="507" width="8.625" style="1" customWidth="1"/>
    <col min="508" max="508" width="8.375" style="1" customWidth="1"/>
    <col min="509" max="509" width="0" style="1" hidden="1" customWidth="1"/>
    <col min="510" max="510" width="8.5" style="1" customWidth="1"/>
    <col min="511" max="515" width="8.875" style="1" customWidth="1"/>
    <col min="516" max="516" width="8.875" style="1" bestFit="1" customWidth="1"/>
    <col min="517" max="520" width="8.875" style="1" customWidth="1"/>
    <col min="521" max="521" width="8.875" style="1" bestFit="1" customWidth="1"/>
    <col min="522" max="525" width="8.875" style="1" customWidth="1"/>
    <col min="526" max="526" width="8.875" style="1" bestFit="1" customWidth="1"/>
    <col min="527" max="745" width="8" style="1"/>
    <col min="746" max="746" width="4" style="1" bestFit="1" customWidth="1"/>
    <col min="747" max="747" width="16.25" style="1" customWidth="1"/>
    <col min="748" max="748" width="8.125" style="1" customWidth="1"/>
    <col min="749" max="749" width="9.5" style="1" customWidth="1"/>
    <col min="750" max="753" width="8.25" style="1" customWidth="1"/>
    <col min="754" max="755" width="8.625" style="1" customWidth="1"/>
    <col min="756" max="756" width="7.75" style="1" customWidth="1"/>
    <col min="757" max="757" width="8" style="1" customWidth="1"/>
    <col min="758" max="758" width="10.25" style="1" customWidth="1"/>
    <col min="759" max="759" width="8.25" style="1" customWidth="1"/>
    <col min="760" max="760" width="8.375" style="1" customWidth="1"/>
    <col min="761" max="762" width="8.25" style="1" customWidth="1"/>
    <col min="763" max="763" width="8.625" style="1" customWidth="1"/>
    <col min="764" max="764" width="8.375" style="1" customWidth="1"/>
    <col min="765" max="765" width="0" style="1" hidden="1" customWidth="1"/>
    <col min="766" max="766" width="8.5" style="1" customWidth="1"/>
    <col min="767" max="771" width="8.875" style="1" customWidth="1"/>
    <col min="772" max="772" width="8.875" style="1" bestFit="1" customWidth="1"/>
    <col min="773" max="776" width="8.875" style="1" customWidth="1"/>
    <col min="777" max="777" width="8.875" style="1" bestFit="1" customWidth="1"/>
    <col min="778" max="781" width="8.875" style="1" customWidth="1"/>
    <col min="782" max="782" width="8.875" style="1" bestFit="1" customWidth="1"/>
    <col min="783" max="1001" width="8" style="1"/>
    <col min="1002" max="1002" width="4" style="1" bestFit="1" customWidth="1"/>
    <col min="1003" max="1003" width="16.25" style="1" customWidth="1"/>
    <col min="1004" max="1004" width="8.125" style="1" customWidth="1"/>
    <col min="1005" max="1005" width="9.5" style="1" customWidth="1"/>
    <col min="1006" max="1009" width="8.25" style="1" customWidth="1"/>
    <col min="1010" max="1011" width="8.625" style="1" customWidth="1"/>
    <col min="1012" max="1012" width="7.75" style="1" customWidth="1"/>
    <col min="1013" max="1013" width="8" style="1" customWidth="1"/>
    <col min="1014" max="1014" width="10.25" style="1" customWidth="1"/>
    <col min="1015" max="1015" width="8.25" style="1" customWidth="1"/>
    <col min="1016" max="1016" width="8.375" style="1" customWidth="1"/>
    <col min="1017" max="1018" width="8.25" style="1" customWidth="1"/>
    <col min="1019" max="1019" width="8.625" style="1" customWidth="1"/>
    <col min="1020" max="1020" width="8.375" style="1" customWidth="1"/>
    <col min="1021" max="1021" width="0" style="1" hidden="1" customWidth="1"/>
    <col min="1022" max="1022" width="8.5" style="1" customWidth="1"/>
    <col min="1023" max="1027" width="8.875" style="1" customWidth="1"/>
    <col min="1028" max="1028" width="8.875" style="1" bestFit="1" customWidth="1"/>
    <col min="1029" max="1032" width="8.875" style="1" customWidth="1"/>
    <col min="1033" max="1033" width="8.875" style="1" bestFit="1" customWidth="1"/>
    <col min="1034" max="1037" width="8.875" style="1" customWidth="1"/>
    <col min="1038" max="1038" width="8.875" style="1" bestFit="1" customWidth="1"/>
    <col min="1039" max="1257" width="8" style="1"/>
    <col min="1258" max="1258" width="4" style="1" bestFit="1" customWidth="1"/>
    <col min="1259" max="1259" width="16.25" style="1" customWidth="1"/>
    <col min="1260" max="1260" width="8.125" style="1" customWidth="1"/>
    <col min="1261" max="1261" width="9.5" style="1" customWidth="1"/>
    <col min="1262" max="1265" width="8.25" style="1" customWidth="1"/>
    <col min="1266" max="1267" width="8.625" style="1" customWidth="1"/>
    <col min="1268" max="1268" width="7.75" style="1" customWidth="1"/>
    <col min="1269" max="1269" width="8" style="1" customWidth="1"/>
    <col min="1270" max="1270" width="10.25" style="1" customWidth="1"/>
    <col min="1271" max="1271" width="8.25" style="1" customWidth="1"/>
    <col min="1272" max="1272" width="8.375" style="1" customWidth="1"/>
    <col min="1273" max="1274" width="8.25" style="1" customWidth="1"/>
    <col min="1275" max="1275" width="8.625" style="1" customWidth="1"/>
    <col min="1276" max="1276" width="8.375" style="1" customWidth="1"/>
    <col min="1277" max="1277" width="0" style="1" hidden="1" customWidth="1"/>
    <col min="1278" max="1278" width="8.5" style="1" customWidth="1"/>
    <col min="1279" max="1283" width="8.875" style="1" customWidth="1"/>
    <col min="1284" max="1284" width="8.875" style="1" bestFit="1" customWidth="1"/>
    <col min="1285" max="1288" width="8.875" style="1" customWidth="1"/>
    <col min="1289" max="1289" width="8.875" style="1" bestFit="1" customWidth="1"/>
    <col min="1290" max="1293" width="8.875" style="1" customWidth="1"/>
    <col min="1294" max="1294" width="8.875" style="1" bestFit="1" customWidth="1"/>
    <col min="1295" max="1513" width="8" style="1"/>
    <col min="1514" max="1514" width="4" style="1" bestFit="1" customWidth="1"/>
    <col min="1515" max="1515" width="16.25" style="1" customWidth="1"/>
    <col min="1516" max="1516" width="8.125" style="1" customWidth="1"/>
    <col min="1517" max="1517" width="9.5" style="1" customWidth="1"/>
    <col min="1518" max="1521" width="8.25" style="1" customWidth="1"/>
    <col min="1522" max="1523" width="8.625" style="1" customWidth="1"/>
    <col min="1524" max="1524" width="7.75" style="1" customWidth="1"/>
    <col min="1525" max="1525" width="8" style="1" customWidth="1"/>
    <col min="1526" max="1526" width="10.25" style="1" customWidth="1"/>
    <col min="1527" max="1527" width="8.25" style="1" customWidth="1"/>
    <col min="1528" max="1528" width="8.375" style="1" customWidth="1"/>
    <col min="1529" max="1530" width="8.25" style="1" customWidth="1"/>
    <col min="1531" max="1531" width="8.625" style="1" customWidth="1"/>
    <col min="1532" max="1532" width="8.375" style="1" customWidth="1"/>
    <col min="1533" max="1533" width="0" style="1" hidden="1" customWidth="1"/>
    <col min="1534" max="1534" width="8.5" style="1" customWidth="1"/>
    <col min="1535" max="1539" width="8.875" style="1" customWidth="1"/>
    <col min="1540" max="1540" width="8.875" style="1" bestFit="1" customWidth="1"/>
    <col min="1541" max="1544" width="8.875" style="1" customWidth="1"/>
    <col min="1545" max="1545" width="8.875" style="1" bestFit="1" customWidth="1"/>
    <col min="1546" max="1549" width="8.875" style="1" customWidth="1"/>
    <col min="1550" max="1550" width="8.875" style="1" bestFit="1" customWidth="1"/>
    <col min="1551" max="1769" width="8" style="1"/>
    <col min="1770" max="1770" width="4" style="1" bestFit="1" customWidth="1"/>
    <col min="1771" max="1771" width="16.25" style="1" customWidth="1"/>
    <col min="1772" max="1772" width="8.125" style="1" customWidth="1"/>
    <col min="1773" max="1773" width="9.5" style="1" customWidth="1"/>
    <col min="1774" max="1777" width="8.25" style="1" customWidth="1"/>
    <col min="1778" max="1779" width="8.625" style="1" customWidth="1"/>
    <col min="1780" max="1780" width="7.75" style="1" customWidth="1"/>
    <col min="1781" max="1781" width="8" style="1" customWidth="1"/>
    <col min="1782" max="1782" width="10.25" style="1" customWidth="1"/>
    <col min="1783" max="1783" width="8.25" style="1" customWidth="1"/>
    <col min="1784" max="1784" width="8.375" style="1" customWidth="1"/>
    <col min="1785" max="1786" width="8.25" style="1" customWidth="1"/>
    <col min="1787" max="1787" width="8.625" style="1" customWidth="1"/>
    <col min="1788" max="1788" width="8.375" style="1" customWidth="1"/>
    <col min="1789" max="1789" width="0" style="1" hidden="1" customWidth="1"/>
    <col min="1790" max="1790" width="8.5" style="1" customWidth="1"/>
    <col min="1791" max="1795" width="8.875" style="1" customWidth="1"/>
    <col min="1796" max="1796" width="8.875" style="1" bestFit="1" customWidth="1"/>
    <col min="1797" max="1800" width="8.875" style="1" customWidth="1"/>
    <col min="1801" max="1801" width="8.875" style="1" bestFit="1" customWidth="1"/>
    <col min="1802" max="1805" width="8.875" style="1" customWidth="1"/>
    <col min="1806" max="1806" width="8.875" style="1" bestFit="1" customWidth="1"/>
    <col min="1807" max="2025" width="8" style="1"/>
    <col min="2026" max="2026" width="4" style="1" bestFit="1" customWidth="1"/>
    <col min="2027" max="2027" width="16.25" style="1" customWidth="1"/>
    <col min="2028" max="2028" width="8.125" style="1" customWidth="1"/>
    <col min="2029" max="2029" width="9.5" style="1" customWidth="1"/>
    <col min="2030" max="2033" width="8.25" style="1" customWidth="1"/>
    <col min="2034" max="2035" width="8.625" style="1" customWidth="1"/>
    <col min="2036" max="2036" width="7.75" style="1" customWidth="1"/>
    <col min="2037" max="2037" width="8" style="1" customWidth="1"/>
    <col min="2038" max="2038" width="10.25" style="1" customWidth="1"/>
    <col min="2039" max="2039" width="8.25" style="1" customWidth="1"/>
    <col min="2040" max="2040" width="8.375" style="1" customWidth="1"/>
    <col min="2041" max="2042" width="8.25" style="1" customWidth="1"/>
    <col min="2043" max="2043" width="8.625" style="1" customWidth="1"/>
    <col min="2044" max="2044" width="8.375" style="1" customWidth="1"/>
    <col min="2045" max="2045" width="0" style="1" hidden="1" customWidth="1"/>
    <col min="2046" max="2046" width="8.5" style="1" customWidth="1"/>
    <col min="2047" max="2051" width="8.875" style="1" customWidth="1"/>
    <col min="2052" max="2052" width="8.875" style="1" bestFit="1" customWidth="1"/>
    <col min="2053" max="2056" width="8.875" style="1" customWidth="1"/>
    <col min="2057" max="2057" width="8.875" style="1" bestFit="1" customWidth="1"/>
    <col min="2058" max="2061" width="8.875" style="1" customWidth="1"/>
    <col min="2062" max="2062" width="8.875" style="1" bestFit="1" customWidth="1"/>
    <col min="2063" max="2281" width="8" style="1"/>
    <col min="2282" max="2282" width="4" style="1" bestFit="1" customWidth="1"/>
    <col min="2283" max="2283" width="16.25" style="1" customWidth="1"/>
    <col min="2284" max="2284" width="8.125" style="1" customWidth="1"/>
    <col min="2285" max="2285" width="9.5" style="1" customWidth="1"/>
    <col min="2286" max="2289" width="8.25" style="1" customWidth="1"/>
    <col min="2290" max="2291" width="8.625" style="1" customWidth="1"/>
    <col min="2292" max="2292" width="7.75" style="1" customWidth="1"/>
    <col min="2293" max="2293" width="8" style="1" customWidth="1"/>
    <col min="2294" max="2294" width="10.25" style="1" customWidth="1"/>
    <col min="2295" max="2295" width="8.25" style="1" customWidth="1"/>
    <col min="2296" max="2296" width="8.375" style="1" customWidth="1"/>
    <col min="2297" max="2298" width="8.25" style="1" customWidth="1"/>
    <col min="2299" max="2299" width="8.625" style="1" customWidth="1"/>
    <col min="2300" max="2300" width="8.375" style="1" customWidth="1"/>
    <col min="2301" max="2301" width="0" style="1" hidden="1" customWidth="1"/>
    <col min="2302" max="2302" width="8.5" style="1" customWidth="1"/>
    <col min="2303" max="2307" width="8.875" style="1" customWidth="1"/>
    <col min="2308" max="2308" width="8.875" style="1" bestFit="1" customWidth="1"/>
    <col min="2309" max="2312" width="8.875" style="1" customWidth="1"/>
    <col min="2313" max="2313" width="8.875" style="1" bestFit="1" customWidth="1"/>
    <col min="2314" max="2317" width="8.875" style="1" customWidth="1"/>
    <col min="2318" max="2318" width="8.875" style="1" bestFit="1" customWidth="1"/>
    <col min="2319" max="2537" width="8" style="1"/>
    <col min="2538" max="2538" width="4" style="1" bestFit="1" customWidth="1"/>
    <col min="2539" max="2539" width="16.25" style="1" customWidth="1"/>
    <col min="2540" max="2540" width="8.125" style="1" customWidth="1"/>
    <col min="2541" max="2541" width="9.5" style="1" customWidth="1"/>
    <col min="2542" max="2545" width="8.25" style="1" customWidth="1"/>
    <col min="2546" max="2547" width="8.625" style="1" customWidth="1"/>
    <col min="2548" max="2548" width="7.75" style="1" customWidth="1"/>
    <col min="2549" max="2549" width="8" style="1" customWidth="1"/>
    <col min="2550" max="2550" width="10.25" style="1" customWidth="1"/>
    <col min="2551" max="2551" width="8.25" style="1" customWidth="1"/>
    <col min="2552" max="2552" width="8.375" style="1" customWidth="1"/>
    <col min="2553" max="2554" width="8.25" style="1" customWidth="1"/>
    <col min="2555" max="2555" width="8.625" style="1" customWidth="1"/>
    <col min="2556" max="2556" width="8.375" style="1" customWidth="1"/>
    <col min="2557" max="2557" width="0" style="1" hidden="1" customWidth="1"/>
    <col min="2558" max="2558" width="8.5" style="1" customWidth="1"/>
    <col min="2559" max="2563" width="8.875" style="1" customWidth="1"/>
    <col min="2564" max="2564" width="8.875" style="1" bestFit="1" customWidth="1"/>
    <col min="2565" max="2568" width="8.875" style="1" customWidth="1"/>
    <col min="2569" max="2569" width="8.875" style="1" bestFit="1" customWidth="1"/>
    <col min="2570" max="2573" width="8.875" style="1" customWidth="1"/>
    <col min="2574" max="2574" width="8.875" style="1" bestFit="1" customWidth="1"/>
    <col min="2575" max="2793" width="8" style="1"/>
    <col min="2794" max="2794" width="4" style="1" bestFit="1" customWidth="1"/>
    <col min="2795" max="2795" width="16.25" style="1" customWidth="1"/>
    <col min="2796" max="2796" width="8.125" style="1" customWidth="1"/>
    <col min="2797" max="2797" width="9.5" style="1" customWidth="1"/>
    <col min="2798" max="2801" width="8.25" style="1" customWidth="1"/>
    <col min="2802" max="2803" width="8.625" style="1" customWidth="1"/>
    <col min="2804" max="2804" width="7.75" style="1" customWidth="1"/>
    <col min="2805" max="2805" width="8" style="1" customWidth="1"/>
    <col min="2806" max="2806" width="10.25" style="1" customWidth="1"/>
    <col min="2807" max="2807" width="8.25" style="1" customWidth="1"/>
    <col min="2808" max="2808" width="8.375" style="1" customWidth="1"/>
    <col min="2809" max="2810" width="8.25" style="1" customWidth="1"/>
    <col min="2811" max="2811" width="8.625" style="1" customWidth="1"/>
    <col min="2812" max="2812" width="8.375" style="1" customWidth="1"/>
    <col min="2813" max="2813" width="0" style="1" hidden="1" customWidth="1"/>
    <col min="2814" max="2814" width="8.5" style="1" customWidth="1"/>
    <col min="2815" max="2819" width="8.875" style="1" customWidth="1"/>
    <col min="2820" max="2820" width="8.875" style="1" bestFit="1" customWidth="1"/>
    <col min="2821" max="2824" width="8.875" style="1" customWidth="1"/>
    <col min="2825" max="2825" width="8.875" style="1" bestFit="1" customWidth="1"/>
    <col min="2826" max="2829" width="8.875" style="1" customWidth="1"/>
    <col min="2830" max="2830" width="8.875" style="1" bestFit="1" customWidth="1"/>
    <col min="2831" max="3049" width="8" style="1"/>
    <col min="3050" max="3050" width="4" style="1" bestFit="1" customWidth="1"/>
    <col min="3051" max="3051" width="16.25" style="1" customWidth="1"/>
    <col min="3052" max="3052" width="8.125" style="1" customWidth="1"/>
    <col min="3053" max="3053" width="9.5" style="1" customWidth="1"/>
    <col min="3054" max="3057" width="8.25" style="1" customWidth="1"/>
    <col min="3058" max="3059" width="8.625" style="1" customWidth="1"/>
    <col min="3060" max="3060" width="7.75" style="1" customWidth="1"/>
    <col min="3061" max="3061" width="8" style="1" customWidth="1"/>
    <col min="3062" max="3062" width="10.25" style="1" customWidth="1"/>
    <col min="3063" max="3063" width="8.25" style="1" customWidth="1"/>
    <col min="3064" max="3064" width="8.375" style="1" customWidth="1"/>
    <col min="3065" max="3066" width="8.25" style="1" customWidth="1"/>
    <col min="3067" max="3067" width="8.625" style="1" customWidth="1"/>
    <col min="3068" max="3068" width="8.375" style="1" customWidth="1"/>
    <col min="3069" max="3069" width="0" style="1" hidden="1" customWidth="1"/>
    <col min="3070" max="3070" width="8.5" style="1" customWidth="1"/>
    <col min="3071" max="3075" width="8.875" style="1" customWidth="1"/>
    <col min="3076" max="3076" width="8.875" style="1" bestFit="1" customWidth="1"/>
    <col min="3077" max="3080" width="8.875" style="1" customWidth="1"/>
    <col min="3081" max="3081" width="8.875" style="1" bestFit="1" customWidth="1"/>
    <col min="3082" max="3085" width="8.875" style="1" customWidth="1"/>
    <col min="3086" max="3086" width="8.875" style="1" bestFit="1" customWidth="1"/>
    <col min="3087" max="3305" width="8" style="1"/>
    <col min="3306" max="3306" width="4" style="1" bestFit="1" customWidth="1"/>
    <col min="3307" max="3307" width="16.25" style="1" customWidth="1"/>
    <col min="3308" max="3308" width="8.125" style="1" customWidth="1"/>
    <col min="3309" max="3309" width="9.5" style="1" customWidth="1"/>
    <col min="3310" max="3313" width="8.25" style="1" customWidth="1"/>
    <col min="3314" max="3315" width="8.625" style="1" customWidth="1"/>
    <col min="3316" max="3316" width="7.75" style="1" customWidth="1"/>
    <col min="3317" max="3317" width="8" style="1" customWidth="1"/>
    <col min="3318" max="3318" width="10.25" style="1" customWidth="1"/>
    <col min="3319" max="3319" width="8.25" style="1" customWidth="1"/>
    <col min="3320" max="3320" width="8.375" style="1" customWidth="1"/>
    <col min="3321" max="3322" width="8.25" style="1" customWidth="1"/>
    <col min="3323" max="3323" width="8.625" style="1" customWidth="1"/>
    <col min="3324" max="3324" width="8.375" style="1" customWidth="1"/>
    <col min="3325" max="3325" width="0" style="1" hidden="1" customWidth="1"/>
    <col min="3326" max="3326" width="8.5" style="1" customWidth="1"/>
    <col min="3327" max="3331" width="8.875" style="1" customWidth="1"/>
    <col min="3332" max="3332" width="8.875" style="1" bestFit="1" customWidth="1"/>
    <col min="3333" max="3336" width="8.875" style="1" customWidth="1"/>
    <col min="3337" max="3337" width="8.875" style="1" bestFit="1" customWidth="1"/>
    <col min="3338" max="3341" width="8.875" style="1" customWidth="1"/>
    <col min="3342" max="3342" width="8.875" style="1" bestFit="1" customWidth="1"/>
    <col min="3343" max="3561" width="8" style="1"/>
    <col min="3562" max="3562" width="4" style="1" bestFit="1" customWidth="1"/>
    <col min="3563" max="3563" width="16.25" style="1" customWidth="1"/>
    <col min="3564" max="3564" width="8.125" style="1" customWidth="1"/>
    <col min="3565" max="3565" width="9.5" style="1" customWidth="1"/>
    <col min="3566" max="3569" width="8.25" style="1" customWidth="1"/>
    <col min="3570" max="3571" width="8.625" style="1" customWidth="1"/>
    <col min="3572" max="3572" width="7.75" style="1" customWidth="1"/>
    <col min="3573" max="3573" width="8" style="1" customWidth="1"/>
    <col min="3574" max="3574" width="10.25" style="1" customWidth="1"/>
    <col min="3575" max="3575" width="8.25" style="1" customWidth="1"/>
    <col min="3576" max="3576" width="8.375" style="1" customWidth="1"/>
    <col min="3577" max="3578" width="8.25" style="1" customWidth="1"/>
    <col min="3579" max="3579" width="8.625" style="1" customWidth="1"/>
    <col min="3580" max="3580" width="8.375" style="1" customWidth="1"/>
    <col min="3581" max="3581" width="0" style="1" hidden="1" customWidth="1"/>
    <col min="3582" max="3582" width="8.5" style="1" customWidth="1"/>
    <col min="3583" max="3587" width="8.875" style="1" customWidth="1"/>
    <col min="3588" max="3588" width="8.875" style="1" bestFit="1" customWidth="1"/>
    <col min="3589" max="3592" width="8.875" style="1" customWidth="1"/>
    <col min="3593" max="3593" width="8.875" style="1" bestFit="1" customWidth="1"/>
    <col min="3594" max="3597" width="8.875" style="1" customWidth="1"/>
    <col min="3598" max="3598" width="8.875" style="1" bestFit="1" customWidth="1"/>
    <col min="3599" max="3817" width="8" style="1"/>
    <col min="3818" max="3818" width="4" style="1" bestFit="1" customWidth="1"/>
    <col min="3819" max="3819" width="16.25" style="1" customWidth="1"/>
    <col min="3820" max="3820" width="8.125" style="1" customWidth="1"/>
    <col min="3821" max="3821" width="9.5" style="1" customWidth="1"/>
    <col min="3822" max="3825" width="8.25" style="1" customWidth="1"/>
    <col min="3826" max="3827" width="8.625" style="1" customWidth="1"/>
    <col min="3828" max="3828" width="7.75" style="1" customWidth="1"/>
    <col min="3829" max="3829" width="8" style="1" customWidth="1"/>
    <col min="3830" max="3830" width="10.25" style="1" customWidth="1"/>
    <col min="3831" max="3831" width="8.25" style="1" customWidth="1"/>
    <col min="3832" max="3832" width="8.375" style="1" customWidth="1"/>
    <col min="3833" max="3834" width="8.25" style="1" customWidth="1"/>
    <col min="3835" max="3835" width="8.625" style="1" customWidth="1"/>
    <col min="3836" max="3836" width="8.375" style="1" customWidth="1"/>
    <col min="3837" max="3837" width="0" style="1" hidden="1" customWidth="1"/>
    <col min="3838" max="3838" width="8.5" style="1" customWidth="1"/>
    <col min="3839" max="3843" width="8.875" style="1" customWidth="1"/>
    <col min="3844" max="3844" width="8.875" style="1" bestFit="1" customWidth="1"/>
    <col min="3845" max="3848" width="8.875" style="1" customWidth="1"/>
    <col min="3849" max="3849" width="8.875" style="1" bestFit="1" customWidth="1"/>
    <col min="3850" max="3853" width="8.875" style="1" customWidth="1"/>
    <col min="3854" max="3854" width="8.875" style="1" bestFit="1" customWidth="1"/>
    <col min="3855" max="4073" width="8" style="1"/>
    <col min="4074" max="4074" width="4" style="1" bestFit="1" customWidth="1"/>
    <col min="4075" max="4075" width="16.25" style="1" customWidth="1"/>
    <col min="4076" max="4076" width="8.125" style="1" customWidth="1"/>
    <col min="4077" max="4077" width="9.5" style="1" customWidth="1"/>
    <col min="4078" max="4081" width="8.25" style="1" customWidth="1"/>
    <col min="4082" max="4083" width="8.625" style="1" customWidth="1"/>
    <col min="4084" max="4084" width="7.75" style="1" customWidth="1"/>
    <col min="4085" max="4085" width="8" style="1" customWidth="1"/>
    <col min="4086" max="4086" width="10.25" style="1" customWidth="1"/>
    <col min="4087" max="4087" width="8.25" style="1" customWidth="1"/>
    <col min="4088" max="4088" width="8.375" style="1" customWidth="1"/>
    <col min="4089" max="4090" width="8.25" style="1" customWidth="1"/>
    <col min="4091" max="4091" width="8.625" style="1" customWidth="1"/>
    <col min="4092" max="4092" width="8.375" style="1" customWidth="1"/>
    <col min="4093" max="4093" width="0" style="1" hidden="1" customWidth="1"/>
    <col min="4094" max="4094" width="8.5" style="1" customWidth="1"/>
    <col min="4095" max="4099" width="8.875" style="1" customWidth="1"/>
    <col min="4100" max="4100" width="8.875" style="1" bestFit="1" customWidth="1"/>
    <col min="4101" max="4104" width="8.875" style="1" customWidth="1"/>
    <col min="4105" max="4105" width="8.875" style="1" bestFit="1" customWidth="1"/>
    <col min="4106" max="4109" width="8.875" style="1" customWidth="1"/>
    <col min="4110" max="4110" width="8.875" style="1" bestFit="1" customWidth="1"/>
    <col min="4111" max="4329" width="8" style="1"/>
    <col min="4330" max="4330" width="4" style="1" bestFit="1" customWidth="1"/>
    <col min="4331" max="4331" width="16.25" style="1" customWidth="1"/>
    <col min="4332" max="4332" width="8.125" style="1" customWidth="1"/>
    <col min="4333" max="4333" width="9.5" style="1" customWidth="1"/>
    <col min="4334" max="4337" width="8.25" style="1" customWidth="1"/>
    <col min="4338" max="4339" width="8.625" style="1" customWidth="1"/>
    <col min="4340" max="4340" width="7.75" style="1" customWidth="1"/>
    <col min="4341" max="4341" width="8" style="1" customWidth="1"/>
    <col min="4342" max="4342" width="10.25" style="1" customWidth="1"/>
    <col min="4343" max="4343" width="8.25" style="1" customWidth="1"/>
    <col min="4344" max="4344" width="8.375" style="1" customWidth="1"/>
    <col min="4345" max="4346" width="8.25" style="1" customWidth="1"/>
    <col min="4347" max="4347" width="8.625" style="1" customWidth="1"/>
    <col min="4348" max="4348" width="8.375" style="1" customWidth="1"/>
    <col min="4349" max="4349" width="0" style="1" hidden="1" customWidth="1"/>
    <col min="4350" max="4350" width="8.5" style="1" customWidth="1"/>
    <col min="4351" max="4355" width="8.875" style="1" customWidth="1"/>
    <col min="4356" max="4356" width="8.875" style="1" bestFit="1" customWidth="1"/>
    <col min="4357" max="4360" width="8.875" style="1" customWidth="1"/>
    <col min="4361" max="4361" width="8.875" style="1" bestFit="1" customWidth="1"/>
    <col min="4362" max="4365" width="8.875" style="1" customWidth="1"/>
    <col min="4366" max="4366" width="8.875" style="1" bestFit="1" customWidth="1"/>
    <col min="4367" max="4585" width="8" style="1"/>
    <col min="4586" max="4586" width="4" style="1" bestFit="1" customWidth="1"/>
    <col min="4587" max="4587" width="16.25" style="1" customWidth="1"/>
    <col min="4588" max="4588" width="8.125" style="1" customWidth="1"/>
    <col min="4589" max="4589" width="9.5" style="1" customWidth="1"/>
    <col min="4590" max="4593" width="8.25" style="1" customWidth="1"/>
    <col min="4594" max="4595" width="8.625" style="1" customWidth="1"/>
    <col min="4596" max="4596" width="7.75" style="1" customWidth="1"/>
    <col min="4597" max="4597" width="8" style="1" customWidth="1"/>
    <col min="4598" max="4598" width="10.25" style="1" customWidth="1"/>
    <col min="4599" max="4599" width="8.25" style="1" customWidth="1"/>
    <col min="4600" max="4600" width="8.375" style="1" customWidth="1"/>
    <col min="4601" max="4602" width="8.25" style="1" customWidth="1"/>
    <col min="4603" max="4603" width="8.625" style="1" customWidth="1"/>
    <col min="4604" max="4604" width="8.375" style="1" customWidth="1"/>
    <col min="4605" max="4605" width="0" style="1" hidden="1" customWidth="1"/>
    <col min="4606" max="4606" width="8.5" style="1" customWidth="1"/>
    <col min="4607" max="4611" width="8.875" style="1" customWidth="1"/>
    <col min="4612" max="4612" width="8.875" style="1" bestFit="1" customWidth="1"/>
    <col min="4613" max="4616" width="8.875" style="1" customWidth="1"/>
    <col min="4617" max="4617" width="8.875" style="1" bestFit="1" customWidth="1"/>
    <col min="4618" max="4621" width="8.875" style="1" customWidth="1"/>
    <col min="4622" max="4622" width="8.875" style="1" bestFit="1" customWidth="1"/>
    <col min="4623" max="4841" width="8" style="1"/>
    <col min="4842" max="4842" width="4" style="1" bestFit="1" customWidth="1"/>
    <col min="4843" max="4843" width="16.25" style="1" customWidth="1"/>
    <col min="4844" max="4844" width="8.125" style="1" customWidth="1"/>
    <col min="4845" max="4845" width="9.5" style="1" customWidth="1"/>
    <col min="4846" max="4849" width="8.25" style="1" customWidth="1"/>
    <col min="4850" max="4851" width="8.625" style="1" customWidth="1"/>
    <col min="4852" max="4852" width="7.75" style="1" customWidth="1"/>
    <col min="4853" max="4853" width="8" style="1" customWidth="1"/>
    <col min="4854" max="4854" width="10.25" style="1" customWidth="1"/>
    <col min="4855" max="4855" width="8.25" style="1" customWidth="1"/>
    <col min="4856" max="4856" width="8.375" style="1" customWidth="1"/>
    <col min="4857" max="4858" width="8.25" style="1" customWidth="1"/>
    <col min="4859" max="4859" width="8.625" style="1" customWidth="1"/>
    <col min="4860" max="4860" width="8.375" style="1" customWidth="1"/>
    <col min="4861" max="4861" width="0" style="1" hidden="1" customWidth="1"/>
    <col min="4862" max="4862" width="8.5" style="1" customWidth="1"/>
    <col min="4863" max="4867" width="8.875" style="1" customWidth="1"/>
    <col min="4868" max="4868" width="8.875" style="1" bestFit="1" customWidth="1"/>
    <col min="4869" max="4872" width="8.875" style="1" customWidth="1"/>
    <col min="4873" max="4873" width="8.875" style="1" bestFit="1" customWidth="1"/>
    <col min="4874" max="4877" width="8.875" style="1" customWidth="1"/>
    <col min="4878" max="4878" width="8.875" style="1" bestFit="1" customWidth="1"/>
    <col min="4879" max="5097" width="8" style="1"/>
    <col min="5098" max="5098" width="4" style="1" bestFit="1" customWidth="1"/>
    <col min="5099" max="5099" width="16.25" style="1" customWidth="1"/>
    <col min="5100" max="5100" width="8.125" style="1" customWidth="1"/>
    <col min="5101" max="5101" width="9.5" style="1" customWidth="1"/>
    <col min="5102" max="5105" width="8.25" style="1" customWidth="1"/>
    <col min="5106" max="5107" width="8.625" style="1" customWidth="1"/>
    <col min="5108" max="5108" width="7.75" style="1" customWidth="1"/>
    <col min="5109" max="5109" width="8" style="1" customWidth="1"/>
    <col min="5110" max="5110" width="10.25" style="1" customWidth="1"/>
    <col min="5111" max="5111" width="8.25" style="1" customWidth="1"/>
    <col min="5112" max="5112" width="8.375" style="1" customWidth="1"/>
    <col min="5113" max="5114" width="8.25" style="1" customWidth="1"/>
    <col min="5115" max="5115" width="8.625" style="1" customWidth="1"/>
    <col min="5116" max="5116" width="8.375" style="1" customWidth="1"/>
    <col min="5117" max="5117" width="0" style="1" hidden="1" customWidth="1"/>
    <col min="5118" max="5118" width="8.5" style="1" customWidth="1"/>
    <col min="5119" max="5123" width="8.875" style="1" customWidth="1"/>
    <col min="5124" max="5124" width="8.875" style="1" bestFit="1" customWidth="1"/>
    <col min="5125" max="5128" width="8.875" style="1" customWidth="1"/>
    <col min="5129" max="5129" width="8.875" style="1" bestFit="1" customWidth="1"/>
    <col min="5130" max="5133" width="8.875" style="1" customWidth="1"/>
    <col min="5134" max="5134" width="8.875" style="1" bestFit="1" customWidth="1"/>
    <col min="5135" max="5353" width="8" style="1"/>
    <col min="5354" max="5354" width="4" style="1" bestFit="1" customWidth="1"/>
    <col min="5355" max="5355" width="16.25" style="1" customWidth="1"/>
    <col min="5356" max="5356" width="8.125" style="1" customWidth="1"/>
    <col min="5357" max="5357" width="9.5" style="1" customWidth="1"/>
    <col min="5358" max="5361" width="8.25" style="1" customWidth="1"/>
    <col min="5362" max="5363" width="8.625" style="1" customWidth="1"/>
    <col min="5364" max="5364" width="7.75" style="1" customWidth="1"/>
    <col min="5365" max="5365" width="8" style="1" customWidth="1"/>
    <col min="5366" max="5366" width="10.25" style="1" customWidth="1"/>
    <col min="5367" max="5367" width="8.25" style="1" customWidth="1"/>
    <col min="5368" max="5368" width="8.375" style="1" customWidth="1"/>
    <col min="5369" max="5370" width="8.25" style="1" customWidth="1"/>
    <col min="5371" max="5371" width="8.625" style="1" customWidth="1"/>
    <col min="5372" max="5372" width="8.375" style="1" customWidth="1"/>
    <col min="5373" max="5373" width="0" style="1" hidden="1" customWidth="1"/>
    <col min="5374" max="5374" width="8.5" style="1" customWidth="1"/>
    <col min="5375" max="5379" width="8.875" style="1" customWidth="1"/>
    <col min="5380" max="5380" width="8.875" style="1" bestFit="1" customWidth="1"/>
    <col min="5381" max="5384" width="8.875" style="1" customWidth="1"/>
    <col min="5385" max="5385" width="8.875" style="1" bestFit="1" customWidth="1"/>
    <col min="5386" max="5389" width="8.875" style="1" customWidth="1"/>
    <col min="5390" max="5390" width="8.875" style="1" bestFit="1" customWidth="1"/>
    <col min="5391" max="5609" width="8" style="1"/>
    <col min="5610" max="5610" width="4" style="1" bestFit="1" customWidth="1"/>
    <col min="5611" max="5611" width="16.25" style="1" customWidth="1"/>
    <col min="5612" max="5612" width="8.125" style="1" customWidth="1"/>
    <col min="5613" max="5613" width="9.5" style="1" customWidth="1"/>
    <col min="5614" max="5617" width="8.25" style="1" customWidth="1"/>
    <col min="5618" max="5619" width="8.625" style="1" customWidth="1"/>
    <col min="5620" max="5620" width="7.75" style="1" customWidth="1"/>
    <col min="5621" max="5621" width="8" style="1" customWidth="1"/>
    <col min="5622" max="5622" width="10.25" style="1" customWidth="1"/>
    <col min="5623" max="5623" width="8.25" style="1" customWidth="1"/>
    <col min="5624" max="5624" width="8.375" style="1" customWidth="1"/>
    <col min="5625" max="5626" width="8.25" style="1" customWidth="1"/>
    <col min="5627" max="5627" width="8.625" style="1" customWidth="1"/>
    <col min="5628" max="5628" width="8.375" style="1" customWidth="1"/>
    <col min="5629" max="5629" width="0" style="1" hidden="1" customWidth="1"/>
    <col min="5630" max="5630" width="8.5" style="1" customWidth="1"/>
    <col min="5631" max="5635" width="8.875" style="1" customWidth="1"/>
    <col min="5636" max="5636" width="8.875" style="1" bestFit="1" customWidth="1"/>
    <col min="5637" max="5640" width="8.875" style="1" customWidth="1"/>
    <col min="5641" max="5641" width="8.875" style="1" bestFit="1" customWidth="1"/>
    <col min="5642" max="5645" width="8.875" style="1" customWidth="1"/>
    <col min="5646" max="5646" width="8.875" style="1" bestFit="1" customWidth="1"/>
    <col min="5647" max="5865" width="8" style="1"/>
    <col min="5866" max="5866" width="4" style="1" bestFit="1" customWidth="1"/>
    <col min="5867" max="5867" width="16.25" style="1" customWidth="1"/>
    <col min="5868" max="5868" width="8.125" style="1" customWidth="1"/>
    <col min="5869" max="5869" width="9.5" style="1" customWidth="1"/>
    <col min="5870" max="5873" width="8.25" style="1" customWidth="1"/>
    <col min="5874" max="5875" width="8.625" style="1" customWidth="1"/>
    <col min="5876" max="5876" width="7.75" style="1" customWidth="1"/>
    <col min="5877" max="5877" width="8" style="1" customWidth="1"/>
    <col min="5878" max="5878" width="10.25" style="1" customWidth="1"/>
    <col min="5879" max="5879" width="8.25" style="1" customWidth="1"/>
    <col min="5880" max="5880" width="8.375" style="1" customWidth="1"/>
    <col min="5881" max="5882" width="8.25" style="1" customWidth="1"/>
    <col min="5883" max="5883" width="8.625" style="1" customWidth="1"/>
    <col min="5884" max="5884" width="8.375" style="1" customWidth="1"/>
    <col min="5885" max="5885" width="0" style="1" hidden="1" customWidth="1"/>
    <col min="5886" max="5886" width="8.5" style="1" customWidth="1"/>
    <col min="5887" max="5891" width="8.875" style="1" customWidth="1"/>
    <col min="5892" max="5892" width="8.875" style="1" bestFit="1" customWidth="1"/>
    <col min="5893" max="5896" width="8.875" style="1" customWidth="1"/>
    <col min="5897" max="5897" width="8.875" style="1" bestFit="1" customWidth="1"/>
    <col min="5898" max="5901" width="8.875" style="1" customWidth="1"/>
    <col min="5902" max="5902" width="8.875" style="1" bestFit="1" customWidth="1"/>
    <col min="5903" max="6121" width="8" style="1"/>
    <col min="6122" max="6122" width="4" style="1" bestFit="1" customWidth="1"/>
    <col min="6123" max="6123" width="16.25" style="1" customWidth="1"/>
    <col min="6124" max="6124" width="8.125" style="1" customWidth="1"/>
    <col min="6125" max="6125" width="9.5" style="1" customWidth="1"/>
    <col min="6126" max="6129" width="8.25" style="1" customWidth="1"/>
    <col min="6130" max="6131" width="8.625" style="1" customWidth="1"/>
    <col min="6132" max="6132" width="7.75" style="1" customWidth="1"/>
    <col min="6133" max="6133" width="8" style="1" customWidth="1"/>
    <col min="6134" max="6134" width="10.25" style="1" customWidth="1"/>
    <col min="6135" max="6135" width="8.25" style="1" customWidth="1"/>
    <col min="6136" max="6136" width="8.375" style="1" customWidth="1"/>
    <col min="6137" max="6138" width="8.25" style="1" customWidth="1"/>
    <col min="6139" max="6139" width="8.625" style="1" customWidth="1"/>
    <col min="6140" max="6140" width="8.375" style="1" customWidth="1"/>
    <col min="6141" max="6141" width="0" style="1" hidden="1" customWidth="1"/>
    <col min="6142" max="6142" width="8.5" style="1" customWidth="1"/>
    <col min="6143" max="6147" width="8.875" style="1" customWidth="1"/>
    <col min="6148" max="6148" width="8.875" style="1" bestFit="1" customWidth="1"/>
    <col min="6149" max="6152" width="8.875" style="1" customWidth="1"/>
    <col min="6153" max="6153" width="8.875" style="1" bestFit="1" customWidth="1"/>
    <col min="6154" max="6157" width="8.875" style="1" customWidth="1"/>
    <col min="6158" max="6158" width="8.875" style="1" bestFit="1" customWidth="1"/>
    <col min="6159" max="6377" width="8" style="1"/>
    <col min="6378" max="6378" width="4" style="1" bestFit="1" customWidth="1"/>
    <col min="6379" max="6379" width="16.25" style="1" customWidth="1"/>
    <col min="6380" max="6380" width="8.125" style="1" customWidth="1"/>
    <col min="6381" max="6381" width="9.5" style="1" customWidth="1"/>
    <col min="6382" max="6385" width="8.25" style="1" customWidth="1"/>
    <col min="6386" max="6387" width="8.625" style="1" customWidth="1"/>
    <col min="6388" max="6388" width="7.75" style="1" customWidth="1"/>
    <col min="6389" max="6389" width="8" style="1" customWidth="1"/>
    <col min="6390" max="6390" width="10.25" style="1" customWidth="1"/>
    <col min="6391" max="6391" width="8.25" style="1" customWidth="1"/>
    <col min="6392" max="6392" width="8.375" style="1" customWidth="1"/>
    <col min="6393" max="6394" width="8.25" style="1" customWidth="1"/>
    <col min="6395" max="6395" width="8.625" style="1" customWidth="1"/>
    <col min="6396" max="6396" width="8.375" style="1" customWidth="1"/>
    <col min="6397" max="6397" width="0" style="1" hidden="1" customWidth="1"/>
    <col min="6398" max="6398" width="8.5" style="1" customWidth="1"/>
    <col min="6399" max="6403" width="8.875" style="1" customWidth="1"/>
    <col min="6404" max="6404" width="8.875" style="1" bestFit="1" customWidth="1"/>
    <col min="6405" max="6408" width="8.875" style="1" customWidth="1"/>
    <col min="6409" max="6409" width="8.875" style="1" bestFit="1" customWidth="1"/>
    <col min="6410" max="6413" width="8.875" style="1" customWidth="1"/>
    <col min="6414" max="6414" width="8.875" style="1" bestFit="1" customWidth="1"/>
    <col min="6415" max="6633" width="8" style="1"/>
    <col min="6634" max="6634" width="4" style="1" bestFit="1" customWidth="1"/>
    <col min="6635" max="6635" width="16.25" style="1" customWidth="1"/>
    <col min="6636" max="6636" width="8.125" style="1" customWidth="1"/>
    <col min="6637" max="6637" width="9.5" style="1" customWidth="1"/>
    <col min="6638" max="6641" width="8.25" style="1" customWidth="1"/>
    <col min="6642" max="6643" width="8.625" style="1" customWidth="1"/>
    <col min="6644" max="6644" width="7.75" style="1" customWidth="1"/>
    <col min="6645" max="6645" width="8" style="1" customWidth="1"/>
    <col min="6646" max="6646" width="10.25" style="1" customWidth="1"/>
    <col min="6647" max="6647" width="8.25" style="1" customWidth="1"/>
    <col min="6648" max="6648" width="8.375" style="1" customWidth="1"/>
    <col min="6649" max="6650" width="8.25" style="1" customWidth="1"/>
    <col min="6651" max="6651" width="8.625" style="1" customWidth="1"/>
    <col min="6652" max="6652" width="8.375" style="1" customWidth="1"/>
    <col min="6653" max="6653" width="0" style="1" hidden="1" customWidth="1"/>
    <col min="6654" max="6654" width="8.5" style="1" customWidth="1"/>
    <col min="6655" max="6659" width="8.875" style="1" customWidth="1"/>
    <col min="6660" max="6660" width="8.875" style="1" bestFit="1" customWidth="1"/>
    <col min="6661" max="6664" width="8.875" style="1" customWidth="1"/>
    <col min="6665" max="6665" width="8.875" style="1" bestFit="1" customWidth="1"/>
    <col min="6666" max="6669" width="8.875" style="1" customWidth="1"/>
    <col min="6670" max="6670" width="8.875" style="1" bestFit="1" customWidth="1"/>
    <col min="6671" max="6889" width="8" style="1"/>
    <col min="6890" max="6890" width="4" style="1" bestFit="1" customWidth="1"/>
    <col min="6891" max="6891" width="16.25" style="1" customWidth="1"/>
    <col min="6892" max="6892" width="8.125" style="1" customWidth="1"/>
    <col min="6893" max="6893" width="9.5" style="1" customWidth="1"/>
    <col min="6894" max="6897" width="8.25" style="1" customWidth="1"/>
    <col min="6898" max="6899" width="8.625" style="1" customWidth="1"/>
    <col min="6900" max="6900" width="7.75" style="1" customWidth="1"/>
    <col min="6901" max="6901" width="8" style="1" customWidth="1"/>
    <col min="6902" max="6902" width="10.25" style="1" customWidth="1"/>
    <col min="6903" max="6903" width="8.25" style="1" customWidth="1"/>
    <col min="6904" max="6904" width="8.375" style="1" customWidth="1"/>
    <col min="6905" max="6906" width="8.25" style="1" customWidth="1"/>
    <col min="6907" max="6907" width="8.625" style="1" customWidth="1"/>
    <col min="6908" max="6908" width="8.375" style="1" customWidth="1"/>
    <col min="6909" max="6909" width="0" style="1" hidden="1" customWidth="1"/>
    <col min="6910" max="6910" width="8.5" style="1" customWidth="1"/>
    <col min="6911" max="6915" width="8.875" style="1" customWidth="1"/>
    <col min="6916" max="6916" width="8.875" style="1" bestFit="1" customWidth="1"/>
    <col min="6917" max="6920" width="8.875" style="1" customWidth="1"/>
    <col min="6921" max="6921" width="8.875" style="1" bestFit="1" customWidth="1"/>
    <col min="6922" max="6925" width="8.875" style="1" customWidth="1"/>
    <col min="6926" max="6926" width="8.875" style="1" bestFit="1" customWidth="1"/>
    <col min="6927" max="7145" width="8" style="1"/>
    <col min="7146" max="7146" width="4" style="1" bestFit="1" customWidth="1"/>
    <col min="7147" max="7147" width="16.25" style="1" customWidth="1"/>
    <col min="7148" max="7148" width="8.125" style="1" customWidth="1"/>
    <col min="7149" max="7149" width="9.5" style="1" customWidth="1"/>
    <col min="7150" max="7153" width="8.25" style="1" customWidth="1"/>
    <col min="7154" max="7155" width="8.625" style="1" customWidth="1"/>
    <col min="7156" max="7156" width="7.75" style="1" customWidth="1"/>
    <col min="7157" max="7157" width="8" style="1" customWidth="1"/>
    <col min="7158" max="7158" width="10.25" style="1" customWidth="1"/>
    <col min="7159" max="7159" width="8.25" style="1" customWidth="1"/>
    <col min="7160" max="7160" width="8.375" style="1" customWidth="1"/>
    <col min="7161" max="7162" width="8.25" style="1" customWidth="1"/>
    <col min="7163" max="7163" width="8.625" style="1" customWidth="1"/>
    <col min="7164" max="7164" width="8.375" style="1" customWidth="1"/>
    <col min="7165" max="7165" width="0" style="1" hidden="1" customWidth="1"/>
    <col min="7166" max="7166" width="8.5" style="1" customWidth="1"/>
    <col min="7167" max="7171" width="8.875" style="1" customWidth="1"/>
    <col min="7172" max="7172" width="8.875" style="1" bestFit="1" customWidth="1"/>
    <col min="7173" max="7176" width="8.875" style="1" customWidth="1"/>
    <col min="7177" max="7177" width="8.875" style="1" bestFit="1" customWidth="1"/>
    <col min="7178" max="7181" width="8.875" style="1" customWidth="1"/>
    <col min="7182" max="7182" width="8.875" style="1" bestFit="1" customWidth="1"/>
    <col min="7183" max="7401" width="8" style="1"/>
    <col min="7402" max="7402" width="4" style="1" bestFit="1" customWidth="1"/>
    <col min="7403" max="7403" width="16.25" style="1" customWidth="1"/>
    <col min="7404" max="7404" width="8.125" style="1" customWidth="1"/>
    <col min="7405" max="7405" width="9.5" style="1" customWidth="1"/>
    <col min="7406" max="7409" width="8.25" style="1" customWidth="1"/>
    <col min="7410" max="7411" width="8.625" style="1" customWidth="1"/>
    <col min="7412" max="7412" width="7.75" style="1" customWidth="1"/>
    <col min="7413" max="7413" width="8" style="1" customWidth="1"/>
    <col min="7414" max="7414" width="10.25" style="1" customWidth="1"/>
    <col min="7415" max="7415" width="8.25" style="1" customWidth="1"/>
    <col min="7416" max="7416" width="8.375" style="1" customWidth="1"/>
    <col min="7417" max="7418" width="8.25" style="1" customWidth="1"/>
    <col min="7419" max="7419" width="8.625" style="1" customWidth="1"/>
    <col min="7420" max="7420" width="8.375" style="1" customWidth="1"/>
    <col min="7421" max="7421" width="0" style="1" hidden="1" customWidth="1"/>
    <col min="7422" max="7422" width="8.5" style="1" customWidth="1"/>
    <col min="7423" max="7427" width="8.875" style="1" customWidth="1"/>
    <col min="7428" max="7428" width="8.875" style="1" bestFit="1" customWidth="1"/>
    <col min="7429" max="7432" width="8.875" style="1" customWidth="1"/>
    <col min="7433" max="7433" width="8.875" style="1" bestFit="1" customWidth="1"/>
    <col min="7434" max="7437" width="8.875" style="1" customWidth="1"/>
    <col min="7438" max="7438" width="8.875" style="1" bestFit="1" customWidth="1"/>
    <col min="7439" max="7657" width="8" style="1"/>
    <col min="7658" max="7658" width="4" style="1" bestFit="1" customWidth="1"/>
    <col min="7659" max="7659" width="16.25" style="1" customWidth="1"/>
    <col min="7660" max="7660" width="8.125" style="1" customWidth="1"/>
    <col min="7661" max="7661" width="9.5" style="1" customWidth="1"/>
    <col min="7662" max="7665" width="8.25" style="1" customWidth="1"/>
    <col min="7666" max="7667" width="8.625" style="1" customWidth="1"/>
    <col min="7668" max="7668" width="7.75" style="1" customWidth="1"/>
    <col min="7669" max="7669" width="8" style="1" customWidth="1"/>
    <col min="7670" max="7670" width="10.25" style="1" customWidth="1"/>
    <col min="7671" max="7671" width="8.25" style="1" customWidth="1"/>
    <col min="7672" max="7672" width="8.375" style="1" customWidth="1"/>
    <col min="7673" max="7674" width="8.25" style="1" customWidth="1"/>
    <col min="7675" max="7675" width="8.625" style="1" customWidth="1"/>
    <col min="7676" max="7676" width="8.375" style="1" customWidth="1"/>
    <col min="7677" max="7677" width="0" style="1" hidden="1" customWidth="1"/>
    <col min="7678" max="7678" width="8.5" style="1" customWidth="1"/>
    <col min="7679" max="7683" width="8.875" style="1" customWidth="1"/>
    <col min="7684" max="7684" width="8.875" style="1" bestFit="1" customWidth="1"/>
    <col min="7685" max="7688" width="8.875" style="1" customWidth="1"/>
    <col min="7689" max="7689" width="8.875" style="1" bestFit="1" customWidth="1"/>
    <col min="7690" max="7693" width="8.875" style="1" customWidth="1"/>
    <col min="7694" max="7694" width="8.875" style="1" bestFit="1" customWidth="1"/>
    <col min="7695" max="7913" width="8" style="1"/>
    <col min="7914" max="7914" width="4" style="1" bestFit="1" customWidth="1"/>
    <col min="7915" max="7915" width="16.25" style="1" customWidth="1"/>
    <col min="7916" max="7916" width="8.125" style="1" customWidth="1"/>
    <col min="7917" max="7917" width="9.5" style="1" customWidth="1"/>
    <col min="7918" max="7921" width="8.25" style="1" customWidth="1"/>
    <col min="7922" max="7923" width="8.625" style="1" customWidth="1"/>
    <col min="7924" max="7924" width="7.75" style="1" customWidth="1"/>
    <col min="7925" max="7925" width="8" style="1" customWidth="1"/>
    <col min="7926" max="7926" width="10.25" style="1" customWidth="1"/>
    <col min="7927" max="7927" width="8.25" style="1" customWidth="1"/>
    <col min="7928" max="7928" width="8.375" style="1" customWidth="1"/>
    <col min="7929" max="7930" width="8.25" style="1" customWidth="1"/>
    <col min="7931" max="7931" width="8.625" style="1" customWidth="1"/>
    <col min="7932" max="7932" width="8.375" style="1" customWidth="1"/>
    <col min="7933" max="7933" width="0" style="1" hidden="1" customWidth="1"/>
    <col min="7934" max="7934" width="8.5" style="1" customWidth="1"/>
    <col min="7935" max="7939" width="8.875" style="1" customWidth="1"/>
    <col min="7940" max="7940" width="8.875" style="1" bestFit="1" customWidth="1"/>
    <col min="7941" max="7944" width="8.875" style="1" customWidth="1"/>
    <col min="7945" max="7945" width="8.875" style="1" bestFit="1" customWidth="1"/>
    <col min="7946" max="7949" width="8.875" style="1" customWidth="1"/>
    <col min="7950" max="7950" width="8.875" style="1" bestFit="1" customWidth="1"/>
    <col min="7951" max="8169" width="8" style="1"/>
    <col min="8170" max="8170" width="4" style="1" bestFit="1" customWidth="1"/>
    <col min="8171" max="8171" width="16.25" style="1" customWidth="1"/>
    <col min="8172" max="8172" width="8.125" style="1" customWidth="1"/>
    <col min="8173" max="8173" width="9.5" style="1" customWidth="1"/>
    <col min="8174" max="8177" width="8.25" style="1" customWidth="1"/>
    <col min="8178" max="8179" width="8.625" style="1" customWidth="1"/>
    <col min="8180" max="8180" width="7.75" style="1" customWidth="1"/>
    <col min="8181" max="8181" width="8" style="1" customWidth="1"/>
    <col min="8182" max="8182" width="10.25" style="1" customWidth="1"/>
    <col min="8183" max="8183" width="8.25" style="1" customWidth="1"/>
    <col min="8184" max="8184" width="8.375" style="1" customWidth="1"/>
    <col min="8185" max="8186" width="8.25" style="1" customWidth="1"/>
    <col min="8187" max="8187" width="8.625" style="1" customWidth="1"/>
    <col min="8188" max="8188" width="8.375" style="1" customWidth="1"/>
    <col min="8189" max="8189" width="0" style="1" hidden="1" customWidth="1"/>
    <col min="8190" max="8190" width="8.5" style="1" customWidth="1"/>
    <col min="8191" max="8195" width="8.875" style="1" customWidth="1"/>
    <col min="8196" max="8196" width="8.875" style="1" bestFit="1" customWidth="1"/>
    <col min="8197" max="8200" width="8.875" style="1" customWidth="1"/>
    <col min="8201" max="8201" width="8.875" style="1" bestFit="1" customWidth="1"/>
    <col min="8202" max="8205" width="8.875" style="1" customWidth="1"/>
    <col min="8206" max="8206" width="8.875" style="1" bestFit="1" customWidth="1"/>
    <col min="8207" max="8425" width="8" style="1"/>
    <col min="8426" max="8426" width="4" style="1" bestFit="1" customWidth="1"/>
    <col min="8427" max="8427" width="16.25" style="1" customWidth="1"/>
    <col min="8428" max="8428" width="8.125" style="1" customWidth="1"/>
    <col min="8429" max="8429" width="9.5" style="1" customWidth="1"/>
    <col min="8430" max="8433" width="8.25" style="1" customWidth="1"/>
    <col min="8434" max="8435" width="8.625" style="1" customWidth="1"/>
    <col min="8436" max="8436" width="7.75" style="1" customWidth="1"/>
    <col min="8437" max="8437" width="8" style="1" customWidth="1"/>
    <col min="8438" max="8438" width="10.25" style="1" customWidth="1"/>
    <col min="8439" max="8439" width="8.25" style="1" customWidth="1"/>
    <col min="8440" max="8440" width="8.375" style="1" customWidth="1"/>
    <col min="8441" max="8442" width="8.25" style="1" customWidth="1"/>
    <col min="8443" max="8443" width="8.625" style="1" customWidth="1"/>
    <col min="8444" max="8444" width="8.375" style="1" customWidth="1"/>
    <col min="8445" max="8445" width="0" style="1" hidden="1" customWidth="1"/>
    <col min="8446" max="8446" width="8.5" style="1" customWidth="1"/>
    <col min="8447" max="8451" width="8.875" style="1" customWidth="1"/>
    <col min="8452" max="8452" width="8.875" style="1" bestFit="1" customWidth="1"/>
    <col min="8453" max="8456" width="8.875" style="1" customWidth="1"/>
    <col min="8457" max="8457" width="8.875" style="1" bestFit="1" customWidth="1"/>
    <col min="8458" max="8461" width="8.875" style="1" customWidth="1"/>
    <col min="8462" max="8462" width="8.875" style="1" bestFit="1" customWidth="1"/>
    <col min="8463" max="8681" width="8" style="1"/>
    <col min="8682" max="8682" width="4" style="1" bestFit="1" customWidth="1"/>
    <col min="8683" max="8683" width="16.25" style="1" customWidth="1"/>
    <col min="8684" max="8684" width="8.125" style="1" customWidth="1"/>
    <col min="8685" max="8685" width="9.5" style="1" customWidth="1"/>
    <col min="8686" max="8689" width="8.25" style="1" customWidth="1"/>
    <col min="8690" max="8691" width="8.625" style="1" customWidth="1"/>
    <col min="8692" max="8692" width="7.75" style="1" customWidth="1"/>
    <col min="8693" max="8693" width="8" style="1" customWidth="1"/>
    <col min="8694" max="8694" width="10.25" style="1" customWidth="1"/>
    <col min="8695" max="8695" width="8.25" style="1" customWidth="1"/>
    <col min="8696" max="8696" width="8.375" style="1" customWidth="1"/>
    <col min="8697" max="8698" width="8.25" style="1" customWidth="1"/>
    <col min="8699" max="8699" width="8.625" style="1" customWidth="1"/>
    <col min="8700" max="8700" width="8.375" style="1" customWidth="1"/>
    <col min="8701" max="8701" width="0" style="1" hidden="1" customWidth="1"/>
    <col min="8702" max="8702" width="8.5" style="1" customWidth="1"/>
    <col min="8703" max="8707" width="8.875" style="1" customWidth="1"/>
    <col min="8708" max="8708" width="8.875" style="1" bestFit="1" customWidth="1"/>
    <col min="8709" max="8712" width="8.875" style="1" customWidth="1"/>
    <col min="8713" max="8713" width="8.875" style="1" bestFit="1" customWidth="1"/>
    <col min="8714" max="8717" width="8.875" style="1" customWidth="1"/>
    <col min="8718" max="8718" width="8.875" style="1" bestFit="1" customWidth="1"/>
    <col min="8719" max="8937" width="8" style="1"/>
    <col min="8938" max="8938" width="4" style="1" bestFit="1" customWidth="1"/>
    <col min="8939" max="8939" width="16.25" style="1" customWidth="1"/>
    <col min="8940" max="8940" width="8.125" style="1" customWidth="1"/>
    <col min="8941" max="8941" width="9.5" style="1" customWidth="1"/>
    <col min="8942" max="8945" width="8.25" style="1" customWidth="1"/>
    <col min="8946" max="8947" width="8.625" style="1" customWidth="1"/>
    <col min="8948" max="8948" width="7.75" style="1" customWidth="1"/>
    <col min="8949" max="8949" width="8" style="1" customWidth="1"/>
    <col min="8950" max="8950" width="10.25" style="1" customWidth="1"/>
    <col min="8951" max="8951" width="8.25" style="1" customWidth="1"/>
    <col min="8952" max="8952" width="8.375" style="1" customWidth="1"/>
    <col min="8953" max="8954" width="8.25" style="1" customWidth="1"/>
    <col min="8955" max="8955" width="8.625" style="1" customWidth="1"/>
    <col min="8956" max="8956" width="8.375" style="1" customWidth="1"/>
    <col min="8957" max="8957" width="0" style="1" hidden="1" customWidth="1"/>
    <col min="8958" max="8958" width="8.5" style="1" customWidth="1"/>
    <col min="8959" max="8963" width="8.875" style="1" customWidth="1"/>
    <col min="8964" max="8964" width="8.875" style="1" bestFit="1" customWidth="1"/>
    <col min="8965" max="8968" width="8.875" style="1" customWidth="1"/>
    <col min="8969" max="8969" width="8.875" style="1" bestFit="1" customWidth="1"/>
    <col min="8970" max="8973" width="8.875" style="1" customWidth="1"/>
    <col min="8974" max="8974" width="8.875" style="1" bestFit="1" customWidth="1"/>
    <col min="8975" max="9193" width="8" style="1"/>
    <col min="9194" max="9194" width="4" style="1" bestFit="1" customWidth="1"/>
    <col min="9195" max="9195" width="16.25" style="1" customWidth="1"/>
    <col min="9196" max="9196" width="8.125" style="1" customWidth="1"/>
    <col min="9197" max="9197" width="9.5" style="1" customWidth="1"/>
    <col min="9198" max="9201" width="8.25" style="1" customWidth="1"/>
    <col min="9202" max="9203" width="8.625" style="1" customWidth="1"/>
    <col min="9204" max="9204" width="7.75" style="1" customWidth="1"/>
    <col min="9205" max="9205" width="8" style="1" customWidth="1"/>
    <col min="9206" max="9206" width="10.25" style="1" customWidth="1"/>
    <col min="9207" max="9207" width="8.25" style="1" customWidth="1"/>
    <col min="9208" max="9208" width="8.375" style="1" customWidth="1"/>
    <col min="9209" max="9210" width="8.25" style="1" customWidth="1"/>
    <col min="9211" max="9211" width="8.625" style="1" customWidth="1"/>
    <col min="9212" max="9212" width="8.375" style="1" customWidth="1"/>
    <col min="9213" max="9213" width="0" style="1" hidden="1" customWidth="1"/>
    <col min="9214" max="9214" width="8.5" style="1" customWidth="1"/>
    <col min="9215" max="9219" width="8.875" style="1" customWidth="1"/>
    <col min="9220" max="9220" width="8.875" style="1" bestFit="1" customWidth="1"/>
    <col min="9221" max="9224" width="8.875" style="1" customWidth="1"/>
    <col min="9225" max="9225" width="8.875" style="1" bestFit="1" customWidth="1"/>
    <col min="9226" max="9229" width="8.875" style="1" customWidth="1"/>
    <col min="9230" max="9230" width="8.875" style="1" bestFit="1" customWidth="1"/>
    <col min="9231" max="9449" width="8" style="1"/>
    <col min="9450" max="9450" width="4" style="1" bestFit="1" customWidth="1"/>
    <col min="9451" max="9451" width="16.25" style="1" customWidth="1"/>
    <col min="9452" max="9452" width="8.125" style="1" customWidth="1"/>
    <col min="9453" max="9453" width="9.5" style="1" customWidth="1"/>
    <col min="9454" max="9457" width="8.25" style="1" customWidth="1"/>
    <col min="9458" max="9459" width="8.625" style="1" customWidth="1"/>
    <col min="9460" max="9460" width="7.75" style="1" customWidth="1"/>
    <col min="9461" max="9461" width="8" style="1" customWidth="1"/>
    <col min="9462" max="9462" width="10.25" style="1" customWidth="1"/>
    <col min="9463" max="9463" width="8.25" style="1" customWidth="1"/>
    <col min="9464" max="9464" width="8.375" style="1" customWidth="1"/>
    <col min="9465" max="9466" width="8.25" style="1" customWidth="1"/>
    <col min="9467" max="9467" width="8.625" style="1" customWidth="1"/>
    <col min="9468" max="9468" width="8.375" style="1" customWidth="1"/>
    <col min="9469" max="9469" width="0" style="1" hidden="1" customWidth="1"/>
    <col min="9470" max="9470" width="8.5" style="1" customWidth="1"/>
    <col min="9471" max="9475" width="8.875" style="1" customWidth="1"/>
    <col min="9476" max="9476" width="8.875" style="1" bestFit="1" customWidth="1"/>
    <col min="9477" max="9480" width="8.875" style="1" customWidth="1"/>
    <col min="9481" max="9481" width="8.875" style="1" bestFit="1" customWidth="1"/>
    <col min="9482" max="9485" width="8.875" style="1" customWidth="1"/>
    <col min="9486" max="9486" width="8.875" style="1" bestFit="1" customWidth="1"/>
    <col min="9487" max="9705" width="8" style="1"/>
    <col min="9706" max="9706" width="4" style="1" bestFit="1" customWidth="1"/>
    <col min="9707" max="9707" width="16.25" style="1" customWidth="1"/>
    <col min="9708" max="9708" width="8.125" style="1" customWidth="1"/>
    <col min="9709" max="9709" width="9.5" style="1" customWidth="1"/>
    <col min="9710" max="9713" width="8.25" style="1" customWidth="1"/>
    <col min="9714" max="9715" width="8.625" style="1" customWidth="1"/>
    <col min="9716" max="9716" width="7.75" style="1" customWidth="1"/>
    <col min="9717" max="9717" width="8" style="1" customWidth="1"/>
    <col min="9718" max="9718" width="10.25" style="1" customWidth="1"/>
    <col min="9719" max="9719" width="8.25" style="1" customWidth="1"/>
    <col min="9720" max="9720" width="8.375" style="1" customWidth="1"/>
    <col min="9721" max="9722" width="8.25" style="1" customWidth="1"/>
    <col min="9723" max="9723" width="8.625" style="1" customWidth="1"/>
    <col min="9724" max="9724" width="8.375" style="1" customWidth="1"/>
    <col min="9725" max="9725" width="0" style="1" hidden="1" customWidth="1"/>
    <col min="9726" max="9726" width="8.5" style="1" customWidth="1"/>
    <col min="9727" max="9731" width="8.875" style="1" customWidth="1"/>
    <col min="9732" max="9732" width="8.875" style="1" bestFit="1" customWidth="1"/>
    <col min="9733" max="9736" width="8.875" style="1" customWidth="1"/>
    <col min="9737" max="9737" width="8.875" style="1" bestFit="1" customWidth="1"/>
    <col min="9738" max="9741" width="8.875" style="1" customWidth="1"/>
    <col min="9742" max="9742" width="8.875" style="1" bestFit="1" customWidth="1"/>
    <col min="9743" max="9961" width="8" style="1"/>
    <col min="9962" max="9962" width="4" style="1" bestFit="1" customWidth="1"/>
    <col min="9963" max="9963" width="16.25" style="1" customWidth="1"/>
    <col min="9964" max="9964" width="8.125" style="1" customWidth="1"/>
    <col min="9965" max="9965" width="9.5" style="1" customWidth="1"/>
    <col min="9966" max="9969" width="8.25" style="1" customWidth="1"/>
    <col min="9970" max="9971" width="8.625" style="1" customWidth="1"/>
    <col min="9972" max="9972" width="7.75" style="1" customWidth="1"/>
    <col min="9973" max="9973" width="8" style="1" customWidth="1"/>
    <col min="9974" max="9974" width="10.25" style="1" customWidth="1"/>
    <col min="9975" max="9975" width="8.25" style="1" customWidth="1"/>
    <col min="9976" max="9976" width="8.375" style="1" customWidth="1"/>
    <col min="9977" max="9978" width="8.25" style="1" customWidth="1"/>
    <col min="9979" max="9979" width="8.625" style="1" customWidth="1"/>
    <col min="9980" max="9980" width="8.375" style="1" customWidth="1"/>
    <col min="9981" max="9981" width="0" style="1" hidden="1" customWidth="1"/>
    <col min="9982" max="9982" width="8.5" style="1" customWidth="1"/>
    <col min="9983" max="9987" width="8.875" style="1" customWidth="1"/>
    <col min="9988" max="9988" width="8.875" style="1" bestFit="1" customWidth="1"/>
    <col min="9989" max="9992" width="8.875" style="1" customWidth="1"/>
    <col min="9993" max="9993" width="8.875" style="1" bestFit="1" customWidth="1"/>
    <col min="9994" max="9997" width="8.875" style="1" customWidth="1"/>
    <col min="9998" max="9998" width="8.875" style="1" bestFit="1" customWidth="1"/>
    <col min="9999" max="10217" width="8" style="1"/>
    <col min="10218" max="10218" width="4" style="1" bestFit="1" customWidth="1"/>
    <col min="10219" max="10219" width="16.25" style="1" customWidth="1"/>
    <col min="10220" max="10220" width="8.125" style="1" customWidth="1"/>
    <col min="10221" max="10221" width="9.5" style="1" customWidth="1"/>
    <col min="10222" max="10225" width="8.25" style="1" customWidth="1"/>
    <col min="10226" max="10227" width="8.625" style="1" customWidth="1"/>
    <col min="10228" max="10228" width="7.75" style="1" customWidth="1"/>
    <col min="10229" max="10229" width="8" style="1" customWidth="1"/>
    <col min="10230" max="10230" width="10.25" style="1" customWidth="1"/>
    <col min="10231" max="10231" width="8.25" style="1" customWidth="1"/>
    <col min="10232" max="10232" width="8.375" style="1" customWidth="1"/>
    <col min="10233" max="10234" width="8.25" style="1" customWidth="1"/>
    <col min="10235" max="10235" width="8.625" style="1" customWidth="1"/>
    <col min="10236" max="10236" width="8.375" style="1" customWidth="1"/>
    <col min="10237" max="10237" width="0" style="1" hidden="1" customWidth="1"/>
    <col min="10238" max="10238" width="8.5" style="1" customWidth="1"/>
    <col min="10239" max="10243" width="8.875" style="1" customWidth="1"/>
    <col min="10244" max="10244" width="8.875" style="1" bestFit="1" customWidth="1"/>
    <col min="10245" max="10248" width="8.875" style="1" customWidth="1"/>
    <col min="10249" max="10249" width="8.875" style="1" bestFit="1" customWidth="1"/>
    <col min="10250" max="10253" width="8.875" style="1" customWidth="1"/>
    <col min="10254" max="10254" width="8.875" style="1" bestFit="1" customWidth="1"/>
    <col min="10255" max="10473" width="8" style="1"/>
    <col min="10474" max="10474" width="4" style="1" bestFit="1" customWidth="1"/>
    <col min="10475" max="10475" width="16.25" style="1" customWidth="1"/>
    <col min="10476" max="10476" width="8.125" style="1" customWidth="1"/>
    <col min="10477" max="10477" width="9.5" style="1" customWidth="1"/>
    <col min="10478" max="10481" width="8.25" style="1" customWidth="1"/>
    <col min="10482" max="10483" width="8.625" style="1" customWidth="1"/>
    <col min="10484" max="10484" width="7.75" style="1" customWidth="1"/>
    <col min="10485" max="10485" width="8" style="1" customWidth="1"/>
    <col min="10486" max="10486" width="10.25" style="1" customWidth="1"/>
    <col min="10487" max="10487" width="8.25" style="1" customWidth="1"/>
    <col min="10488" max="10488" width="8.375" style="1" customWidth="1"/>
    <col min="10489" max="10490" width="8.25" style="1" customWidth="1"/>
    <col min="10491" max="10491" width="8.625" style="1" customWidth="1"/>
    <col min="10492" max="10492" width="8.375" style="1" customWidth="1"/>
    <col min="10493" max="10493" width="0" style="1" hidden="1" customWidth="1"/>
    <col min="10494" max="10494" width="8.5" style="1" customWidth="1"/>
    <col min="10495" max="10499" width="8.875" style="1" customWidth="1"/>
    <col min="10500" max="10500" width="8.875" style="1" bestFit="1" customWidth="1"/>
    <col min="10501" max="10504" width="8.875" style="1" customWidth="1"/>
    <col min="10505" max="10505" width="8.875" style="1" bestFit="1" customWidth="1"/>
    <col min="10506" max="10509" width="8.875" style="1" customWidth="1"/>
    <col min="10510" max="10510" width="8.875" style="1" bestFit="1" customWidth="1"/>
    <col min="10511" max="10729" width="8" style="1"/>
    <col min="10730" max="10730" width="4" style="1" bestFit="1" customWidth="1"/>
    <col min="10731" max="10731" width="16.25" style="1" customWidth="1"/>
    <col min="10732" max="10732" width="8.125" style="1" customWidth="1"/>
    <col min="10733" max="10733" width="9.5" style="1" customWidth="1"/>
    <col min="10734" max="10737" width="8.25" style="1" customWidth="1"/>
    <col min="10738" max="10739" width="8.625" style="1" customWidth="1"/>
    <col min="10740" max="10740" width="7.75" style="1" customWidth="1"/>
    <col min="10741" max="10741" width="8" style="1" customWidth="1"/>
    <col min="10742" max="10742" width="10.25" style="1" customWidth="1"/>
    <col min="10743" max="10743" width="8.25" style="1" customWidth="1"/>
    <col min="10744" max="10744" width="8.375" style="1" customWidth="1"/>
    <col min="10745" max="10746" width="8.25" style="1" customWidth="1"/>
    <col min="10747" max="10747" width="8.625" style="1" customWidth="1"/>
    <col min="10748" max="10748" width="8.375" style="1" customWidth="1"/>
    <col min="10749" max="10749" width="0" style="1" hidden="1" customWidth="1"/>
    <col min="10750" max="10750" width="8.5" style="1" customWidth="1"/>
    <col min="10751" max="10755" width="8.875" style="1" customWidth="1"/>
    <col min="10756" max="10756" width="8.875" style="1" bestFit="1" customWidth="1"/>
    <col min="10757" max="10760" width="8.875" style="1" customWidth="1"/>
    <col min="10761" max="10761" width="8.875" style="1" bestFit="1" customWidth="1"/>
    <col min="10762" max="10765" width="8.875" style="1" customWidth="1"/>
    <col min="10766" max="10766" width="8.875" style="1" bestFit="1" customWidth="1"/>
    <col min="10767" max="10985" width="8" style="1"/>
    <col min="10986" max="10986" width="4" style="1" bestFit="1" customWidth="1"/>
    <col min="10987" max="10987" width="16.25" style="1" customWidth="1"/>
    <col min="10988" max="10988" width="8.125" style="1" customWidth="1"/>
    <col min="10989" max="10989" width="9.5" style="1" customWidth="1"/>
    <col min="10990" max="10993" width="8.25" style="1" customWidth="1"/>
    <col min="10994" max="10995" width="8.625" style="1" customWidth="1"/>
    <col min="10996" max="10996" width="7.75" style="1" customWidth="1"/>
    <col min="10997" max="10997" width="8" style="1" customWidth="1"/>
    <col min="10998" max="10998" width="10.25" style="1" customWidth="1"/>
    <col min="10999" max="10999" width="8.25" style="1" customWidth="1"/>
    <col min="11000" max="11000" width="8.375" style="1" customWidth="1"/>
    <col min="11001" max="11002" width="8.25" style="1" customWidth="1"/>
    <col min="11003" max="11003" width="8.625" style="1" customWidth="1"/>
    <col min="11004" max="11004" width="8.375" style="1" customWidth="1"/>
    <col min="11005" max="11005" width="0" style="1" hidden="1" customWidth="1"/>
    <col min="11006" max="11006" width="8.5" style="1" customWidth="1"/>
    <col min="11007" max="11011" width="8.875" style="1" customWidth="1"/>
    <col min="11012" max="11012" width="8.875" style="1" bestFit="1" customWidth="1"/>
    <col min="11013" max="11016" width="8.875" style="1" customWidth="1"/>
    <col min="11017" max="11017" width="8.875" style="1" bestFit="1" customWidth="1"/>
    <col min="11018" max="11021" width="8.875" style="1" customWidth="1"/>
    <col min="11022" max="11022" width="8.875" style="1" bestFit="1" customWidth="1"/>
    <col min="11023" max="11241" width="8" style="1"/>
    <col min="11242" max="11242" width="4" style="1" bestFit="1" customWidth="1"/>
    <col min="11243" max="11243" width="16.25" style="1" customWidth="1"/>
    <col min="11244" max="11244" width="8.125" style="1" customWidth="1"/>
    <col min="11245" max="11245" width="9.5" style="1" customWidth="1"/>
    <col min="11246" max="11249" width="8.25" style="1" customWidth="1"/>
    <col min="11250" max="11251" width="8.625" style="1" customWidth="1"/>
    <col min="11252" max="11252" width="7.75" style="1" customWidth="1"/>
    <col min="11253" max="11253" width="8" style="1" customWidth="1"/>
    <col min="11254" max="11254" width="10.25" style="1" customWidth="1"/>
    <col min="11255" max="11255" width="8.25" style="1" customWidth="1"/>
    <col min="11256" max="11256" width="8.375" style="1" customWidth="1"/>
    <col min="11257" max="11258" width="8.25" style="1" customWidth="1"/>
    <col min="11259" max="11259" width="8.625" style="1" customWidth="1"/>
    <col min="11260" max="11260" width="8.375" style="1" customWidth="1"/>
    <col min="11261" max="11261" width="0" style="1" hidden="1" customWidth="1"/>
    <col min="11262" max="11262" width="8.5" style="1" customWidth="1"/>
    <col min="11263" max="11267" width="8.875" style="1" customWidth="1"/>
    <col min="11268" max="11268" width="8.875" style="1" bestFit="1" customWidth="1"/>
    <col min="11269" max="11272" width="8.875" style="1" customWidth="1"/>
    <col min="11273" max="11273" width="8.875" style="1" bestFit="1" customWidth="1"/>
    <col min="11274" max="11277" width="8.875" style="1" customWidth="1"/>
    <col min="11278" max="11278" width="8.875" style="1" bestFit="1" customWidth="1"/>
    <col min="11279" max="11497" width="8" style="1"/>
    <col min="11498" max="11498" width="4" style="1" bestFit="1" customWidth="1"/>
    <col min="11499" max="11499" width="16.25" style="1" customWidth="1"/>
    <col min="11500" max="11500" width="8.125" style="1" customWidth="1"/>
    <col min="11501" max="11501" width="9.5" style="1" customWidth="1"/>
    <col min="11502" max="11505" width="8.25" style="1" customWidth="1"/>
    <col min="11506" max="11507" width="8.625" style="1" customWidth="1"/>
    <col min="11508" max="11508" width="7.75" style="1" customWidth="1"/>
    <col min="11509" max="11509" width="8" style="1" customWidth="1"/>
    <col min="11510" max="11510" width="10.25" style="1" customWidth="1"/>
    <col min="11511" max="11511" width="8.25" style="1" customWidth="1"/>
    <col min="11512" max="11512" width="8.375" style="1" customWidth="1"/>
    <col min="11513" max="11514" width="8.25" style="1" customWidth="1"/>
    <col min="11515" max="11515" width="8.625" style="1" customWidth="1"/>
    <col min="11516" max="11516" width="8.375" style="1" customWidth="1"/>
    <col min="11517" max="11517" width="0" style="1" hidden="1" customWidth="1"/>
    <col min="11518" max="11518" width="8.5" style="1" customWidth="1"/>
    <col min="11519" max="11523" width="8.875" style="1" customWidth="1"/>
    <col min="11524" max="11524" width="8.875" style="1" bestFit="1" customWidth="1"/>
    <col min="11525" max="11528" width="8.875" style="1" customWidth="1"/>
    <col min="11529" max="11529" width="8.875" style="1" bestFit="1" customWidth="1"/>
    <col min="11530" max="11533" width="8.875" style="1" customWidth="1"/>
    <col min="11534" max="11534" width="8.875" style="1" bestFit="1" customWidth="1"/>
    <col min="11535" max="11753" width="8" style="1"/>
    <col min="11754" max="11754" width="4" style="1" bestFit="1" customWidth="1"/>
    <col min="11755" max="11755" width="16.25" style="1" customWidth="1"/>
    <col min="11756" max="11756" width="8.125" style="1" customWidth="1"/>
    <col min="11757" max="11757" width="9.5" style="1" customWidth="1"/>
    <col min="11758" max="11761" width="8.25" style="1" customWidth="1"/>
    <col min="11762" max="11763" width="8.625" style="1" customWidth="1"/>
    <col min="11764" max="11764" width="7.75" style="1" customWidth="1"/>
    <col min="11765" max="11765" width="8" style="1" customWidth="1"/>
    <col min="11766" max="11766" width="10.25" style="1" customWidth="1"/>
    <col min="11767" max="11767" width="8.25" style="1" customWidth="1"/>
    <col min="11768" max="11768" width="8.375" style="1" customWidth="1"/>
    <col min="11769" max="11770" width="8.25" style="1" customWidth="1"/>
    <col min="11771" max="11771" width="8.625" style="1" customWidth="1"/>
    <col min="11772" max="11772" width="8.375" style="1" customWidth="1"/>
    <col min="11773" max="11773" width="0" style="1" hidden="1" customWidth="1"/>
    <col min="11774" max="11774" width="8.5" style="1" customWidth="1"/>
    <col min="11775" max="11779" width="8.875" style="1" customWidth="1"/>
    <col min="11780" max="11780" width="8.875" style="1" bestFit="1" customWidth="1"/>
    <col min="11781" max="11784" width="8.875" style="1" customWidth="1"/>
    <col min="11785" max="11785" width="8.875" style="1" bestFit="1" customWidth="1"/>
    <col min="11786" max="11789" width="8.875" style="1" customWidth="1"/>
    <col min="11790" max="11790" width="8.875" style="1" bestFit="1" customWidth="1"/>
    <col min="11791" max="12009" width="8" style="1"/>
    <col min="12010" max="12010" width="4" style="1" bestFit="1" customWidth="1"/>
    <col min="12011" max="12011" width="16.25" style="1" customWidth="1"/>
    <col min="12012" max="12012" width="8.125" style="1" customWidth="1"/>
    <col min="12013" max="12013" width="9.5" style="1" customWidth="1"/>
    <col min="12014" max="12017" width="8.25" style="1" customWidth="1"/>
    <col min="12018" max="12019" width="8.625" style="1" customWidth="1"/>
    <col min="12020" max="12020" width="7.75" style="1" customWidth="1"/>
    <col min="12021" max="12021" width="8" style="1" customWidth="1"/>
    <col min="12022" max="12022" width="10.25" style="1" customWidth="1"/>
    <col min="12023" max="12023" width="8.25" style="1" customWidth="1"/>
    <col min="12024" max="12024" width="8.375" style="1" customWidth="1"/>
    <col min="12025" max="12026" width="8.25" style="1" customWidth="1"/>
    <col min="12027" max="12027" width="8.625" style="1" customWidth="1"/>
    <col min="12028" max="12028" width="8.375" style="1" customWidth="1"/>
    <col min="12029" max="12029" width="0" style="1" hidden="1" customWidth="1"/>
    <col min="12030" max="12030" width="8.5" style="1" customWidth="1"/>
    <col min="12031" max="12035" width="8.875" style="1" customWidth="1"/>
    <col min="12036" max="12036" width="8.875" style="1" bestFit="1" customWidth="1"/>
    <col min="12037" max="12040" width="8.875" style="1" customWidth="1"/>
    <col min="12041" max="12041" width="8.875" style="1" bestFit="1" customWidth="1"/>
    <col min="12042" max="12045" width="8.875" style="1" customWidth="1"/>
    <col min="12046" max="12046" width="8.875" style="1" bestFit="1" customWidth="1"/>
    <col min="12047" max="12265" width="8" style="1"/>
    <col min="12266" max="12266" width="4" style="1" bestFit="1" customWidth="1"/>
    <col min="12267" max="12267" width="16.25" style="1" customWidth="1"/>
    <col min="12268" max="12268" width="8.125" style="1" customWidth="1"/>
    <col min="12269" max="12269" width="9.5" style="1" customWidth="1"/>
    <col min="12270" max="12273" width="8.25" style="1" customWidth="1"/>
    <col min="12274" max="12275" width="8.625" style="1" customWidth="1"/>
    <col min="12276" max="12276" width="7.75" style="1" customWidth="1"/>
    <col min="12277" max="12277" width="8" style="1" customWidth="1"/>
    <col min="12278" max="12278" width="10.25" style="1" customWidth="1"/>
    <col min="12279" max="12279" width="8.25" style="1" customWidth="1"/>
    <col min="12280" max="12280" width="8.375" style="1" customWidth="1"/>
    <col min="12281" max="12282" width="8.25" style="1" customWidth="1"/>
    <col min="12283" max="12283" width="8.625" style="1" customWidth="1"/>
    <col min="12284" max="12284" width="8.375" style="1" customWidth="1"/>
    <col min="12285" max="12285" width="0" style="1" hidden="1" customWidth="1"/>
    <col min="12286" max="12286" width="8.5" style="1" customWidth="1"/>
    <col min="12287" max="12291" width="8.875" style="1" customWidth="1"/>
    <col min="12292" max="12292" width="8.875" style="1" bestFit="1" customWidth="1"/>
    <col min="12293" max="12296" width="8.875" style="1" customWidth="1"/>
    <col min="12297" max="12297" width="8.875" style="1" bestFit="1" customWidth="1"/>
    <col min="12298" max="12301" width="8.875" style="1" customWidth="1"/>
    <col min="12302" max="12302" width="8.875" style="1" bestFit="1" customWidth="1"/>
    <col min="12303" max="12521" width="8" style="1"/>
    <col min="12522" max="12522" width="4" style="1" bestFit="1" customWidth="1"/>
    <col min="12523" max="12523" width="16.25" style="1" customWidth="1"/>
    <col min="12524" max="12524" width="8.125" style="1" customWidth="1"/>
    <col min="12525" max="12525" width="9.5" style="1" customWidth="1"/>
    <col min="12526" max="12529" width="8.25" style="1" customWidth="1"/>
    <col min="12530" max="12531" width="8.625" style="1" customWidth="1"/>
    <col min="12532" max="12532" width="7.75" style="1" customWidth="1"/>
    <col min="12533" max="12533" width="8" style="1" customWidth="1"/>
    <col min="12534" max="12534" width="10.25" style="1" customWidth="1"/>
    <col min="12535" max="12535" width="8.25" style="1" customWidth="1"/>
    <col min="12536" max="12536" width="8.375" style="1" customWidth="1"/>
    <col min="12537" max="12538" width="8.25" style="1" customWidth="1"/>
    <col min="12539" max="12539" width="8.625" style="1" customWidth="1"/>
    <col min="12540" max="12540" width="8.375" style="1" customWidth="1"/>
    <col min="12541" max="12541" width="0" style="1" hidden="1" customWidth="1"/>
    <col min="12542" max="12542" width="8.5" style="1" customWidth="1"/>
    <col min="12543" max="12547" width="8.875" style="1" customWidth="1"/>
    <col min="12548" max="12548" width="8.875" style="1" bestFit="1" customWidth="1"/>
    <col min="12549" max="12552" width="8.875" style="1" customWidth="1"/>
    <col min="12553" max="12553" width="8.875" style="1" bestFit="1" customWidth="1"/>
    <col min="12554" max="12557" width="8.875" style="1" customWidth="1"/>
    <col min="12558" max="12558" width="8.875" style="1" bestFit="1" customWidth="1"/>
    <col min="12559" max="12777" width="8" style="1"/>
    <col min="12778" max="12778" width="4" style="1" bestFit="1" customWidth="1"/>
    <col min="12779" max="12779" width="16.25" style="1" customWidth="1"/>
    <col min="12780" max="12780" width="8.125" style="1" customWidth="1"/>
    <col min="12781" max="12781" width="9.5" style="1" customWidth="1"/>
    <col min="12782" max="12785" width="8.25" style="1" customWidth="1"/>
    <col min="12786" max="12787" width="8.625" style="1" customWidth="1"/>
    <col min="12788" max="12788" width="7.75" style="1" customWidth="1"/>
    <col min="12789" max="12789" width="8" style="1" customWidth="1"/>
    <col min="12790" max="12790" width="10.25" style="1" customWidth="1"/>
    <col min="12791" max="12791" width="8.25" style="1" customWidth="1"/>
    <col min="12792" max="12792" width="8.375" style="1" customWidth="1"/>
    <col min="12793" max="12794" width="8.25" style="1" customWidth="1"/>
    <col min="12795" max="12795" width="8.625" style="1" customWidth="1"/>
    <col min="12796" max="12796" width="8.375" style="1" customWidth="1"/>
    <col min="12797" max="12797" width="0" style="1" hidden="1" customWidth="1"/>
    <col min="12798" max="12798" width="8.5" style="1" customWidth="1"/>
    <col min="12799" max="12803" width="8.875" style="1" customWidth="1"/>
    <col min="12804" max="12804" width="8.875" style="1" bestFit="1" customWidth="1"/>
    <col min="12805" max="12808" width="8.875" style="1" customWidth="1"/>
    <col min="12809" max="12809" width="8.875" style="1" bestFit="1" customWidth="1"/>
    <col min="12810" max="12813" width="8.875" style="1" customWidth="1"/>
    <col min="12814" max="12814" width="8.875" style="1" bestFit="1" customWidth="1"/>
    <col min="12815" max="13033" width="8" style="1"/>
    <col min="13034" max="13034" width="4" style="1" bestFit="1" customWidth="1"/>
    <col min="13035" max="13035" width="16.25" style="1" customWidth="1"/>
    <col min="13036" max="13036" width="8.125" style="1" customWidth="1"/>
    <col min="13037" max="13037" width="9.5" style="1" customWidth="1"/>
    <col min="13038" max="13041" width="8.25" style="1" customWidth="1"/>
    <col min="13042" max="13043" width="8.625" style="1" customWidth="1"/>
    <col min="13044" max="13044" width="7.75" style="1" customWidth="1"/>
    <col min="13045" max="13045" width="8" style="1" customWidth="1"/>
    <col min="13046" max="13046" width="10.25" style="1" customWidth="1"/>
    <col min="13047" max="13047" width="8.25" style="1" customWidth="1"/>
    <col min="13048" max="13048" width="8.375" style="1" customWidth="1"/>
    <col min="13049" max="13050" width="8.25" style="1" customWidth="1"/>
    <col min="13051" max="13051" width="8.625" style="1" customWidth="1"/>
    <col min="13052" max="13052" width="8.375" style="1" customWidth="1"/>
    <col min="13053" max="13053" width="0" style="1" hidden="1" customWidth="1"/>
    <col min="13054" max="13054" width="8.5" style="1" customWidth="1"/>
    <col min="13055" max="13059" width="8.875" style="1" customWidth="1"/>
    <col min="13060" max="13060" width="8.875" style="1" bestFit="1" customWidth="1"/>
    <col min="13061" max="13064" width="8.875" style="1" customWidth="1"/>
    <col min="13065" max="13065" width="8.875" style="1" bestFit="1" customWidth="1"/>
    <col min="13066" max="13069" width="8.875" style="1" customWidth="1"/>
    <col min="13070" max="13070" width="8.875" style="1" bestFit="1" customWidth="1"/>
    <col min="13071" max="13289" width="8" style="1"/>
    <col min="13290" max="13290" width="4" style="1" bestFit="1" customWidth="1"/>
    <col min="13291" max="13291" width="16.25" style="1" customWidth="1"/>
    <col min="13292" max="13292" width="8.125" style="1" customWidth="1"/>
    <col min="13293" max="13293" width="9.5" style="1" customWidth="1"/>
    <col min="13294" max="13297" width="8.25" style="1" customWidth="1"/>
    <col min="13298" max="13299" width="8.625" style="1" customWidth="1"/>
    <col min="13300" max="13300" width="7.75" style="1" customWidth="1"/>
    <col min="13301" max="13301" width="8" style="1" customWidth="1"/>
    <col min="13302" max="13302" width="10.25" style="1" customWidth="1"/>
    <col min="13303" max="13303" width="8.25" style="1" customWidth="1"/>
    <col min="13304" max="13304" width="8.375" style="1" customWidth="1"/>
    <col min="13305" max="13306" width="8.25" style="1" customWidth="1"/>
    <col min="13307" max="13307" width="8.625" style="1" customWidth="1"/>
    <col min="13308" max="13308" width="8.375" style="1" customWidth="1"/>
    <col min="13309" max="13309" width="0" style="1" hidden="1" customWidth="1"/>
    <col min="13310" max="13310" width="8.5" style="1" customWidth="1"/>
    <col min="13311" max="13315" width="8.875" style="1" customWidth="1"/>
    <col min="13316" max="13316" width="8.875" style="1" bestFit="1" customWidth="1"/>
    <col min="13317" max="13320" width="8.875" style="1" customWidth="1"/>
    <col min="13321" max="13321" width="8.875" style="1" bestFit="1" customWidth="1"/>
    <col min="13322" max="13325" width="8.875" style="1" customWidth="1"/>
    <col min="13326" max="13326" width="8.875" style="1" bestFit="1" customWidth="1"/>
    <col min="13327" max="13545" width="8" style="1"/>
    <col min="13546" max="13546" width="4" style="1" bestFit="1" customWidth="1"/>
    <col min="13547" max="13547" width="16.25" style="1" customWidth="1"/>
    <col min="13548" max="13548" width="8.125" style="1" customWidth="1"/>
    <col min="13549" max="13549" width="9.5" style="1" customWidth="1"/>
    <col min="13550" max="13553" width="8.25" style="1" customWidth="1"/>
    <col min="13554" max="13555" width="8.625" style="1" customWidth="1"/>
    <col min="13556" max="13556" width="7.75" style="1" customWidth="1"/>
    <col min="13557" max="13557" width="8" style="1" customWidth="1"/>
    <col min="13558" max="13558" width="10.25" style="1" customWidth="1"/>
    <col min="13559" max="13559" width="8.25" style="1" customWidth="1"/>
    <col min="13560" max="13560" width="8.375" style="1" customWidth="1"/>
    <col min="13561" max="13562" width="8.25" style="1" customWidth="1"/>
    <col min="13563" max="13563" width="8.625" style="1" customWidth="1"/>
    <col min="13564" max="13564" width="8.375" style="1" customWidth="1"/>
    <col min="13565" max="13565" width="0" style="1" hidden="1" customWidth="1"/>
    <col min="13566" max="13566" width="8.5" style="1" customWidth="1"/>
    <col min="13567" max="13571" width="8.875" style="1" customWidth="1"/>
    <col min="13572" max="13572" width="8.875" style="1" bestFit="1" customWidth="1"/>
    <col min="13573" max="13576" width="8.875" style="1" customWidth="1"/>
    <col min="13577" max="13577" width="8.875" style="1" bestFit="1" customWidth="1"/>
    <col min="13578" max="13581" width="8.875" style="1" customWidth="1"/>
    <col min="13582" max="13582" width="8.875" style="1" bestFit="1" customWidth="1"/>
    <col min="13583" max="13801" width="8" style="1"/>
    <col min="13802" max="13802" width="4" style="1" bestFit="1" customWidth="1"/>
    <col min="13803" max="13803" width="16.25" style="1" customWidth="1"/>
    <col min="13804" max="13804" width="8.125" style="1" customWidth="1"/>
    <col min="13805" max="13805" width="9.5" style="1" customWidth="1"/>
    <col min="13806" max="13809" width="8.25" style="1" customWidth="1"/>
    <col min="13810" max="13811" width="8.625" style="1" customWidth="1"/>
    <col min="13812" max="13812" width="7.75" style="1" customWidth="1"/>
    <col min="13813" max="13813" width="8" style="1" customWidth="1"/>
    <col min="13814" max="13814" width="10.25" style="1" customWidth="1"/>
    <col min="13815" max="13815" width="8.25" style="1" customWidth="1"/>
    <col min="13816" max="13816" width="8.375" style="1" customWidth="1"/>
    <col min="13817" max="13818" width="8.25" style="1" customWidth="1"/>
    <col min="13819" max="13819" width="8.625" style="1" customWidth="1"/>
    <col min="13820" max="13820" width="8.375" style="1" customWidth="1"/>
    <col min="13821" max="13821" width="0" style="1" hidden="1" customWidth="1"/>
    <col min="13822" max="13822" width="8.5" style="1" customWidth="1"/>
    <col min="13823" max="13827" width="8.875" style="1" customWidth="1"/>
    <col min="13828" max="13828" width="8.875" style="1" bestFit="1" customWidth="1"/>
    <col min="13829" max="13832" width="8.875" style="1" customWidth="1"/>
    <col min="13833" max="13833" width="8.875" style="1" bestFit="1" customWidth="1"/>
    <col min="13834" max="13837" width="8.875" style="1" customWidth="1"/>
    <col min="13838" max="13838" width="8.875" style="1" bestFit="1" customWidth="1"/>
    <col min="13839" max="14057" width="8" style="1"/>
    <col min="14058" max="14058" width="4" style="1" bestFit="1" customWidth="1"/>
    <col min="14059" max="14059" width="16.25" style="1" customWidth="1"/>
    <col min="14060" max="14060" width="8.125" style="1" customWidth="1"/>
    <col min="14061" max="14061" width="9.5" style="1" customWidth="1"/>
    <col min="14062" max="14065" width="8.25" style="1" customWidth="1"/>
    <col min="14066" max="14067" width="8.625" style="1" customWidth="1"/>
    <col min="14068" max="14068" width="7.75" style="1" customWidth="1"/>
    <col min="14069" max="14069" width="8" style="1" customWidth="1"/>
    <col min="14070" max="14070" width="10.25" style="1" customWidth="1"/>
    <col min="14071" max="14071" width="8.25" style="1" customWidth="1"/>
    <col min="14072" max="14072" width="8.375" style="1" customWidth="1"/>
    <col min="14073" max="14074" width="8.25" style="1" customWidth="1"/>
    <col min="14075" max="14075" width="8.625" style="1" customWidth="1"/>
    <col min="14076" max="14076" width="8.375" style="1" customWidth="1"/>
    <col min="14077" max="14077" width="0" style="1" hidden="1" customWidth="1"/>
    <col min="14078" max="14078" width="8.5" style="1" customWidth="1"/>
    <col min="14079" max="14083" width="8.875" style="1" customWidth="1"/>
    <col min="14084" max="14084" width="8.875" style="1" bestFit="1" customWidth="1"/>
    <col min="14085" max="14088" width="8.875" style="1" customWidth="1"/>
    <col min="14089" max="14089" width="8.875" style="1" bestFit="1" customWidth="1"/>
    <col min="14090" max="14093" width="8.875" style="1" customWidth="1"/>
    <col min="14094" max="14094" width="8.875" style="1" bestFit="1" customWidth="1"/>
    <col min="14095" max="14313" width="8" style="1"/>
    <col min="14314" max="14314" width="4" style="1" bestFit="1" customWidth="1"/>
    <col min="14315" max="14315" width="16.25" style="1" customWidth="1"/>
    <col min="14316" max="14316" width="8.125" style="1" customWidth="1"/>
    <col min="14317" max="14317" width="9.5" style="1" customWidth="1"/>
    <col min="14318" max="14321" width="8.25" style="1" customWidth="1"/>
    <col min="14322" max="14323" width="8.625" style="1" customWidth="1"/>
    <col min="14324" max="14324" width="7.75" style="1" customWidth="1"/>
    <col min="14325" max="14325" width="8" style="1" customWidth="1"/>
    <col min="14326" max="14326" width="10.25" style="1" customWidth="1"/>
    <col min="14327" max="14327" width="8.25" style="1" customWidth="1"/>
    <col min="14328" max="14328" width="8.375" style="1" customWidth="1"/>
    <col min="14329" max="14330" width="8.25" style="1" customWidth="1"/>
    <col min="14331" max="14331" width="8.625" style="1" customWidth="1"/>
    <col min="14332" max="14332" width="8.375" style="1" customWidth="1"/>
    <col min="14333" max="14333" width="0" style="1" hidden="1" customWidth="1"/>
    <col min="14334" max="14334" width="8.5" style="1" customWidth="1"/>
    <col min="14335" max="14339" width="8.875" style="1" customWidth="1"/>
    <col min="14340" max="14340" width="8.875" style="1" bestFit="1" customWidth="1"/>
    <col min="14341" max="14344" width="8.875" style="1" customWidth="1"/>
    <col min="14345" max="14345" width="8.875" style="1" bestFit="1" customWidth="1"/>
    <col min="14346" max="14349" width="8.875" style="1" customWidth="1"/>
    <col min="14350" max="14350" width="8.875" style="1" bestFit="1" customWidth="1"/>
    <col min="14351" max="14569" width="8" style="1"/>
    <col min="14570" max="14570" width="4" style="1" bestFit="1" customWidth="1"/>
    <col min="14571" max="14571" width="16.25" style="1" customWidth="1"/>
    <col min="14572" max="14572" width="8.125" style="1" customWidth="1"/>
    <col min="14573" max="14573" width="9.5" style="1" customWidth="1"/>
    <col min="14574" max="14577" width="8.25" style="1" customWidth="1"/>
    <col min="14578" max="14579" width="8.625" style="1" customWidth="1"/>
    <col min="14580" max="14580" width="7.75" style="1" customWidth="1"/>
    <col min="14581" max="14581" width="8" style="1" customWidth="1"/>
    <col min="14582" max="14582" width="10.25" style="1" customWidth="1"/>
    <col min="14583" max="14583" width="8.25" style="1" customWidth="1"/>
    <col min="14584" max="14584" width="8.375" style="1" customWidth="1"/>
    <col min="14585" max="14586" width="8.25" style="1" customWidth="1"/>
    <col min="14587" max="14587" width="8.625" style="1" customWidth="1"/>
    <col min="14588" max="14588" width="8.375" style="1" customWidth="1"/>
    <col min="14589" max="14589" width="0" style="1" hidden="1" customWidth="1"/>
    <col min="14590" max="14590" width="8.5" style="1" customWidth="1"/>
    <col min="14591" max="14595" width="8.875" style="1" customWidth="1"/>
    <col min="14596" max="14596" width="8.875" style="1" bestFit="1" customWidth="1"/>
    <col min="14597" max="14600" width="8.875" style="1" customWidth="1"/>
    <col min="14601" max="14601" width="8.875" style="1" bestFit="1" customWidth="1"/>
    <col min="14602" max="14605" width="8.875" style="1" customWidth="1"/>
    <col min="14606" max="14606" width="8.875" style="1" bestFit="1" customWidth="1"/>
    <col min="14607" max="14825" width="8" style="1"/>
    <col min="14826" max="14826" width="4" style="1" bestFit="1" customWidth="1"/>
    <col min="14827" max="14827" width="16.25" style="1" customWidth="1"/>
    <col min="14828" max="14828" width="8.125" style="1" customWidth="1"/>
    <col min="14829" max="14829" width="9.5" style="1" customWidth="1"/>
    <col min="14830" max="14833" width="8.25" style="1" customWidth="1"/>
    <col min="14834" max="14835" width="8.625" style="1" customWidth="1"/>
    <col min="14836" max="14836" width="7.75" style="1" customWidth="1"/>
    <col min="14837" max="14837" width="8" style="1" customWidth="1"/>
    <col min="14838" max="14838" width="10.25" style="1" customWidth="1"/>
    <col min="14839" max="14839" width="8.25" style="1" customWidth="1"/>
    <col min="14840" max="14840" width="8.375" style="1" customWidth="1"/>
    <col min="14841" max="14842" width="8.25" style="1" customWidth="1"/>
    <col min="14843" max="14843" width="8.625" style="1" customWidth="1"/>
    <col min="14844" max="14844" width="8.375" style="1" customWidth="1"/>
    <col min="14845" max="14845" width="0" style="1" hidden="1" customWidth="1"/>
    <col min="14846" max="14846" width="8.5" style="1" customWidth="1"/>
    <col min="14847" max="14851" width="8.875" style="1" customWidth="1"/>
    <col min="14852" max="14852" width="8.875" style="1" bestFit="1" customWidth="1"/>
    <col min="14853" max="14856" width="8.875" style="1" customWidth="1"/>
    <col min="14857" max="14857" width="8.875" style="1" bestFit="1" customWidth="1"/>
    <col min="14858" max="14861" width="8.875" style="1" customWidth="1"/>
    <col min="14862" max="14862" width="8.875" style="1" bestFit="1" customWidth="1"/>
    <col min="14863" max="15081" width="8" style="1"/>
    <col min="15082" max="15082" width="4" style="1" bestFit="1" customWidth="1"/>
    <col min="15083" max="15083" width="16.25" style="1" customWidth="1"/>
    <col min="15084" max="15084" width="8.125" style="1" customWidth="1"/>
    <col min="15085" max="15085" width="9.5" style="1" customWidth="1"/>
    <col min="15086" max="15089" width="8.25" style="1" customWidth="1"/>
    <col min="15090" max="15091" width="8.625" style="1" customWidth="1"/>
    <col min="15092" max="15092" width="7.75" style="1" customWidth="1"/>
    <col min="15093" max="15093" width="8" style="1" customWidth="1"/>
    <col min="15094" max="15094" width="10.25" style="1" customWidth="1"/>
    <col min="15095" max="15095" width="8.25" style="1" customWidth="1"/>
    <col min="15096" max="15096" width="8.375" style="1" customWidth="1"/>
    <col min="15097" max="15098" width="8.25" style="1" customWidth="1"/>
    <col min="15099" max="15099" width="8.625" style="1" customWidth="1"/>
    <col min="15100" max="15100" width="8.375" style="1" customWidth="1"/>
    <col min="15101" max="15101" width="0" style="1" hidden="1" customWidth="1"/>
    <col min="15102" max="15102" width="8.5" style="1" customWidth="1"/>
    <col min="15103" max="15107" width="8.875" style="1" customWidth="1"/>
    <col min="15108" max="15108" width="8.875" style="1" bestFit="1" customWidth="1"/>
    <col min="15109" max="15112" width="8.875" style="1" customWidth="1"/>
    <col min="15113" max="15113" width="8.875" style="1" bestFit="1" customWidth="1"/>
    <col min="15114" max="15117" width="8.875" style="1" customWidth="1"/>
    <col min="15118" max="15118" width="8.875" style="1" bestFit="1" customWidth="1"/>
    <col min="15119" max="15337" width="8" style="1"/>
    <col min="15338" max="15338" width="4" style="1" bestFit="1" customWidth="1"/>
    <col min="15339" max="15339" width="16.25" style="1" customWidth="1"/>
    <col min="15340" max="15340" width="8.125" style="1" customWidth="1"/>
    <col min="15341" max="15341" width="9.5" style="1" customWidth="1"/>
    <col min="15342" max="15345" width="8.25" style="1" customWidth="1"/>
    <col min="15346" max="15347" width="8.625" style="1" customWidth="1"/>
    <col min="15348" max="15348" width="7.75" style="1" customWidth="1"/>
    <col min="15349" max="15349" width="8" style="1" customWidth="1"/>
    <col min="15350" max="15350" width="10.25" style="1" customWidth="1"/>
    <col min="15351" max="15351" width="8.25" style="1" customWidth="1"/>
    <col min="15352" max="15352" width="8.375" style="1" customWidth="1"/>
    <col min="15353" max="15354" width="8.25" style="1" customWidth="1"/>
    <col min="15355" max="15355" width="8.625" style="1" customWidth="1"/>
    <col min="15356" max="15356" width="8.375" style="1" customWidth="1"/>
    <col min="15357" max="15357" width="0" style="1" hidden="1" customWidth="1"/>
    <col min="15358" max="15358" width="8.5" style="1" customWidth="1"/>
    <col min="15359" max="15363" width="8.875" style="1" customWidth="1"/>
    <col min="15364" max="15364" width="8.875" style="1" bestFit="1" customWidth="1"/>
    <col min="15365" max="15368" width="8.875" style="1" customWidth="1"/>
    <col min="15369" max="15369" width="8.875" style="1" bestFit="1" customWidth="1"/>
    <col min="15370" max="15373" width="8.875" style="1" customWidth="1"/>
    <col min="15374" max="15374" width="8.875" style="1" bestFit="1" customWidth="1"/>
    <col min="15375" max="15593" width="8" style="1"/>
    <col min="15594" max="15594" width="4" style="1" bestFit="1" customWidth="1"/>
    <col min="15595" max="15595" width="16.25" style="1" customWidth="1"/>
    <col min="15596" max="15596" width="8.125" style="1" customWidth="1"/>
    <col min="15597" max="15597" width="9.5" style="1" customWidth="1"/>
    <col min="15598" max="15601" width="8.25" style="1" customWidth="1"/>
    <col min="15602" max="15603" width="8.625" style="1" customWidth="1"/>
    <col min="15604" max="15604" width="7.75" style="1" customWidth="1"/>
    <col min="15605" max="15605" width="8" style="1" customWidth="1"/>
    <col min="15606" max="15606" width="10.25" style="1" customWidth="1"/>
    <col min="15607" max="15607" width="8.25" style="1" customWidth="1"/>
    <col min="15608" max="15608" width="8.375" style="1" customWidth="1"/>
    <col min="15609" max="15610" width="8.25" style="1" customWidth="1"/>
    <col min="15611" max="15611" width="8.625" style="1" customWidth="1"/>
    <col min="15612" max="15612" width="8.375" style="1" customWidth="1"/>
    <col min="15613" max="15613" width="0" style="1" hidden="1" customWidth="1"/>
    <col min="15614" max="15614" width="8.5" style="1" customWidth="1"/>
    <col min="15615" max="15619" width="8.875" style="1" customWidth="1"/>
    <col min="15620" max="15620" width="8.875" style="1" bestFit="1" customWidth="1"/>
    <col min="15621" max="15624" width="8.875" style="1" customWidth="1"/>
    <col min="15625" max="15625" width="8.875" style="1" bestFit="1" customWidth="1"/>
    <col min="15626" max="15629" width="8.875" style="1" customWidth="1"/>
    <col min="15630" max="15630" width="8.875" style="1" bestFit="1" customWidth="1"/>
    <col min="15631" max="15849" width="8" style="1"/>
    <col min="15850" max="15850" width="4" style="1" bestFit="1" customWidth="1"/>
    <col min="15851" max="15851" width="16.25" style="1" customWidth="1"/>
    <col min="15852" max="15852" width="8.125" style="1" customWidth="1"/>
    <col min="15853" max="15853" width="9.5" style="1" customWidth="1"/>
    <col min="15854" max="15857" width="8.25" style="1" customWidth="1"/>
    <col min="15858" max="15859" width="8.625" style="1" customWidth="1"/>
    <col min="15860" max="15860" width="7.75" style="1" customWidth="1"/>
    <col min="15861" max="15861" width="8" style="1" customWidth="1"/>
    <col min="15862" max="15862" width="10.25" style="1" customWidth="1"/>
    <col min="15863" max="15863" width="8.25" style="1" customWidth="1"/>
    <col min="15864" max="15864" width="8.375" style="1" customWidth="1"/>
    <col min="15865" max="15866" width="8.25" style="1" customWidth="1"/>
    <col min="15867" max="15867" width="8.625" style="1" customWidth="1"/>
    <col min="15868" max="15868" width="8.375" style="1" customWidth="1"/>
    <col min="15869" max="15869" width="0" style="1" hidden="1" customWidth="1"/>
    <col min="15870" max="15870" width="8.5" style="1" customWidth="1"/>
    <col min="15871" max="15875" width="8.875" style="1" customWidth="1"/>
    <col min="15876" max="15876" width="8.875" style="1" bestFit="1" customWidth="1"/>
    <col min="15877" max="15880" width="8.875" style="1" customWidth="1"/>
    <col min="15881" max="15881" width="8.875" style="1" bestFit="1" customWidth="1"/>
    <col min="15882" max="15885" width="8.875" style="1" customWidth="1"/>
    <col min="15886" max="15886" width="8.875" style="1" bestFit="1" customWidth="1"/>
    <col min="15887" max="16105" width="8" style="1"/>
    <col min="16106" max="16106" width="4" style="1" bestFit="1" customWidth="1"/>
    <col min="16107" max="16107" width="16.25" style="1" customWidth="1"/>
    <col min="16108" max="16108" width="8.125" style="1" customWidth="1"/>
    <col min="16109" max="16109" width="9.5" style="1" customWidth="1"/>
    <col min="16110" max="16113" width="8.25" style="1" customWidth="1"/>
    <col min="16114" max="16115" width="8.625" style="1" customWidth="1"/>
    <col min="16116" max="16116" width="7.75" style="1" customWidth="1"/>
    <col min="16117" max="16117" width="8" style="1" customWidth="1"/>
    <col min="16118" max="16118" width="10.25" style="1" customWidth="1"/>
    <col min="16119" max="16119" width="8.25" style="1" customWidth="1"/>
    <col min="16120" max="16120" width="8.375" style="1" customWidth="1"/>
    <col min="16121" max="16122" width="8.25" style="1" customWidth="1"/>
    <col min="16123" max="16123" width="8.625" style="1" customWidth="1"/>
    <col min="16124" max="16124" width="8.375" style="1" customWidth="1"/>
    <col min="16125" max="16125" width="0" style="1" hidden="1" customWidth="1"/>
    <col min="16126" max="16126" width="8.5" style="1" customWidth="1"/>
    <col min="16127" max="16131" width="8.875" style="1" customWidth="1"/>
    <col min="16132" max="16132" width="8.875" style="1" bestFit="1" customWidth="1"/>
    <col min="16133" max="16136" width="8.875" style="1" customWidth="1"/>
    <col min="16137" max="16137" width="8.875" style="1" bestFit="1" customWidth="1"/>
    <col min="16138" max="16141" width="8.875" style="1" customWidth="1"/>
    <col min="16142" max="16142" width="8.875" style="1" bestFit="1" customWidth="1"/>
    <col min="16143" max="16148" width="8" style="1"/>
    <col min="16149" max="16384" width="9" style="1"/>
  </cols>
  <sheetData>
    <row r="1" spans="1:28" ht="63.75" customHeight="1">
      <c r="A1" s="234" t="s">
        <v>70</v>
      </c>
      <c r="B1" s="234"/>
      <c r="C1" s="234"/>
      <c r="D1" s="234"/>
      <c r="E1" s="234"/>
      <c r="F1" s="234"/>
      <c r="G1" s="234"/>
      <c r="H1" s="234"/>
      <c r="I1" s="153"/>
      <c r="M1" s="1"/>
      <c r="P1" s="240" t="s">
        <v>55</v>
      </c>
      <c r="Q1" s="240"/>
      <c r="R1" s="240"/>
      <c r="S1" s="240"/>
      <c r="T1" s="240"/>
    </row>
    <row r="2" spans="1:28" ht="116.25" customHeight="1">
      <c r="A2" s="236" t="s">
        <v>71</v>
      </c>
      <c r="B2" s="236"/>
      <c r="C2" s="236"/>
      <c r="D2" s="236"/>
      <c r="E2" s="236"/>
      <c r="F2" s="236"/>
      <c r="G2" s="236"/>
      <c r="H2" s="236"/>
      <c r="I2" s="236"/>
      <c r="J2" s="236"/>
      <c r="K2" s="236"/>
      <c r="L2" s="236"/>
      <c r="M2" s="236"/>
      <c r="N2" s="236"/>
      <c r="O2" s="236"/>
      <c r="P2" s="236"/>
      <c r="Q2" s="236"/>
      <c r="R2" s="236"/>
      <c r="S2" s="236"/>
      <c r="T2" s="236"/>
    </row>
    <row r="3" spans="1:28" s="12" customFormat="1" ht="54" customHeight="1">
      <c r="A3" s="235" t="s">
        <v>72</v>
      </c>
      <c r="B3" s="235"/>
      <c r="C3" s="235"/>
      <c r="D3" s="235"/>
      <c r="E3" s="235"/>
      <c r="F3" s="235"/>
      <c r="G3" s="235"/>
      <c r="H3" s="235"/>
      <c r="I3" s="235"/>
      <c r="J3" s="235"/>
      <c r="K3" s="235"/>
      <c r="L3" s="235"/>
      <c r="M3" s="235"/>
      <c r="N3" s="235"/>
      <c r="O3" s="235"/>
      <c r="P3" s="235"/>
      <c r="Q3" s="235"/>
      <c r="R3" s="235"/>
      <c r="S3" s="235"/>
      <c r="T3" s="235"/>
    </row>
    <row r="4" spans="1:28">
      <c r="M4" s="1"/>
    </row>
    <row r="5" spans="1:28" s="11" customFormat="1" ht="119.25" customHeight="1">
      <c r="A5" s="233" t="s">
        <v>6</v>
      </c>
      <c r="B5" s="233" t="s">
        <v>14</v>
      </c>
      <c r="C5" s="233" t="s">
        <v>65</v>
      </c>
      <c r="D5" s="233" t="s">
        <v>60</v>
      </c>
      <c r="E5" s="241" t="s">
        <v>61</v>
      </c>
      <c r="F5" s="237" t="s">
        <v>59</v>
      </c>
      <c r="G5" s="238"/>
      <c r="H5" s="238"/>
      <c r="I5" s="238"/>
      <c r="J5" s="239"/>
      <c r="K5" s="244" t="s">
        <v>22</v>
      </c>
      <c r="L5" s="244"/>
      <c r="M5" s="244"/>
      <c r="N5" s="244"/>
      <c r="O5" s="244"/>
      <c r="P5" s="244"/>
      <c r="Q5" s="244"/>
      <c r="R5" s="237" t="s">
        <v>23</v>
      </c>
      <c r="S5" s="238"/>
      <c r="T5" s="239"/>
    </row>
    <row r="6" spans="1:28" s="9" customFormat="1" ht="112.5" customHeight="1">
      <c r="A6" s="233"/>
      <c r="B6" s="233"/>
      <c r="C6" s="233"/>
      <c r="D6" s="233"/>
      <c r="E6" s="242"/>
      <c r="F6" s="233" t="s">
        <v>41</v>
      </c>
      <c r="G6" s="231" t="s">
        <v>15</v>
      </c>
      <c r="H6" s="231" t="s">
        <v>16</v>
      </c>
      <c r="I6" s="231" t="s">
        <v>17</v>
      </c>
      <c r="J6" s="231" t="s">
        <v>58</v>
      </c>
      <c r="K6" s="245" t="s">
        <v>24</v>
      </c>
      <c r="L6" s="245"/>
      <c r="M6" s="245"/>
      <c r="N6" s="245" t="s">
        <v>25</v>
      </c>
      <c r="O6" s="245"/>
      <c r="P6" s="245" t="s">
        <v>26</v>
      </c>
      <c r="Q6" s="245"/>
      <c r="R6" s="245" t="s">
        <v>34</v>
      </c>
      <c r="S6" s="245"/>
      <c r="T6" s="245"/>
    </row>
    <row r="7" spans="1:28" s="9" customFormat="1" ht="223.5" customHeight="1">
      <c r="A7" s="233"/>
      <c r="B7" s="233"/>
      <c r="C7" s="233"/>
      <c r="D7" s="233"/>
      <c r="E7" s="243"/>
      <c r="F7" s="233"/>
      <c r="G7" s="232"/>
      <c r="H7" s="232"/>
      <c r="I7" s="232"/>
      <c r="J7" s="232"/>
      <c r="K7" s="19" t="s">
        <v>20</v>
      </c>
      <c r="L7" s="19" t="s">
        <v>21</v>
      </c>
      <c r="M7" s="155" t="s">
        <v>27</v>
      </c>
      <c r="N7" s="19" t="s">
        <v>20</v>
      </c>
      <c r="O7" s="19" t="s">
        <v>21</v>
      </c>
      <c r="P7" s="19" t="s">
        <v>20</v>
      </c>
      <c r="Q7" s="19" t="s">
        <v>21</v>
      </c>
      <c r="R7" s="19" t="s">
        <v>12</v>
      </c>
      <c r="S7" s="19" t="s">
        <v>18</v>
      </c>
      <c r="T7" s="19" t="s">
        <v>19</v>
      </c>
    </row>
    <row r="8" spans="1:28" s="9" customFormat="1" ht="85.5" customHeight="1">
      <c r="A8" s="14">
        <v>1</v>
      </c>
      <c r="B8" s="41">
        <v>2</v>
      </c>
      <c r="C8" s="14">
        <v>3</v>
      </c>
      <c r="D8" s="14" t="s">
        <v>68</v>
      </c>
      <c r="E8" s="14">
        <v>5</v>
      </c>
      <c r="F8" s="14" t="s">
        <v>66</v>
      </c>
      <c r="G8" s="14">
        <v>7</v>
      </c>
      <c r="H8" s="14">
        <v>8</v>
      </c>
      <c r="I8" s="14">
        <v>9</v>
      </c>
      <c r="J8" s="14">
        <v>10</v>
      </c>
      <c r="K8" s="14">
        <v>11</v>
      </c>
      <c r="L8" s="14">
        <v>12</v>
      </c>
      <c r="M8" s="156" t="s">
        <v>67</v>
      </c>
      <c r="N8" s="14">
        <v>14</v>
      </c>
      <c r="O8" s="14">
        <v>15</v>
      </c>
      <c r="P8" s="14">
        <v>16</v>
      </c>
      <c r="Q8" s="14">
        <v>17</v>
      </c>
      <c r="R8" s="14" t="s">
        <v>69</v>
      </c>
      <c r="S8" s="14">
        <v>19</v>
      </c>
      <c r="T8" s="14">
        <v>20</v>
      </c>
    </row>
    <row r="9" spans="1:28" s="40" customFormat="1" ht="56.25" customHeight="1">
      <c r="A9" s="66"/>
      <c r="B9" s="67" t="s">
        <v>403</v>
      </c>
      <c r="C9" s="68">
        <f t="shared" ref="C9:J9" si="0">SUM(C10,C16,C47,C95,C112,C151,C170,C198,C252,C273,C301,C345)</f>
        <v>12521</v>
      </c>
      <c r="D9" s="68">
        <f t="shared" si="0"/>
        <v>11696</v>
      </c>
      <c r="E9" s="68">
        <f t="shared" si="0"/>
        <v>738</v>
      </c>
      <c r="F9" s="68">
        <f t="shared" si="0"/>
        <v>10964</v>
      </c>
      <c r="G9" s="68">
        <f t="shared" si="0"/>
        <v>70</v>
      </c>
      <c r="H9" s="68">
        <f t="shared" si="0"/>
        <v>4324</v>
      </c>
      <c r="I9" s="68">
        <f t="shared" si="0"/>
        <v>6015</v>
      </c>
      <c r="J9" s="68">
        <f t="shared" si="0"/>
        <v>560</v>
      </c>
      <c r="K9" s="68"/>
      <c r="L9" s="68">
        <f>SUM(L10,L16,L47,L95,L112,L151,L170,L198,L252,L273,L301,L345)</f>
        <v>810.80000000000007</v>
      </c>
      <c r="M9" s="68">
        <f>SUM(M10,M16,M47,M95,M112,M151,M170,M198,M252,M273,M301,M345)</f>
        <v>729.35000000000025</v>
      </c>
      <c r="N9" s="68"/>
      <c r="O9" s="68">
        <f>SUM(O10,O16,O47,O95,O112,O151,O170,O198,O252,O273,O301,O345)</f>
        <v>5573.3499999999995</v>
      </c>
      <c r="P9" s="68"/>
      <c r="Q9" s="68">
        <f>SUM(Q10,Q16,Q47,Q95,Q112,Q151,Q170,Q198,Q252,Q273,Q301,Q345)</f>
        <v>3893.8</v>
      </c>
      <c r="R9" s="68">
        <f>SUM(R10,R16,R47,R95,R112,R151,R170,R198,R252,R273,R301,R345)</f>
        <v>792</v>
      </c>
      <c r="S9" s="68">
        <f>SUM(S10,S16,S47,S95,S112,S151,S170,S198,S252,S273,S301,S345)</f>
        <v>332</v>
      </c>
      <c r="T9" s="68">
        <f>SUM(T10,T16,T47,T95,T112,T151,T170,T198,T252,T273,T301,T345)</f>
        <v>460</v>
      </c>
      <c r="U9" s="39"/>
      <c r="V9" s="39"/>
      <c r="W9" s="39"/>
      <c r="X9" s="171">
        <v>107</v>
      </c>
      <c r="Y9" s="171">
        <v>428</v>
      </c>
      <c r="Z9" s="171">
        <v>243</v>
      </c>
      <c r="AA9" s="172">
        <v>14</v>
      </c>
      <c r="AB9" s="172">
        <f>SUM(X9:AA9)</f>
        <v>792</v>
      </c>
    </row>
    <row r="10" spans="1:28" s="40" customFormat="1" ht="56.25" customHeight="1">
      <c r="A10" s="225" t="s">
        <v>62</v>
      </c>
      <c r="B10" s="226"/>
      <c r="C10" s="68">
        <f t="shared" ref="C10:J10" si="1">SUM(C11:C15)</f>
        <v>422</v>
      </c>
      <c r="D10" s="68">
        <f t="shared" si="1"/>
        <v>325</v>
      </c>
      <c r="E10" s="68">
        <f t="shared" si="1"/>
        <v>14</v>
      </c>
      <c r="F10" s="68">
        <f t="shared" si="1"/>
        <v>313</v>
      </c>
      <c r="G10" s="68">
        <f t="shared" si="1"/>
        <v>0</v>
      </c>
      <c r="H10" s="68">
        <f t="shared" si="1"/>
        <v>102</v>
      </c>
      <c r="I10" s="68">
        <f t="shared" si="1"/>
        <v>211</v>
      </c>
      <c r="J10" s="68">
        <f t="shared" si="1"/>
        <v>0</v>
      </c>
      <c r="K10" s="68"/>
      <c r="L10" s="68">
        <f>SUM(L11:L15)</f>
        <v>29.4</v>
      </c>
      <c r="M10" s="68">
        <f>SUM(M11:M15)</f>
        <v>29.4</v>
      </c>
      <c r="N10" s="68"/>
      <c r="O10" s="68">
        <f>SUM(O11:O15)</f>
        <v>127.6</v>
      </c>
      <c r="P10" s="68"/>
      <c r="Q10" s="68">
        <f>SUM(Q11:Q15)</f>
        <v>153.51999999999998</v>
      </c>
      <c r="R10" s="68">
        <f>SUM(R11:R15)</f>
        <v>14</v>
      </c>
      <c r="S10" s="68">
        <f>SUM(S11:S15)</f>
        <v>2</v>
      </c>
      <c r="T10" s="68">
        <f>SUM(T11:T15)</f>
        <v>12</v>
      </c>
      <c r="U10" s="39"/>
      <c r="V10" s="39"/>
      <c r="W10" s="39"/>
      <c r="X10" s="39"/>
      <c r="Y10" s="39"/>
      <c r="Z10" s="39"/>
    </row>
    <row r="11" spans="1:28" s="9" customFormat="1" ht="56.25" customHeight="1">
      <c r="A11" s="47">
        <v>1</v>
      </c>
      <c r="B11" s="53" t="s">
        <v>113</v>
      </c>
      <c r="C11" s="47">
        <v>105</v>
      </c>
      <c r="D11" s="47">
        <v>91</v>
      </c>
      <c r="E11" s="47">
        <v>3</v>
      </c>
      <c r="F11" s="47">
        <v>88</v>
      </c>
      <c r="G11" s="47">
        <v>0</v>
      </c>
      <c r="H11" s="47">
        <v>27</v>
      </c>
      <c r="I11" s="47">
        <v>61</v>
      </c>
      <c r="J11" s="47">
        <v>0</v>
      </c>
      <c r="K11" s="48">
        <v>0.1</v>
      </c>
      <c r="L11" s="51">
        <v>9</v>
      </c>
      <c r="M11" s="71">
        <v>9</v>
      </c>
      <c r="N11" s="48">
        <v>0.4</v>
      </c>
      <c r="O11" s="51">
        <v>35</v>
      </c>
      <c r="P11" s="48">
        <v>0.5</v>
      </c>
      <c r="Q11" s="47">
        <v>44</v>
      </c>
      <c r="R11" s="47">
        <v>6</v>
      </c>
      <c r="S11" s="47">
        <v>0</v>
      </c>
      <c r="T11" s="47">
        <v>6</v>
      </c>
    </row>
    <row r="12" spans="1:28" ht="56.25" customHeight="1">
      <c r="A12" s="13">
        <v>2</v>
      </c>
      <c r="B12" s="54" t="s">
        <v>114</v>
      </c>
      <c r="C12" s="13">
        <v>74</v>
      </c>
      <c r="D12" s="13">
        <f>E12+F12</f>
        <v>60</v>
      </c>
      <c r="E12" s="13">
        <v>3</v>
      </c>
      <c r="F12" s="35">
        <f>G12+H12+I12+J12</f>
        <v>57</v>
      </c>
      <c r="G12" s="35">
        <v>0</v>
      </c>
      <c r="H12" s="35">
        <v>1</v>
      </c>
      <c r="I12" s="35">
        <v>56</v>
      </c>
      <c r="J12" s="35">
        <v>0</v>
      </c>
      <c r="K12" s="37">
        <v>0.1</v>
      </c>
      <c r="L12" s="52">
        <v>5</v>
      </c>
      <c r="M12" s="72">
        <f>L12-G12</f>
        <v>5</v>
      </c>
      <c r="N12" s="37">
        <v>0.4</v>
      </c>
      <c r="O12" s="52">
        <v>22</v>
      </c>
      <c r="P12" s="37">
        <v>0.5</v>
      </c>
      <c r="Q12" s="35">
        <v>30</v>
      </c>
      <c r="R12" s="35">
        <f>S12+T12</f>
        <v>1</v>
      </c>
      <c r="S12" s="35">
        <v>1</v>
      </c>
      <c r="T12" s="35">
        <v>0</v>
      </c>
    </row>
    <row r="13" spans="1:28" ht="66">
      <c r="A13" s="13">
        <v>3</v>
      </c>
      <c r="B13" s="54" t="s">
        <v>115</v>
      </c>
      <c r="C13" s="13">
        <v>178</v>
      </c>
      <c r="D13" s="13">
        <f>E13+F13</f>
        <v>127</v>
      </c>
      <c r="E13" s="13">
        <v>3</v>
      </c>
      <c r="F13" s="35">
        <f>G13+H13+I13+J13</f>
        <v>124</v>
      </c>
      <c r="G13" s="35">
        <v>0</v>
      </c>
      <c r="H13" s="35">
        <v>50</v>
      </c>
      <c r="I13" s="35">
        <v>74</v>
      </c>
      <c r="J13" s="35">
        <v>0</v>
      </c>
      <c r="K13" s="37">
        <v>0.1</v>
      </c>
      <c r="L13" s="52">
        <f>F13*K13</f>
        <v>12.4</v>
      </c>
      <c r="M13" s="72">
        <f>L13-G13</f>
        <v>12.4</v>
      </c>
      <c r="N13" s="37">
        <v>0.4</v>
      </c>
      <c r="O13" s="52">
        <f>F13*N13</f>
        <v>49.6</v>
      </c>
      <c r="P13" s="37">
        <v>0.48</v>
      </c>
      <c r="Q13" s="49">
        <f>F13*P13</f>
        <v>59.519999999999996</v>
      </c>
      <c r="R13" s="35">
        <f>S13+T13</f>
        <v>3</v>
      </c>
      <c r="S13" s="35">
        <v>0</v>
      </c>
      <c r="T13" s="35">
        <v>3</v>
      </c>
    </row>
    <row r="14" spans="1:28" ht="66">
      <c r="A14" s="13">
        <v>4</v>
      </c>
      <c r="B14" s="54" t="s">
        <v>116</v>
      </c>
      <c r="C14" s="13">
        <v>37</v>
      </c>
      <c r="D14" s="13">
        <f>E14+F14</f>
        <v>29</v>
      </c>
      <c r="E14" s="13">
        <v>3</v>
      </c>
      <c r="F14" s="35">
        <f>SUM(G14:J14)</f>
        <v>26</v>
      </c>
      <c r="G14" s="35">
        <v>0</v>
      </c>
      <c r="H14" s="35">
        <v>16</v>
      </c>
      <c r="I14" s="35">
        <v>10</v>
      </c>
      <c r="J14" s="35">
        <v>0</v>
      </c>
      <c r="K14" s="50" t="s">
        <v>117</v>
      </c>
      <c r="L14" s="52">
        <v>2</v>
      </c>
      <c r="M14" s="72">
        <f>L14-G14</f>
        <v>2</v>
      </c>
      <c r="N14" s="37">
        <v>0.5</v>
      </c>
      <c r="O14" s="52">
        <v>14</v>
      </c>
      <c r="P14" s="50" t="s">
        <v>118</v>
      </c>
      <c r="Q14" s="35">
        <v>10</v>
      </c>
      <c r="R14" s="35">
        <v>3</v>
      </c>
      <c r="S14" s="35">
        <v>1</v>
      </c>
      <c r="T14" s="35">
        <v>2</v>
      </c>
    </row>
    <row r="15" spans="1:28" s="12" customFormat="1" ht="66">
      <c r="A15" s="13">
        <v>5</v>
      </c>
      <c r="B15" s="54" t="s">
        <v>119</v>
      </c>
      <c r="C15" s="13">
        <v>28</v>
      </c>
      <c r="D15" s="13">
        <v>18</v>
      </c>
      <c r="E15" s="13">
        <v>2</v>
      </c>
      <c r="F15" s="35">
        <v>18</v>
      </c>
      <c r="G15" s="35">
        <v>0</v>
      </c>
      <c r="H15" s="35">
        <v>8</v>
      </c>
      <c r="I15" s="35">
        <v>10</v>
      </c>
      <c r="J15" s="35">
        <v>0</v>
      </c>
      <c r="K15" s="37">
        <v>0.08</v>
      </c>
      <c r="L15" s="52">
        <v>1</v>
      </c>
      <c r="M15" s="72">
        <f>L15-G15</f>
        <v>1</v>
      </c>
      <c r="N15" s="37">
        <v>0.44</v>
      </c>
      <c r="O15" s="52">
        <v>7</v>
      </c>
      <c r="P15" s="37">
        <v>0.48</v>
      </c>
      <c r="Q15" s="35">
        <v>10</v>
      </c>
      <c r="R15" s="35">
        <v>1</v>
      </c>
      <c r="S15" s="35">
        <v>0</v>
      </c>
      <c r="T15" s="35">
        <v>1</v>
      </c>
    </row>
    <row r="16" spans="1:28" s="70" customFormat="1" ht="56.25" customHeight="1">
      <c r="A16" s="227" t="s">
        <v>100</v>
      </c>
      <c r="B16" s="228"/>
      <c r="C16" s="68">
        <f t="shared" ref="C16:J16" si="2">C17+C28+C40</f>
        <v>1339</v>
      </c>
      <c r="D16" s="68">
        <f t="shared" si="2"/>
        <v>1260</v>
      </c>
      <c r="E16" s="68">
        <f t="shared" si="2"/>
        <v>76</v>
      </c>
      <c r="F16" s="68">
        <f t="shared" si="2"/>
        <v>1184</v>
      </c>
      <c r="G16" s="68">
        <f t="shared" si="2"/>
        <v>18</v>
      </c>
      <c r="H16" s="68">
        <f t="shared" si="2"/>
        <v>510</v>
      </c>
      <c r="I16" s="68">
        <f t="shared" si="2"/>
        <v>587</v>
      </c>
      <c r="J16" s="68">
        <f t="shared" si="2"/>
        <v>69</v>
      </c>
      <c r="K16" s="68"/>
      <c r="L16" s="68">
        <f>L17+L28+L40</f>
        <v>63</v>
      </c>
      <c r="M16" s="68">
        <f>M17+M28+M40</f>
        <v>41</v>
      </c>
      <c r="N16" s="68"/>
      <c r="O16" s="68">
        <f>O17+O28+O40</f>
        <v>817</v>
      </c>
      <c r="P16" s="68"/>
      <c r="Q16" s="68">
        <f>Q17+Q28+Q40</f>
        <v>236</v>
      </c>
      <c r="R16" s="68">
        <f>R17+R28+R40</f>
        <v>92</v>
      </c>
      <c r="S16" s="68">
        <f>S17+S28+S40</f>
        <v>56</v>
      </c>
      <c r="T16" s="68">
        <f>T17+T28+T40</f>
        <v>36</v>
      </c>
      <c r="U16" s="69"/>
      <c r="V16" s="69"/>
      <c r="W16" s="69"/>
      <c r="X16" s="69"/>
      <c r="Y16" s="69"/>
      <c r="Z16" s="69"/>
    </row>
    <row r="17" spans="1:25" s="20" customFormat="1" ht="56.25" customHeight="1">
      <c r="A17" s="22" t="s">
        <v>35</v>
      </c>
      <c r="B17" s="23" t="s">
        <v>38</v>
      </c>
      <c r="C17" s="22">
        <f t="shared" ref="C17:J17" si="3">SUM(C18:C27)</f>
        <v>322</v>
      </c>
      <c r="D17" s="22">
        <f t="shared" si="3"/>
        <v>298</v>
      </c>
      <c r="E17" s="22">
        <f t="shared" si="3"/>
        <v>30</v>
      </c>
      <c r="F17" s="22">
        <f t="shared" si="3"/>
        <v>268</v>
      </c>
      <c r="G17" s="22">
        <f t="shared" si="3"/>
        <v>0</v>
      </c>
      <c r="H17" s="22">
        <f t="shared" si="3"/>
        <v>47</v>
      </c>
      <c r="I17" s="22">
        <f t="shared" si="3"/>
        <v>208</v>
      </c>
      <c r="J17" s="22">
        <f t="shared" si="3"/>
        <v>13</v>
      </c>
      <c r="K17" s="24">
        <v>0.04</v>
      </c>
      <c r="L17" s="22">
        <f>SUM(L18:L27)</f>
        <v>6</v>
      </c>
      <c r="M17" s="68">
        <f>SUM(M18:M27)</f>
        <v>6</v>
      </c>
      <c r="N17" s="24">
        <v>0.7</v>
      </c>
      <c r="O17" s="22">
        <f>SUM(O18:O27)</f>
        <v>183</v>
      </c>
      <c r="P17" s="24">
        <v>0.23</v>
      </c>
      <c r="Q17" s="22">
        <f>SUM(Q18:Q27)</f>
        <v>69</v>
      </c>
      <c r="R17" s="22">
        <f>SUM(R18:R27)</f>
        <v>27</v>
      </c>
      <c r="S17" s="22">
        <f>SUM(S18:S27)</f>
        <v>24</v>
      </c>
      <c r="T17" s="22">
        <f>SUM(T18:T27)</f>
        <v>3</v>
      </c>
      <c r="U17" s="16"/>
      <c r="V17" s="16"/>
      <c r="W17" s="16"/>
      <c r="X17" s="16"/>
      <c r="Y17" s="16"/>
    </row>
    <row r="18" spans="1:25" s="20" customFormat="1" ht="56.25" customHeight="1">
      <c r="A18" s="21">
        <v>1</v>
      </c>
      <c r="B18" s="42" t="s">
        <v>73</v>
      </c>
      <c r="C18" s="21">
        <v>33</v>
      </c>
      <c r="D18" s="21">
        <f t="shared" ref="D18:D27" si="4">E18+F18</f>
        <v>31</v>
      </c>
      <c r="E18" s="21">
        <v>3</v>
      </c>
      <c r="F18" s="21">
        <f t="shared" ref="F18:F27" si="5">SUM(G18:J18)</f>
        <v>28</v>
      </c>
      <c r="G18" s="25">
        <v>0</v>
      </c>
      <c r="H18" s="25">
        <v>8</v>
      </c>
      <c r="I18" s="25">
        <v>17</v>
      </c>
      <c r="J18" s="25">
        <v>3</v>
      </c>
      <c r="K18" s="26">
        <v>0.04</v>
      </c>
      <c r="L18" s="25">
        <v>1</v>
      </c>
      <c r="M18" s="73">
        <v>1</v>
      </c>
      <c r="N18" s="27">
        <v>0.7</v>
      </c>
      <c r="O18" s="25">
        <v>19</v>
      </c>
      <c r="P18" s="27">
        <v>0.23</v>
      </c>
      <c r="Q18" s="25">
        <v>16</v>
      </c>
      <c r="R18" s="21">
        <f t="shared" ref="R18:R27" si="6">S18+T18</f>
        <v>3</v>
      </c>
      <c r="S18" s="25">
        <v>2</v>
      </c>
      <c r="T18" s="25">
        <v>1</v>
      </c>
      <c r="U18" s="16"/>
      <c r="V18" s="16"/>
      <c r="W18" s="16"/>
      <c r="X18" s="16"/>
      <c r="Y18" s="16"/>
    </row>
    <row r="19" spans="1:25" s="20" customFormat="1" ht="56.25" customHeight="1">
      <c r="A19" s="21">
        <v>2</v>
      </c>
      <c r="B19" s="42" t="s">
        <v>74</v>
      </c>
      <c r="C19" s="21">
        <v>27</v>
      </c>
      <c r="D19" s="21">
        <f t="shared" si="4"/>
        <v>25</v>
      </c>
      <c r="E19" s="21">
        <v>3</v>
      </c>
      <c r="F19" s="21">
        <f t="shared" si="5"/>
        <v>22</v>
      </c>
      <c r="G19" s="25">
        <v>0</v>
      </c>
      <c r="H19" s="25">
        <v>9</v>
      </c>
      <c r="I19" s="25">
        <v>12</v>
      </c>
      <c r="J19" s="25">
        <v>1</v>
      </c>
      <c r="K19" s="26">
        <v>0.04</v>
      </c>
      <c r="L19" s="25">
        <v>0</v>
      </c>
      <c r="M19" s="73">
        <v>0</v>
      </c>
      <c r="N19" s="27">
        <v>0.7</v>
      </c>
      <c r="O19" s="25">
        <v>15</v>
      </c>
      <c r="P19" s="27">
        <v>0.23</v>
      </c>
      <c r="Q19" s="25">
        <v>5</v>
      </c>
      <c r="R19" s="21">
        <f t="shared" si="6"/>
        <v>3</v>
      </c>
      <c r="S19" s="25">
        <v>3</v>
      </c>
      <c r="T19" s="25">
        <v>0</v>
      </c>
      <c r="U19" s="16"/>
      <c r="V19" s="16"/>
      <c r="W19" s="16"/>
      <c r="X19" s="16"/>
      <c r="Y19" s="16"/>
    </row>
    <row r="20" spans="1:25" s="20" customFormat="1" ht="56.25" customHeight="1">
      <c r="A20" s="21">
        <v>3</v>
      </c>
      <c r="B20" s="42" t="s">
        <v>75</v>
      </c>
      <c r="C20" s="21">
        <v>41</v>
      </c>
      <c r="D20" s="21">
        <f t="shared" si="4"/>
        <v>41</v>
      </c>
      <c r="E20" s="21">
        <v>3</v>
      </c>
      <c r="F20" s="21">
        <f t="shared" si="5"/>
        <v>38</v>
      </c>
      <c r="G20" s="25">
        <v>0</v>
      </c>
      <c r="H20" s="25">
        <v>4</v>
      </c>
      <c r="I20" s="25">
        <v>33</v>
      </c>
      <c r="J20" s="25">
        <v>1</v>
      </c>
      <c r="K20" s="26">
        <v>0.04</v>
      </c>
      <c r="L20" s="25">
        <v>1</v>
      </c>
      <c r="M20" s="73">
        <v>1</v>
      </c>
      <c r="N20" s="27">
        <v>0.7</v>
      </c>
      <c r="O20" s="25">
        <v>26</v>
      </c>
      <c r="P20" s="27">
        <v>0.23</v>
      </c>
      <c r="Q20" s="25">
        <v>8</v>
      </c>
      <c r="R20" s="21">
        <f t="shared" si="6"/>
        <v>4</v>
      </c>
      <c r="S20" s="25">
        <v>3</v>
      </c>
      <c r="T20" s="25">
        <v>1</v>
      </c>
      <c r="U20" s="16"/>
      <c r="V20" s="16"/>
      <c r="W20" s="16"/>
      <c r="X20" s="16"/>
      <c r="Y20" s="16"/>
    </row>
    <row r="21" spans="1:25" s="20" customFormat="1" ht="56.25" customHeight="1">
      <c r="A21" s="21">
        <v>4</v>
      </c>
      <c r="B21" s="42" t="s">
        <v>76</v>
      </c>
      <c r="C21" s="21">
        <v>38</v>
      </c>
      <c r="D21" s="21">
        <f t="shared" si="4"/>
        <v>35</v>
      </c>
      <c r="E21" s="21">
        <v>3</v>
      </c>
      <c r="F21" s="21">
        <f t="shared" si="5"/>
        <v>32</v>
      </c>
      <c r="G21" s="25">
        <v>0</v>
      </c>
      <c r="H21" s="25">
        <v>4</v>
      </c>
      <c r="I21" s="25">
        <v>27</v>
      </c>
      <c r="J21" s="25">
        <v>1</v>
      </c>
      <c r="K21" s="26">
        <v>0.04</v>
      </c>
      <c r="L21" s="25">
        <v>1</v>
      </c>
      <c r="M21" s="73">
        <v>1</v>
      </c>
      <c r="N21" s="27">
        <v>0.7</v>
      </c>
      <c r="O21" s="25">
        <v>22</v>
      </c>
      <c r="P21" s="27">
        <v>0.23</v>
      </c>
      <c r="Q21" s="25">
        <v>7</v>
      </c>
      <c r="R21" s="21">
        <f t="shared" si="6"/>
        <v>2</v>
      </c>
      <c r="S21" s="25">
        <v>2</v>
      </c>
      <c r="T21" s="25">
        <v>0</v>
      </c>
      <c r="U21" s="16"/>
      <c r="V21" s="16"/>
      <c r="W21" s="16"/>
      <c r="X21" s="16"/>
      <c r="Y21" s="16"/>
    </row>
    <row r="22" spans="1:25" s="20" customFormat="1" ht="56.25" customHeight="1">
      <c r="A22" s="21">
        <v>5</v>
      </c>
      <c r="B22" s="42" t="s">
        <v>77</v>
      </c>
      <c r="C22" s="21">
        <v>35</v>
      </c>
      <c r="D22" s="21">
        <f t="shared" si="4"/>
        <v>34</v>
      </c>
      <c r="E22" s="21">
        <v>3</v>
      </c>
      <c r="F22" s="21">
        <f t="shared" si="5"/>
        <v>31</v>
      </c>
      <c r="G22" s="25">
        <v>0</v>
      </c>
      <c r="H22" s="25">
        <v>3</v>
      </c>
      <c r="I22" s="25">
        <v>26</v>
      </c>
      <c r="J22" s="25">
        <v>2</v>
      </c>
      <c r="K22" s="26">
        <v>0.04</v>
      </c>
      <c r="L22" s="25">
        <v>1</v>
      </c>
      <c r="M22" s="73">
        <v>1</v>
      </c>
      <c r="N22" s="27">
        <v>0.7</v>
      </c>
      <c r="O22" s="25">
        <v>21</v>
      </c>
      <c r="P22" s="27">
        <v>0.23</v>
      </c>
      <c r="Q22" s="25">
        <v>7</v>
      </c>
      <c r="R22" s="21">
        <f t="shared" si="6"/>
        <v>4</v>
      </c>
      <c r="S22" s="25">
        <v>3</v>
      </c>
      <c r="T22" s="25">
        <v>1</v>
      </c>
      <c r="U22" s="16"/>
      <c r="V22" s="16"/>
      <c r="W22" s="16"/>
      <c r="X22" s="16"/>
      <c r="Y22" s="16"/>
    </row>
    <row r="23" spans="1:25" s="20" customFormat="1" ht="56.25" customHeight="1">
      <c r="A23" s="21">
        <v>6</v>
      </c>
      <c r="B23" s="42" t="s">
        <v>78</v>
      </c>
      <c r="C23" s="21">
        <v>26</v>
      </c>
      <c r="D23" s="21">
        <f t="shared" si="4"/>
        <v>25</v>
      </c>
      <c r="E23" s="21">
        <v>3</v>
      </c>
      <c r="F23" s="21">
        <f t="shared" si="5"/>
        <v>22</v>
      </c>
      <c r="G23" s="25">
        <v>0</v>
      </c>
      <c r="H23" s="25">
        <v>8</v>
      </c>
      <c r="I23" s="25">
        <v>13</v>
      </c>
      <c r="J23" s="25">
        <v>1</v>
      </c>
      <c r="K23" s="26">
        <v>0.04</v>
      </c>
      <c r="L23" s="25">
        <v>0</v>
      </c>
      <c r="M23" s="73">
        <v>0</v>
      </c>
      <c r="N23" s="27">
        <v>0.7</v>
      </c>
      <c r="O23" s="25">
        <v>15</v>
      </c>
      <c r="P23" s="27">
        <v>0.23</v>
      </c>
      <c r="Q23" s="25">
        <v>5</v>
      </c>
      <c r="R23" s="21">
        <f t="shared" si="6"/>
        <v>1</v>
      </c>
      <c r="S23" s="25">
        <v>1</v>
      </c>
      <c r="T23" s="25">
        <v>0</v>
      </c>
      <c r="U23" s="16"/>
      <c r="V23" s="16"/>
      <c r="W23" s="16"/>
      <c r="X23" s="16"/>
      <c r="Y23" s="16"/>
    </row>
    <row r="24" spans="1:25" s="20" customFormat="1" ht="56.25" customHeight="1">
      <c r="A24" s="21">
        <v>7</v>
      </c>
      <c r="B24" s="42" t="s">
        <v>79</v>
      </c>
      <c r="C24" s="21">
        <v>26</v>
      </c>
      <c r="D24" s="21">
        <f t="shared" si="4"/>
        <v>23</v>
      </c>
      <c r="E24" s="21">
        <v>3</v>
      </c>
      <c r="F24" s="21">
        <f t="shared" si="5"/>
        <v>20</v>
      </c>
      <c r="G24" s="25">
        <v>0</v>
      </c>
      <c r="H24" s="25">
        <v>2</v>
      </c>
      <c r="I24" s="25">
        <v>17</v>
      </c>
      <c r="J24" s="25">
        <v>1</v>
      </c>
      <c r="K24" s="26">
        <v>0.04</v>
      </c>
      <c r="L24" s="25">
        <v>0</v>
      </c>
      <c r="M24" s="73">
        <v>0</v>
      </c>
      <c r="N24" s="27">
        <v>0.7</v>
      </c>
      <c r="O24" s="25">
        <f>N24*F24</f>
        <v>14</v>
      </c>
      <c r="P24" s="27">
        <v>0.23</v>
      </c>
      <c r="Q24" s="25">
        <v>4</v>
      </c>
      <c r="R24" s="21">
        <f t="shared" si="6"/>
        <v>2</v>
      </c>
      <c r="S24" s="25">
        <v>2</v>
      </c>
      <c r="T24" s="25">
        <v>0</v>
      </c>
      <c r="U24" s="16"/>
      <c r="V24" s="16"/>
      <c r="W24" s="16"/>
      <c r="X24" s="16"/>
      <c r="Y24" s="16"/>
    </row>
    <row r="25" spans="1:25" s="20" customFormat="1" ht="56.25" customHeight="1">
      <c r="A25" s="21">
        <v>8</v>
      </c>
      <c r="B25" s="42" t="s">
        <v>80</v>
      </c>
      <c r="C25" s="21">
        <v>25</v>
      </c>
      <c r="D25" s="21">
        <f t="shared" si="4"/>
        <v>25</v>
      </c>
      <c r="E25" s="21">
        <v>3</v>
      </c>
      <c r="F25" s="21">
        <f t="shared" si="5"/>
        <v>22</v>
      </c>
      <c r="G25" s="25">
        <v>0</v>
      </c>
      <c r="H25" s="25">
        <v>5</v>
      </c>
      <c r="I25" s="25">
        <v>16</v>
      </c>
      <c r="J25" s="25">
        <v>1</v>
      </c>
      <c r="K25" s="26">
        <v>0.04</v>
      </c>
      <c r="L25" s="25">
        <v>0</v>
      </c>
      <c r="M25" s="73">
        <v>0</v>
      </c>
      <c r="N25" s="27">
        <v>0.7</v>
      </c>
      <c r="O25" s="25">
        <v>15</v>
      </c>
      <c r="P25" s="27">
        <v>0.23</v>
      </c>
      <c r="Q25" s="25">
        <v>5</v>
      </c>
      <c r="R25" s="21">
        <f t="shared" si="6"/>
        <v>2</v>
      </c>
      <c r="S25" s="25">
        <v>2</v>
      </c>
      <c r="T25" s="25">
        <v>0</v>
      </c>
      <c r="U25" s="16"/>
      <c r="V25" s="16"/>
      <c r="W25" s="16"/>
      <c r="X25" s="16"/>
      <c r="Y25" s="16"/>
    </row>
    <row r="26" spans="1:25" s="20" customFormat="1" ht="56.25" customHeight="1">
      <c r="A26" s="21">
        <v>9</v>
      </c>
      <c r="B26" s="42" t="s">
        <v>81</v>
      </c>
      <c r="C26" s="21">
        <v>31</v>
      </c>
      <c r="D26" s="21">
        <f t="shared" si="4"/>
        <v>29</v>
      </c>
      <c r="E26" s="21">
        <v>3</v>
      </c>
      <c r="F26" s="21">
        <f t="shared" si="5"/>
        <v>26</v>
      </c>
      <c r="G26" s="25">
        <v>0</v>
      </c>
      <c r="H26" s="25">
        <v>0</v>
      </c>
      <c r="I26" s="25">
        <v>25</v>
      </c>
      <c r="J26" s="25">
        <v>1</v>
      </c>
      <c r="K26" s="26">
        <v>0.04</v>
      </c>
      <c r="L26" s="25">
        <v>1</v>
      </c>
      <c r="M26" s="73">
        <v>1</v>
      </c>
      <c r="N26" s="27">
        <v>0.7</v>
      </c>
      <c r="O26" s="25">
        <v>18</v>
      </c>
      <c r="P26" s="27">
        <v>0.23</v>
      </c>
      <c r="Q26" s="25">
        <v>6</v>
      </c>
      <c r="R26" s="21">
        <f t="shared" si="6"/>
        <v>3</v>
      </c>
      <c r="S26" s="25">
        <v>3</v>
      </c>
      <c r="T26" s="25">
        <v>0</v>
      </c>
      <c r="U26" s="16"/>
      <c r="V26" s="16"/>
      <c r="W26" s="16"/>
      <c r="X26" s="16"/>
      <c r="Y26" s="16"/>
    </row>
    <row r="27" spans="1:25" s="20" customFormat="1" ht="56.25" customHeight="1">
      <c r="A27" s="21">
        <v>10</v>
      </c>
      <c r="B27" s="42" t="s">
        <v>82</v>
      </c>
      <c r="C27" s="21">
        <v>40</v>
      </c>
      <c r="D27" s="21">
        <f t="shared" si="4"/>
        <v>30</v>
      </c>
      <c r="E27" s="21">
        <v>3</v>
      </c>
      <c r="F27" s="21">
        <f t="shared" si="5"/>
        <v>27</v>
      </c>
      <c r="G27" s="25">
        <v>0</v>
      </c>
      <c r="H27" s="25">
        <v>4</v>
      </c>
      <c r="I27" s="25">
        <v>22</v>
      </c>
      <c r="J27" s="25">
        <v>1</v>
      </c>
      <c r="K27" s="26">
        <v>0.04</v>
      </c>
      <c r="L27" s="25">
        <v>1</v>
      </c>
      <c r="M27" s="73">
        <v>1</v>
      </c>
      <c r="N27" s="27">
        <v>0.7</v>
      </c>
      <c r="O27" s="25">
        <v>18</v>
      </c>
      <c r="P27" s="27">
        <v>0.23</v>
      </c>
      <c r="Q27" s="25">
        <v>6</v>
      </c>
      <c r="R27" s="21">
        <f t="shared" si="6"/>
        <v>3</v>
      </c>
      <c r="S27" s="25">
        <v>3</v>
      </c>
      <c r="T27" s="25">
        <v>0</v>
      </c>
      <c r="U27" s="16"/>
      <c r="V27" s="16"/>
      <c r="W27" s="16"/>
      <c r="X27" s="16"/>
      <c r="Y27" s="16"/>
    </row>
    <row r="28" spans="1:25" s="20" customFormat="1" ht="56.25" customHeight="1">
      <c r="A28" s="22" t="s">
        <v>36</v>
      </c>
      <c r="B28" s="23" t="s">
        <v>39</v>
      </c>
      <c r="C28" s="22">
        <f t="shared" ref="C28:J28" si="7">SUM(C29:C39)</f>
        <v>615</v>
      </c>
      <c r="D28" s="22">
        <f t="shared" si="7"/>
        <v>588</v>
      </c>
      <c r="E28" s="22">
        <f t="shared" si="7"/>
        <v>31</v>
      </c>
      <c r="F28" s="22">
        <f t="shared" si="7"/>
        <v>557</v>
      </c>
      <c r="G28" s="22">
        <f t="shared" si="7"/>
        <v>0</v>
      </c>
      <c r="H28" s="22">
        <f t="shared" si="7"/>
        <v>298</v>
      </c>
      <c r="I28" s="22">
        <f t="shared" si="7"/>
        <v>224</v>
      </c>
      <c r="J28" s="22">
        <f t="shared" si="7"/>
        <v>35</v>
      </c>
      <c r="K28" s="24">
        <v>0.05</v>
      </c>
      <c r="L28" s="22">
        <f t="shared" ref="L28:M28" si="8">SUM(L29:L39)</f>
        <v>24</v>
      </c>
      <c r="M28" s="68">
        <f t="shared" si="8"/>
        <v>24</v>
      </c>
      <c r="N28" s="24">
        <v>0.7</v>
      </c>
      <c r="O28" s="22">
        <f>SUM(O29:O39)</f>
        <v>386</v>
      </c>
      <c r="P28" s="24">
        <v>0.22</v>
      </c>
      <c r="Q28" s="22">
        <f t="shared" ref="Q28:T28" si="9">SUM(Q29:Q39)</f>
        <v>116</v>
      </c>
      <c r="R28" s="22">
        <f>SUM(R29:R39)</f>
        <v>54</v>
      </c>
      <c r="S28" s="22">
        <f t="shared" si="9"/>
        <v>30</v>
      </c>
      <c r="T28" s="22">
        <f t="shared" si="9"/>
        <v>24</v>
      </c>
      <c r="U28" s="16"/>
      <c r="V28" s="16"/>
      <c r="W28" s="16"/>
      <c r="X28" s="16"/>
      <c r="Y28" s="16"/>
    </row>
    <row r="29" spans="1:25" s="20" customFormat="1" ht="56.25" customHeight="1">
      <c r="A29" s="21">
        <v>1</v>
      </c>
      <c r="B29" s="42" t="s">
        <v>83</v>
      </c>
      <c r="C29" s="21">
        <v>57</v>
      </c>
      <c r="D29" s="21">
        <f t="shared" ref="D29:D39" si="10">SUM(E29:F29)</f>
        <v>57</v>
      </c>
      <c r="E29" s="21">
        <v>3</v>
      </c>
      <c r="F29" s="21">
        <f t="shared" ref="F29:F39" si="11">SUM(G29:J29)</f>
        <v>54</v>
      </c>
      <c r="G29" s="21">
        <v>0</v>
      </c>
      <c r="H29" s="21">
        <v>27</v>
      </c>
      <c r="I29" s="21">
        <v>24</v>
      </c>
      <c r="J29" s="21">
        <v>3</v>
      </c>
      <c r="K29" s="27">
        <v>0.05</v>
      </c>
      <c r="L29" s="21">
        <v>2</v>
      </c>
      <c r="M29" s="73">
        <v>2</v>
      </c>
      <c r="N29" s="27">
        <v>0.7</v>
      </c>
      <c r="O29" s="21">
        <v>37</v>
      </c>
      <c r="P29" s="27">
        <v>0.22</v>
      </c>
      <c r="Q29" s="21">
        <v>11</v>
      </c>
      <c r="R29" s="21">
        <f t="shared" ref="R29:R39" si="12">S29+T29</f>
        <v>5</v>
      </c>
      <c r="S29" s="21">
        <v>3</v>
      </c>
      <c r="T29" s="21">
        <v>2</v>
      </c>
      <c r="U29" s="16"/>
      <c r="V29" s="16"/>
      <c r="W29" s="16"/>
      <c r="X29" s="16"/>
      <c r="Y29" s="16"/>
    </row>
    <row r="30" spans="1:25" s="20" customFormat="1" ht="56.25" customHeight="1">
      <c r="A30" s="21">
        <v>2</v>
      </c>
      <c r="B30" s="42" t="s">
        <v>84</v>
      </c>
      <c r="C30" s="21">
        <v>90</v>
      </c>
      <c r="D30" s="21">
        <f t="shared" si="10"/>
        <v>85</v>
      </c>
      <c r="E30" s="21">
        <v>3</v>
      </c>
      <c r="F30" s="21">
        <f t="shared" si="11"/>
        <v>82</v>
      </c>
      <c r="G30" s="21">
        <v>0</v>
      </c>
      <c r="H30" s="21">
        <v>45</v>
      </c>
      <c r="I30" s="21">
        <v>33</v>
      </c>
      <c r="J30" s="21">
        <v>4</v>
      </c>
      <c r="K30" s="27">
        <v>0.05</v>
      </c>
      <c r="L30" s="21">
        <v>4</v>
      </c>
      <c r="M30" s="73">
        <v>4</v>
      </c>
      <c r="N30" s="27">
        <v>0.7</v>
      </c>
      <c r="O30" s="21">
        <v>57</v>
      </c>
      <c r="P30" s="27">
        <v>0.22</v>
      </c>
      <c r="Q30" s="21">
        <v>18</v>
      </c>
      <c r="R30" s="21">
        <f t="shared" si="12"/>
        <v>6</v>
      </c>
      <c r="S30" s="21">
        <v>2</v>
      </c>
      <c r="T30" s="21">
        <v>4</v>
      </c>
      <c r="U30" s="16"/>
      <c r="V30" s="16"/>
      <c r="W30" s="16"/>
      <c r="X30" s="16"/>
      <c r="Y30" s="16"/>
    </row>
    <row r="31" spans="1:25" s="20" customFormat="1" ht="56.25" customHeight="1">
      <c r="A31" s="21">
        <v>3</v>
      </c>
      <c r="B31" s="42" t="s">
        <v>85</v>
      </c>
      <c r="C31" s="21">
        <v>47</v>
      </c>
      <c r="D31" s="21">
        <f t="shared" si="10"/>
        <v>47</v>
      </c>
      <c r="E31" s="21">
        <v>3</v>
      </c>
      <c r="F31" s="21">
        <f t="shared" si="11"/>
        <v>44</v>
      </c>
      <c r="G31" s="21">
        <v>0</v>
      </c>
      <c r="H31" s="21">
        <v>30</v>
      </c>
      <c r="I31" s="21">
        <v>12</v>
      </c>
      <c r="J31" s="21">
        <v>2</v>
      </c>
      <c r="K31" s="27">
        <v>0.05</v>
      </c>
      <c r="L31" s="21">
        <v>2</v>
      </c>
      <c r="M31" s="73">
        <v>2</v>
      </c>
      <c r="N31" s="27">
        <v>0.7</v>
      </c>
      <c r="O31" s="21">
        <v>30</v>
      </c>
      <c r="P31" s="27">
        <v>0.22</v>
      </c>
      <c r="Q31" s="21">
        <v>9</v>
      </c>
      <c r="R31" s="21">
        <f t="shared" si="12"/>
        <v>5</v>
      </c>
      <c r="S31" s="21">
        <v>3</v>
      </c>
      <c r="T31" s="21">
        <v>2</v>
      </c>
      <c r="U31" s="16"/>
      <c r="V31" s="16"/>
      <c r="W31" s="16"/>
      <c r="X31" s="16"/>
      <c r="Y31" s="16"/>
    </row>
    <row r="32" spans="1:25" s="20" customFormat="1" ht="56.25" customHeight="1">
      <c r="A32" s="21">
        <v>4</v>
      </c>
      <c r="B32" s="42" t="s">
        <v>86</v>
      </c>
      <c r="C32" s="21">
        <v>29</v>
      </c>
      <c r="D32" s="21">
        <f t="shared" si="10"/>
        <v>28</v>
      </c>
      <c r="E32" s="21">
        <v>2</v>
      </c>
      <c r="F32" s="21">
        <f t="shared" si="11"/>
        <v>26</v>
      </c>
      <c r="G32" s="21">
        <v>0</v>
      </c>
      <c r="H32" s="21">
        <v>7</v>
      </c>
      <c r="I32" s="21">
        <v>17</v>
      </c>
      <c r="J32" s="21">
        <v>2</v>
      </c>
      <c r="K32" s="27">
        <v>0.05</v>
      </c>
      <c r="L32" s="21">
        <v>1</v>
      </c>
      <c r="M32" s="73">
        <v>1</v>
      </c>
      <c r="N32" s="27">
        <v>0.7</v>
      </c>
      <c r="O32" s="21">
        <v>18</v>
      </c>
      <c r="P32" s="27">
        <v>0.22</v>
      </c>
      <c r="Q32" s="21">
        <v>5</v>
      </c>
      <c r="R32" s="21">
        <f t="shared" si="12"/>
        <v>3</v>
      </c>
      <c r="S32" s="21">
        <v>2</v>
      </c>
      <c r="T32" s="21">
        <v>1</v>
      </c>
      <c r="U32" s="16"/>
      <c r="V32" s="16"/>
      <c r="W32" s="16"/>
      <c r="X32" s="16"/>
      <c r="Y32" s="16"/>
    </row>
    <row r="33" spans="1:25" s="20" customFormat="1" ht="56.25" customHeight="1">
      <c r="A33" s="21">
        <v>5</v>
      </c>
      <c r="B33" s="42" t="s">
        <v>87</v>
      </c>
      <c r="C33" s="21">
        <v>53</v>
      </c>
      <c r="D33" s="21">
        <f t="shared" si="10"/>
        <v>51</v>
      </c>
      <c r="E33" s="21">
        <v>3</v>
      </c>
      <c r="F33" s="21">
        <f t="shared" si="11"/>
        <v>48</v>
      </c>
      <c r="G33" s="21">
        <v>0</v>
      </c>
      <c r="H33" s="21">
        <v>29</v>
      </c>
      <c r="I33" s="21">
        <v>17</v>
      </c>
      <c r="J33" s="21">
        <v>2</v>
      </c>
      <c r="K33" s="27">
        <v>0.05</v>
      </c>
      <c r="L33" s="21">
        <v>2</v>
      </c>
      <c r="M33" s="73">
        <v>2</v>
      </c>
      <c r="N33" s="27">
        <v>0.7</v>
      </c>
      <c r="O33" s="21">
        <v>33</v>
      </c>
      <c r="P33" s="27">
        <v>0.22</v>
      </c>
      <c r="Q33" s="21">
        <v>10</v>
      </c>
      <c r="R33" s="21">
        <f t="shared" si="12"/>
        <v>5</v>
      </c>
      <c r="S33" s="21">
        <v>3</v>
      </c>
      <c r="T33" s="21">
        <v>2</v>
      </c>
      <c r="U33" s="16"/>
      <c r="V33" s="16"/>
      <c r="W33" s="16"/>
      <c r="X33" s="16"/>
      <c r="Y33" s="16"/>
    </row>
    <row r="34" spans="1:25" s="20" customFormat="1" ht="56.25" customHeight="1">
      <c r="A34" s="21">
        <v>6</v>
      </c>
      <c r="B34" s="42" t="s">
        <v>88</v>
      </c>
      <c r="C34" s="21">
        <v>65</v>
      </c>
      <c r="D34" s="21">
        <f t="shared" si="10"/>
        <v>56</v>
      </c>
      <c r="E34" s="21">
        <v>3</v>
      </c>
      <c r="F34" s="21">
        <f t="shared" si="11"/>
        <v>53</v>
      </c>
      <c r="G34" s="21">
        <v>0</v>
      </c>
      <c r="H34" s="21">
        <v>33</v>
      </c>
      <c r="I34" s="21">
        <v>18</v>
      </c>
      <c r="J34" s="21">
        <v>2</v>
      </c>
      <c r="K34" s="27">
        <v>0.05</v>
      </c>
      <c r="L34" s="21">
        <v>2</v>
      </c>
      <c r="M34" s="73">
        <v>2</v>
      </c>
      <c r="N34" s="27">
        <v>0.7</v>
      </c>
      <c r="O34" s="21">
        <v>37</v>
      </c>
      <c r="P34" s="27">
        <v>0.22</v>
      </c>
      <c r="Q34" s="21">
        <v>11</v>
      </c>
      <c r="R34" s="21">
        <f t="shared" si="12"/>
        <v>5</v>
      </c>
      <c r="S34" s="21">
        <v>3</v>
      </c>
      <c r="T34" s="21">
        <v>2</v>
      </c>
      <c r="U34" s="16"/>
      <c r="V34" s="16"/>
      <c r="W34" s="16"/>
      <c r="X34" s="16"/>
      <c r="Y34" s="16"/>
    </row>
    <row r="35" spans="1:25" s="20" customFormat="1" ht="56.25" customHeight="1">
      <c r="A35" s="21">
        <v>7</v>
      </c>
      <c r="B35" s="42" t="s">
        <v>89</v>
      </c>
      <c r="C35" s="21">
        <v>58</v>
      </c>
      <c r="D35" s="21">
        <f t="shared" si="10"/>
        <v>56</v>
      </c>
      <c r="E35" s="21">
        <v>3</v>
      </c>
      <c r="F35" s="21">
        <f t="shared" si="11"/>
        <v>53</v>
      </c>
      <c r="G35" s="21">
        <v>0</v>
      </c>
      <c r="H35" s="21">
        <v>30</v>
      </c>
      <c r="I35" s="21">
        <v>18</v>
      </c>
      <c r="J35" s="21">
        <v>5</v>
      </c>
      <c r="K35" s="27">
        <v>0.05</v>
      </c>
      <c r="L35" s="21">
        <v>2</v>
      </c>
      <c r="M35" s="73">
        <v>2</v>
      </c>
      <c r="N35" s="27">
        <v>0.7</v>
      </c>
      <c r="O35" s="21">
        <v>37</v>
      </c>
      <c r="P35" s="27">
        <v>0.22</v>
      </c>
      <c r="Q35" s="21">
        <v>11</v>
      </c>
      <c r="R35" s="21">
        <f t="shared" si="12"/>
        <v>5</v>
      </c>
      <c r="S35" s="21">
        <v>3</v>
      </c>
      <c r="T35" s="21">
        <v>2</v>
      </c>
      <c r="U35" s="16"/>
      <c r="V35" s="16"/>
      <c r="W35" s="16"/>
      <c r="X35" s="16"/>
      <c r="Y35" s="16"/>
    </row>
    <row r="36" spans="1:25" s="20" customFormat="1" ht="56.25" customHeight="1">
      <c r="A36" s="21">
        <v>8</v>
      </c>
      <c r="B36" s="42" t="s">
        <v>90</v>
      </c>
      <c r="C36" s="21">
        <v>63</v>
      </c>
      <c r="D36" s="21">
        <f t="shared" si="10"/>
        <v>63</v>
      </c>
      <c r="E36" s="21">
        <v>3</v>
      </c>
      <c r="F36" s="21">
        <f t="shared" si="11"/>
        <v>60</v>
      </c>
      <c r="G36" s="21">
        <v>0</v>
      </c>
      <c r="H36" s="21">
        <v>34</v>
      </c>
      <c r="I36" s="21">
        <v>23</v>
      </c>
      <c r="J36" s="21">
        <v>3</v>
      </c>
      <c r="K36" s="27">
        <v>0.05</v>
      </c>
      <c r="L36" s="21">
        <v>3</v>
      </c>
      <c r="M36" s="73">
        <v>3</v>
      </c>
      <c r="N36" s="27">
        <v>0.7</v>
      </c>
      <c r="O36" s="21">
        <f>N36*F36</f>
        <v>42</v>
      </c>
      <c r="P36" s="27">
        <v>0.22</v>
      </c>
      <c r="Q36" s="21">
        <v>13</v>
      </c>
      <c r="R36" s="21">
        <f t="shared" si="12"/>
        <v>6</v>
      </c>
      <c r="S36" s="21">
        <v>3</v>
      </c>
      <c r="T36" s="21">
        <v>3</v>
      </c>
      <c r="U36" s="16"/>
      <c r="V36" s="16"/>
      <c r="W36" s="16"/>
      <c r="X36" s="16"/>
      <c r="Y36" s="16"/>
    </row>
    <row r="37" spans="1:25" s="20" customFormat="1" ht="56.25" customHeight="1">
      <c r="A37" s="21">
        <v>9</v>
      </c>
      <c r="B37" s="42" t="s">
        <v>91</v>
      </c>
      <c r="C37" s="21">
        <v>30</v>
      </c>
      <c r="D37" s="21">
        <f t="shared" si="10"/>
        <v>28</v>
      </c>
      <c r="E37" s="21">
        <v>2</v>
      </c>
      <c r="F37" s="21">
        <f t="shared" si="11"/>
        <v>26</v>
      </c>
      <c r="G37" s="21">
        <v>0</v>
      </c>
      <c r="H37" s="21">
        <v>10</v>
      </c>
      <c r="I37" s="21">
        <v>13</v>
      </c>
      <c r="J37" s="21">
        <v>3</v>
      </c>
      <c r="K37" s="27">
        <v>0.05</v>
      </c>
      <c r="L37" s="21">
        <v>1</v>
      </c>
      <c r="M37" s="73">
        <v>1</v>
      </c>
      <c r="N37" s="27">
        <v>0.7</v>
      </c>
      <c r="O37" s="21">
        <v>18</v>
      </c>
      <c r="P37" s="27">
        <v>0.22</v>
      </c>
      <c r="Q37" s="21">
        <v>5</v>
      </c>
      <c r="R37" s="21">
        <f t="shared" si="12"/>
        <v>3</v>
      </c>
      <c r="S37" s="21">
        <v>2</v>
      </c>
      <c r="T37" s="21">
        <v>1</v>
      </c>
      <c r="U37" s="16"/>
      <c r="V37" s="16"/>
      <c r="W37" s="16"/>
      <c r="X37" s="16"/>
      <c r="Y37" s="16"/>
    </row>
    <row r="38" spans="1:25" s="20" customFormat="1" ht="56.25" customHeight="1">
      <c r="A38" s="21">
        <v>10</v>
      </c>
      <c r="B38" s="42" t="s">
        <v>92</v>
      </c>
      <c r="C38" s="21">
        <v>73</v>
      </c>
      <c r="D38" s="21">
        <f t="shared" si="10"/>
        <v>71</v>
      </c>
      <c r="E38" s="21">
        <v>3</v>
      </c>
      <c r="F38" s="21">
        <f t="shared" si="11"/>
        <v>68</v>
      </c>
      <c r="G38" s="21">
        <v>0</v>
      </c>
      <c r="H38" s="21">
        <v>37</v>
      </c>
      <c r="I38" s="21">
        <v>26</v>
      </c>
      <c r="J38" s="21">
        <v>5</v>
      </c>
      <c r="K38" s="27">
        <v>0.05</v>
      </c>
      <c r="L38" s="21">
        <v>3</v>
      </c>
      <c r="M38" s="73">
        <v>3</v>
      </c>
      <c r="N38" s="27">
        <v>0.7</v>
      </c>
      <c r="O38" s="21">
        <v>47</v>
      </c>
      <c r="P38" s="27">
        <v>0.22</v>
      </c>
      <c r="Q38" s="21">
        <v>14</v>
      </c>
      <c r="R38" s="21">
        <f t="shared" si="12"/>
        <v>6</v>
      </c>
      <c r="S38" s="21">
        <v>3</v>
      </c>
      <c r="T38" s="21">
        <v>3</v>
      </c>
      <c r="U38" s="16"/>
      <c r="V38" s="16"/>
      <c r="W38" s="16"/>
      <c r="X38" s="16"/>
      <c r="Y38" s="16"/>
    </row>
    <row r="39" spans="1:25" s="20" customFormat="1" ht="56.25" customHeight="1">
      <c r="A39" s="21">
        <v>11</v>
      </c>
      <c r="B39" s="42" t="s">
        <v>93</v>
      </c>
      <c r="C39" s="21">
        <v>50</v>
      </c>
      <c r="D39" s="21">
        <f t="shared" si="10"/>
        <v>46</v>
      </c>
      <c r="E39" s="21">
        <v>3</v>
      </c>
      <c r="F39" s="21">
        <f t="shared" si="11"/>
        <v>43</v>
      </c>
      <c r="G39" s="21">
        <v>0</v>
      </c>
      <c r="H39" s="21">
        <v>16</v>
      </c>
      <c r="I39" s="21">
        <v>23</v>
      </c>
      <c r="J39" s="21">
        <v>4</v>
      </c>
      <c r="K39" s="27">
        <v>0.05</v>
      </c>
      <c r="L39" s="21">
        <v>2</v>
      </c>
      <c r="M39" s="73">
        <v>2</v>
      </c>
      <c r="N39" s="27">
        <v>0.7</v>
      </c>
      <c r="O39" s="21">
        <v>30</v>
      </c>
      <c r="P39" s="27">
        <v>0.22</v>
      </c>
      <c r="Q39" s="21">
        <v>9</v>
      </c>
      <c r="R39" s="21">
        <f t="shared" si="12"/>
        <v>5</v>
      </c>
      <c r="S39" s="21">
        <v>3</v>
      </c>
      <c r="T39" s="21">
        <v>2</v>
      </c>
      <c r="U39" s="16"/>
      <c r="V39" s="16"/>
      <c r="W39" s="16"/>
      <c r="X39" s="16"/>
      <c r="Y39" s="16"/>
    </row>
    <row r="40" spans="1:25" s="20" customFormat="1" ht="56.25" customHeight="1">
      <c r="A40" s="22" t="s">
        <v>37</v>
      </c>
      <c r="B40" s="23" t="s">
        <v>40</v>
      </c>
      <c r="C40" s="22">
        <f t="shared" ref="C40:J40" si="13">SUM(C41:C46)</f>
        <v>402</v>
      </c>
      <c r="D40" s="22">
        <f t="shared" si="13"/>
        <v>374</v>
      </c>
      <c r="E40" s="22">
        <f t="shared" si="13"/>
        <v>15</v>
      </c>
      <c r="F40" s="22">
        <f t="shared" si="13"/>
        <v>359</v>
      </c>
      <c r="G40" s="22">
        <f t="shared" si="13"/>
        <v>18</v>
      </c>
      <c r="H40" s="22">
        <f t="shared" si="13"/>
        <v>165</v>
      </c>
      <c r="I40" s="22">
        <f t="shared" si="13"/>
        <v>155</v>
      </c>
      <c r="J40" s="22">
        <f t="shared" si="13"/>
        <v>21</v>
      </c>
      <c r="K40" s="24"/>
      <c r="L40" s="22">
        <f>SUM(L41:L46)</f>
        <v>33</v>
      </c>
      <c r="M40" s="68">
        <f>SUM(M41:M46)</f>
        <v>11</v>
      </c>
      <c r="N40" s="24"/>
      <c r="O40" s="22">
        <f>SUM(O41:O46)</f>
        <v>248</v>
      </c>
      <c r="P40" s="24"/>
      <c r="Q40" s="22">
        <f>SUM(Q41:Q46)</f>
        <v>51</v>
      </c>
      <c r="R40" s="22">
        <f>SUM(R41:R46)</f>
        <v>11</v>
      </c>
      <c r="S40" s="22">
        <f>SUM(S41:S46)</f>
        <v>2</v>
      </c>
      <c r="T40" s="22">
        <f>SUM(T41:T46)</f>
        <v>9</v>
      </c>
      <c r="U40" s="16"/>
      <c r="V40" s="16"/>
      <c r="W40" s="16"/>
      <c r="X40" s="16"/>
      <c r="Y40" s="16"/>
    </row>
    <row r="41" spans="1:25" s="75" customFormat="1" ht="56.25" customHeight="1">
      <c r="A41" s="21">
        <v>1</v>
      </c>
      <c r="B41" s="170" t="s">
        <v>94</v>
      </c>
      <c r="C41" s="21">
        <v>74</v>
      </c>
      <c r="D41" s="21">
        <f t="shared" ref="D41:D45" si="14">SUM(E41:F41)</f>
        <v>72</v>
      </c>
      <c r="E41" s="21">
        <v>3</v>
      </c>
      <c r="F41" s="21">
        <f t="shared" ref="F41:F44" si="15">SUM(G41:J41)</f>
        <v>69</v>
      </c>
      <c r="G41" s="21">
        <v>1</v>
      </c>
      <c r="H41" s="21">
        <v>35</v>
      </c>
      <c r="I41" s="21">
        <v>27</v>
      </c>
      <c r="J41" s="21">
        <v>6</v>
      </c>
      <c r="K41" s="27">
        <v>0.1</v>
      </c>
      <c r="L41" s="21">
        <v>6</v>
      </c>
      <c r="M41" s="73">
        <v>3</v>
      </c>
      <c r="N41" s="27">
        <v>0.7</v>
      </c>
      <c r="O41" s="21">
        <v>48</v>
      </c>
      <c r="P41" s="27">
        <v>0.15</v>
      </c>
      <c r="Q41" s="21">
        <v>10</v>
      </c>
      <c r="R41" s="21">
        <f>S41+T41</f>
        <v>3</v>
      </c>
      <c r="S41" s="21">
        <v>0</v>
      </c>
      <c r="T41" s="21">
        <v>3</v>
      </c>
    </row>
    <row r="42" spans="1:25" s="34" customFormat="1" ht="56.25" customHeight="1">
      <c r="A42" s="21">
        <v>2</v>
      </c>
      <c r="B42" s="170" t="s">
        <v>95</v>
      </c>
      <c r="C42" s="21">
        <v>36</v>
      </c>
      <c r="D42" s="21">
        <f t="shared" si="14"/>
        <v>34</v>
      </c>
      <c r="E42" s="21">
        <v>2</v>
      </c>
      <c r="F42" s="21">
        <f t="shared" si="15"/>
        <v>32</v>
      </c>
      <c r="G42" s="21">
        <v>2</v>
      </c>
      <c r="H42" s="21">
        <v>10</v>
      </c>
      <c r="I42" s="21">
        <v>18</v>
      </c>
      <c r="J42" s="21">
        <v>2</v>
      </c>
      <c r="K42" s="27">
        <v>0.1</v>
      </c>
      <c r="L42" s="21">
        <v>3</v>
      </c>
      <c r="M42" s="73">
        <v>1</v>
      </c>
      <c r="N42" s="27">
        <v>0.7</v>
      </c>
      <c r="O42" s="21">
        <v>22</v>
      </c>
      <c r="P42" s="27">
        <v>0.15</v>
      </c>
      <c r="Q42" s="21">
        <v>4</v>
      </c>
      <c r="R42" s="21">
        <f t="shared" ref="R42:R46" si="16">S42+T42</f>
        <v>1</v>
      </c>
      <c r="S42" s="21">
        <v>0</v>
      </c>
      <c r="T42" s="21">
        <v>1</v>
      </c>
    </row>
    <row r="43" spans="1:25" s="34" customFormat="1" ht="56.25" customHeight="1">
      <c r="A43" s="21">
        <v>3</v>
      </c>
      <c r="B43" s="170" t="s">
        <v>96</v>
      </c>
      <c r="C43" s="21">
        <v>63</v>
      </c>
      <c r="D43" s="21">
        <f t="shared" si="14"/>
        <v>59</v>
      </c>
      <c r="E43" s="21">
        <v>2</v>
      </c>
      <c r="F43" s="21">
        <f t="shared" si="15"/>
        <v>57</v>
      </c>
      <c r="G43" s="21">
        <v>4</v>
      </c>
      <c r="H43" s="21">
        <v>20</v>
      </c>
      <c r="I43" s="21">
        <v>30</v>
      </c>
      <c r="J43" s="21">
        <v>3</v>
      </c>
      <c r="K43" s="27">
        <v>0.1</v>
      </c>
      <c r="L43" s="21">
        <v>5</v>
      </c>
      <c r="M43" s="73">
        <v>1</v>
      </c>
      <c r="N43" s="27">
        <v>0.7</v>
      </c>
      <c r="O43" s="21">
        <v>39</v>
      </c>
      <c r="P43" s="27">
        <v>0.15</v>
      </c>
      <c r="Q43" s="21">
        <v>8</v>
      </c>
      <c r="R43" s="21">
        <f t="shared" si="16"/>
        <v>1</v>
      </c>
      <c r="S43" s="21">
        <v>0</v>
      </c>
      <c r="T43" s="21">
        <v>1</v>
      </c>
    </row>
    <row r="44" spans="1:25" s="34" customFormat="1" ht="57.75" customHeight="1">
      <c r="A44" s="21">
        <v>4</v>
      </c>
      <c r="B44" s="170" t="s">
        <v>97</v>
      </c>
      <c r="C44" s="21">
        <v>73</v>
      </c>
      <c r="D44" s="21">
        <f t="shared" si="14"/>
        <v>67</v>
      </c>
      <c r="E44" s="21">
        <v>3</v>
      </c>
      <c r="F44" s="21">
        <f t="shared" si="15"/>
        <v>64</v>
      </c>
      <c r="G44" s="21">
        <v>5</v>
      </c>
      <c r="H44" s="21">
        <v>28</v>
      </c>
      <c r="I44" s="21">
        <v>29</v>
      </c>
      <c r="J44" s="21">
        <v>2</v>
      </c>
      <c r="K44" s="27">
        <v>0.1</v>
      </c>
      <c r="L44" s="21">
        <v>6</v>
      </c>
      <c r="M44" s="73">
        <v>1</v>
      </c>
      <c r="N44" s="27">
        <v>0.7</v>
      </c>
      <c r="O44" s="21">
        <v>44</v>
      </c>
      <c r="P44" s="27">
        <v>0.15</v>
      </c>
      <c r="Q44" s="21">
        <v>9</v>
      </c>
      <c r="R44" s="21">
        <f t="shared" si="16"/>
        <v>2</v>
      </c>
      <c r="S44" s="21">
        <v>1</v>
      </c>
      <c r="T44" s="21">
        <v>1</v>
      </c>
    </row>
    <row r="45" spans="1:25" s="34" customFormat="1" ht="56.25" customHeight="1">
      <c r="A45" s="21">
        <v>5</v>
      </c>
      <c r="B45" s="170" t="s">
        <v>98</v>
      </c>
      <c r="C45" s="21">
        <v>64</v>
      </c>
      <c r="D45" s="21">
        <f t="shared" si="14"/>
        <v>56</v>
      </c>
      <c r="E45" s="21">
        <v>2</v>
      </c>
      <c r="F45" s="21">
        <f>SUM(G45:J45)</f>
        <v>54</v>
      </c>
      <c r="G45" s="21">
        <v>1</v>
      </c>
      <c r="H45" s="21">
        <v>25</v>
      </c>
      <c r="I45" s="21">
        <v>24</v>
      </c>
      <c r="J45" s="21">
        <v>4</v>
      </c>
      <c r="K45" s="27">
        <v>0.1</v>
      </c>
      <c r="L45" s="21">
        <v>5</v>
      </c>
      <c r="M45" s="73">
        <v>3</v>
      </c>
      <c r="N45" s="27">
        <v>0.7</v>
      </c>
      <c r="O45" s="21">
        <v>37</v>
      </c>
      <c r="P45" s="27">
        <v>0.15</v>
      </c>
      <c r="Q45" s="21">
        <v>8</v>
      </c>
      <c r="R45" s="21">
        <f t="shared" si="16"/>
        <v>1</v>
      </c>
      <c r="S45" s="21">
        <v>0</v>
      </c>
      <c r="T45" s="21">
        <v>1</v>
      </c>
    </row>
    <row r="46" spans="1:25" s="34" customFormat="1" ht="56.25" customHeight="1">
      <c r="A46" s="21">
        <v>6</v>
      </c>
      <c r="B46" s="170" t="s">
        <v>99</v>
      </c>
      <c r="C46" s="21">
        <v>92</v>
      </c>
      <c r="D46" s="21">
        <f>E46+F46</f>
        <v>86</v>
      </c>
      <c r="E46" s="21">
        <v>3</v>
      </c>
      <c r="F46" s="21">
        <v>83</v>
      </c>
      <c r="G46" s="21">
        <v>5</v>
      </c>
      <c r="H46" s="21">
        <v>47</v>
      </c>
      <c r="I46" s="21">
        <v>27</v>
      </c>
      <c r="J46" s="21">
        <v>4</v>
      </c>
      <c r="K46" s="27">
        <v>0.1</v>
      </c>
      <c r="L46" s="21">
        <v>8</v>
      </c>
      <c r="M46" s="73">
        <v>2</v>
      </c>
      <c r="N46" s="27">
        <v>0.7</v>
      </c>
      <c r="O46" s="21">
        <v>58</v>
      </c>
      <c r="P46" s="27">
        <v>0.15</v>
      </c>
      <c r="Q46" s="21">
        <v>12</v>
      </c>
      <c r="R46" s="21">
        <f t="shared" si="16"/>
        <v>3</v>
      </c>
      <c r="S46" s="21">
        <v>1</v>
      </c>
      <c r="T46" s="21">
        <v>2</v>
      </c>
    </row>
    <row r="47" spans="1:25" s="34" customFormat="1" ht="56.25" customHeight="1">
      <c r="A47" s="229" t="s">
        <v>180</v>
      </c>
      <c r="B47" s="230"/>
      <c r="C47" s="74">
        <f t="shared" ref="C47:J47" si="17">SUM(C48,C62,C80)</f>
        <v>1979</v>
      </c>
      <c r="D47" s="74">
        <f t="shared" si="17"/>
        <v>1866</v>
      </c>
      <c r="E47" s="74">
        <f t="shared" si="17"/>
        <v>108</v>
      </c>
      <c r="F47" s="74">
        <f t="shared" si="17"/>
        <v>1758</v>
      </c>
      <c r="G47" s="74">
        <f t="shared" si="17"/>
        <v>7</v>
      </c>
      <c r="H47" s="74">
        <f t="shared" si="17"/>
        <v>487</v>
      </c>
      <c r="I47" s="74">
        <f t="shared" si="17"/>
        <v>1115</v>
      </c>
      <c r="J47" s="74">
        <f t="shared" si="17"/>
        <v>149</v>
      </c>
      <c r="K47" s="74"/>
      <c r="L47" s="74">
        <f>SUM(L48,L62,L80)</f>
        <v>151.25</v>
      </c>
      <c r="M47" s="74">
        <f>SUM(M48,M62,M80)</f>
        <v>144.25000000000003</v>
      </c>
      <c r="N47" s="74"/>
      <c r="O47" s="74">
        <f>SUM(O48,O62,O80)</f>
        <v>732.25</v>
      </c>
      <c r="P47" s="74"/>
      <c r="Q47" s="74">
        <f>SUM(Q48,Q62,Q80)</f>
        <v>698.70000000000016</v>
      </c>
      <c r="R47" s="74">
        <f>SUM(R48,R62,R80)</f>
        <v>111</v>
      </c>
      <c r="S47" s="74">
        <f>SUM(S48,S62,S80)</f>
        <v>55</v>
      </c>
      <c r="T47" s="74">
        <f>SUM(T48,T62,T80)</f>
        <v>56</v>
      </c>
    </row>
    <row r="48" spans="1:25" s="34" customFormat="1" ht="56.25" customHeight="1">
      <c r="A48" s="33" t="s">
        <v>35</v>
      </c>
      <c r="B48" s="43" t="s">
        <v>38</v>
      </c>
      <c r="C48" s="33">
        <f t="shared" ref="C48:J48" si="18">SUM(C49:C61)</f>
        <v>570</v>
      </c>
      <c r="D48" s="33">
        <f t="shared" si="18"/>
        <v>530</v>
      </c>
      <c r="E48" s="33">
        <f t="shared" si="18"/>
        <v>39</v>
      </c>
      <c r="F48" s="33">
        <f t="shared" si="18"/>
        <v>491</v>
      </c>
      <c r="G48" s="33">
        <f t="shared" si="18"/>
        <v>0</v>
      </c>
      <c r="H48" s="33">
        <f t="shared" si="18"/>
        <v>6</v>
      </c>
      <c r="I48" s="33">
        <f t="shared" si="18"/>
        <v>477</v>
      </c>
      <c r="J48" s="33">
        <f t="shared" si="18"/>
        <v>8</v>
      </c>
      <c r="K48" s="37">
        <v>0.05</v>
      </c>
      <c r="L48" s="33">
        <f>SUM(L49:L61)</f>
        <v>24.55</v>
      </c>
      <c r="M48" s="157">
        <f>SUM(M49:M61)</f>
        <v>24.55</v>
      </c>
      <c r="N48" s="37">
        <v>0.3</v>
      </c>
      <c r="O48" s="33">
        <f>SUM(O49:O61)</f>
        <v>147.29999999999998</v>
      </c>
      <c r="P48" s="37">
        <v>0.55000000000000004</v>
      </c>
      <c r="Q48" s="33">
        <f>SUM(Q49:Q61)</f>
        <v>270.05000000000007</v>
      </c>
      <c r="R48" s="33">
        <f>SUM(R49:R61)</f>
        <v>20</v>
      </c>
      <c r="S48" s="33">
        <f>SUM(S49:S61)</f>
        <v>19</v>
      </c>
      <c r="T48" s="33">
        <f>SUM(T49:T61)</f>
        <v>1</v>
      </c>
    </row>
    <row r="49" spans="1:20" s="34" customFormat="1" ht="56.25" customHeight="1">
      <c r="A49" s="13">
        <v>1</v>
      </c>
      <c r="B49" s="44" t="s">
        <v>122</v>
      </c>
      <c r="C49" s="13">
        <v>43</v>
      </c>
      <c r="D49" s="13">
        <f>E49+F49</f>
        <v>40</v>
      </c>
      <c r="E49" s="13">
        <v>3</v>
      </c>
      <c r="F49" s="35">
        <f>G49+H49+I49+J49</f>
        <v>37</v>
      </c>
      <c r="G49" s="36"/>
      <c r="H49" s="36"/>
      <c r="I49" s="36">
        <v>36</v>
      </c>
      <c r="J49" s="36">
        <v>1</v>
      </c>
      <c r="K49" s="37">
        <v>0.05</v>
      </c>
      <c r="L49" s="36">
        <f>K49*F49</f>
        <v>1.85</v>
      </c>
      <c r="M49" s="76">
        <f>L49-G49</f>
        <v>1.85</v>
      </c>
      <c r="N49" s="37">
        <v>0.3</v>
      </c>
      <c r="O49" s="36">
        <f>N49*F49</f>
        <v>11.1</v>
      </c>
      <c r="P49" s="37">
        <v>0.55000000000000004</v>
      </c>
      <c r="Q49" s="36">
        <f>P49*F49</f>
        <v>20.350000000000001</v>
      </c>
      <c r="R49" s="35">
        <f>S49+T49</f>
        <v>1</v>
      </c>
      <c r="S49" s="36">
        <v>1</v>
      </c>
      <c r="T49" s="36">
        <v>0</v>
      </c>
    </row>
    <row r="50" spans="1:20" s="34" customFormat="1" ht="56.25" customHeight="1">
      <c r="A50" s="13">
        <v>2</v>
      </c>
      <c r="B50" s="44" t="s">
        <v>123</v>
      </c>
      <c r="C50" s="13">
        <v>64</v>
      </c>
      <c r="D50" s="13">
        <f t="shared" ref="D50:D61" si="19">E50+F50</f>
        <v>58</v>
      </c>
      <c r="E50" s="13">
        <v>3</v>
      </c>
      <c r="F50" s="35">
        <f t="shared" ref="F50:F61" si="20">G50+H50+I50+J50</f>
        <v>55</v>
      </c>
      <c r="G50" s="36"/>
      <c r="H50" s="36"/>
      <c r="I50" s="36">
        <v>54</v>
      </c>
      <c r="J50" s="36">
        <v>1</v>
      </c>
      <c r="K50" s="37">
        <v>0.05</v>
      </c>
      <c r="L50" s="36">
        <f t="shared" ref="L50:L61" si="21">K50*F50</f>
        <v>2.75</v>
      </c>
      <c r="M50" s="76">
        <f t="shared" ref="M50:M61" si="22">L50-G50</f>
        <v>2.75</v>
      </c>
      <c r="N50" s="37">
        <v>0.3</v>
      </c>
      <c r="O50" s="36">
        <f t="shared" ref="O50:O61" si="23">N50*F50</f>
        <v>16.5</v>
      </c>
      <c r="P50" s="37">
        <v>0.55000000000000004</v>
      </c>
      <c r="Q50" s="36">
        <f t="shared" ref="Q50:Q61" si="24">P50*F50</f>
        <v>30.250000000000004</v>
      </c>
      <c r="R50" s="35">
        <f t="shared" ref="R50:R61" si="25">S50+T50</f>
        <v>2</v>
      </c>
      <c r="S50" s="36">
        <v>2</v>
      </c>
      <c r="T50" s="36"/>
    </row>
    <row r="51" spans="1:20" s="34" customFormat="1" ht="56.25" customHeight="1">
      <c r="A51" s="13">
        <v>3</v>
      </c>
      <c r="B51" s="44" t="s">
        <v>124</v>
      </c>
      <c r="C51" s="13">
        <v>38</v>
      </c>
      <c r="D51" s="13">
        <f t="shared" si="19"/>
        <v>36</v>
      </c>
      <c r="E51" s="13">
        <v>3</v>
      </c>
      <c r="F51" s="35">
        <f t="shared" si="20"/>
        <v>33</v>
      </c>
      <c r="G51" s="36"/>
      <c r="H51" s="36"/>
      <c r="I51" s="36">
        <v>32</v>
      </c>
      <c r="J51" s="36">
        <v>1</v>
      </c>
      <c r="K51" s="37">
        <v>0.05</v>
      </c>
      <c r="L51" s="36">
        <f t="shared" si="21"/>
        <v>1.6500000000000001</v>
      </c>
      <c r="M51" s="76">
        <f t="shared" si="22"/>
        <v>1.6500000000000001</v>
      </c>
      <c r="N51" s="37">
        <v>0.3</v>
      </c>
      <c r="O51" s="36">
        <f t="shared" si="23"/>
        <v>9.9</v>
      </c>
      <c r="P51" s="37">
        <v>0.55000000000000004</v>
      </c>
      <c r="Q51" s="36">
        <f t="shared" si="24"/>
        <v>18.150000000000002</v>
      </c>
      <c r="R51" s="35">
        <f t="shared" si="25"/>
        <v>1</v>
      </c>
      <c r="S51" s="36">
        <v>1</v>
      </c>
      <c r="T51" s="36"/>
    </row>
    <row r="52" spans="1:20" s="34" customFormat="1" ht="56.25" customHeight="1">
      <c r="A52" s="13">
        <v>4</v>
      </c>
      <c r="B52" s="44" t="s">
        <v>125</v>
      </c>
      <c r="C52" s="13">
        <v>42</v>
      </c>
      <c r="D52" s="13">
        <f t="shared" si="19"/>
        <v>40</v>
      </c>
      <c r="E52" s="13">
        <v>3</v>
      </c>
      <c r="F52" s="35">
        <f t="shared" si="20"/>
        <v>37</v>
      </c>
      <c r="G52" s="36"/>
      <c r="H52" s="36"/>
      <c r="I52" s="36">
        <v>36</v>
      </c>
      <c r="J52" s="36">
        <v>1</v>
      </c>
      <c r="K52" s="37">
        <v>0.05</v>
      </c>
      <c r="L52" s="36">
        <f t="shared" si="21"/>
        <v>1.85</v>
      </c>
      <c r="M52" s="76">
        <f t="shared" si="22"/>
        <v>1.85</v>
      </c>
      <c r="N52" s="37">
        <v>0.3</v>
      </c>
      <c r="O52" s="36">
        <f t="shared" si="23"/>
        <v>11.1</v>
      </c>
      <c r="P52" s="37">
        <v>0.55000000000000004</v>
      </c>
      <c r="Q52" s="36">
        <f t="shared" si="24"/>
        <v>20.350000000000001</v>
      </c>
      <c r="R52" s="35">
        <f t="shared" si="25"/>
        <v>2</v>
      </c>
      <c r="S52" s="36">
        <v>2</v>
      </c>
      <c r="T52" s="36"/>
    </row>
    <row r="53" spans="1:20" s="34" customFormat="1" ht="56.25" customHeight="1">
      <c r="A53" s="13">
        <v>5</v>
      </c>
      <c r="B53" s="44" t="s">
        <v>126</v>
      </c>
      <c r="C53" s="13">
        <v>49</v>
      </c>
      <c r="D53" s="13">
        <f t="shared" si="19"/>
        <v>45</v>
      </c>
      <c r="E53" s="13">
        <v>3</v>
      </c>
      <c r="F53" s="35">
        <f t="shared" si="20"/>
        <v>42</v>
      </c>
      <c r="G53" s="36"/>
      <c r="H53" s="36"/>
      <c r="I53" s="36">
        <v>42</v>
      </c>
      <c r="J53" s="36"/>
      <c r="K53" s="37">
        <v>0.05</v>
      </c>
      <c r="L53" s="36">
        <f t="shared" si="21"/>
        <v>2.1</v>
      </c>
      <c r="M53" s="76">
        <f t="shared" si="22"/>
        <v>2.1</v>
      </c>
      <c r="N53" s="37">
        <v>0.3</v>
      </c>
      <c r="O53" s="36">
        <f t="shared" si="23"/>
        <v>12.6</v>
      </c>
      <c r="P53" s="37">
        <v>0.55000000000000004</v>
      </c>
      <c r="Q53" s="36">
        <f t="shared" si="24"/>
        <v>23.1</v>
      </c>
      <c r="R53" s="35">
        <f t="shared" si="25"/>
        <v>2</v>
      </c>
      <c r="S53" s="36">
        <v>2</v>
      </c>
      <c r="T53" s="36"/>
    </row>
    <row r="54" spans="1:20" s="34" customFormat="1" ht="56.25" customHeight="1">
      <c r="A54" s="13">
        <v>6</v>
      </c>
      <c r="B54" s="44" t="s">
        <v>127</v>
      </c>
      <c r="C54" s="13">
        <v>37</v>
      </c>
      <c r="D54" s="13">
        <f t="shared" si="19"/>
        <v>34</v>
      </c>
      <c r="E54" s="13">
        <v>3</v>
      </c>
      <c r="F54" s="35">
        <f t="shared" si="20"/>
        <v>31</v>
      </c>
      <c r="G54" s="36"/>
      <c r="H54" s="36"/>
      <c r="I54" s="36">
        <v>31</v>
      </c>
      <c r="J54" s="36"/>
      <c r="K54" s="37">
        <v>0.05</v>
      </c>
      <c r="L54" s="36">
        <f t="shared" si="21"/>
        <v>1.55</v>
      </c>
      <c r="M54" s="76">
        <f t="shared" si="22"/>
        <v>1.55</v>
      </c>
      <c r="N54" s="37">
        <v>0.3</v>
      </c>
      <c r="O54" s="36">
        <f t="shared" si="23"/>
        <v>9.2999999999999989</v>
      </c>
      <c r="P54" s="37">
        <v>0.55000000000000004</v>
      </c>
      <c r="Q54" s="36">
        <f t="shared" si="24"/>
        <v>17.05</v>
      </c>
      <c r="R54" s="35">
        <f t="shared" si="25"/>
        <v>1</v>
      </c>
      <c r="S54" s="36">
        <v>1</v>
      </c>
      <c r="T54" s="36"/>
    </row>
    <row r="55" spans="1:20" s="34" customFormat="1" ht="56.25" customHeight="1">
      <c r="A55" s="13">
        <v>7</v>
      </c>
      <c r="B55" s="44" t="s">
        <v>128</v>
      </c>
      <c r="C55" s="13">
        <v>51</v>
      </c>
      <c r="D55" s="13">
        <f t="shared" si="19"/>
        <v>47</v>
      </c>
      <c r="E55" s="13">
        <v>3</v>
      </c>
      <c r="F55" s="35">
        <f t="shared" si="20"/>
        <v>44</v>
      </c>
      <c r="G55" s="36"/>
      <c r="H55" s="36"/>
      <c r="I55" s="36">
        <v>43</v>
      </c>
      <c r="J55" s="36">
        <v>1</v>
      </c>
      <c r="K55" s="37">
        <v>0.05</v>
      </c>
      <c r="L55" s="36">
        <f t="shared" si="21"/>
        <v>2.2000000000000002</v>
      </c>
      <c r="M55" s="76">
        <f t="shared" si="22"/>
        <v>2.2000000000000002</v>
      </c>
      <c r="N55" s="37">
        <v>0.3</v>
      </c>
      <c r="O55" s="36">
        <f t="shared" si="23"/>
        <v>13.2</v>
      </c>
      <c r="P55" s="37">
        <v>0.55000000000000004</v>
      </c>
      <c r="Q55" s="36">
        <f t="shared" si="24"/>
        <v>24.200000000000003</v>
      </c>
      <c r="R55" s="35">
        <f t="shared" si="25"/>
        <v>1</v>
      </c>
      <c r="S55" s="36">
        <v>1</v>
      </c>
      <c r="T55" s="36"/>
    </row>
    <row r="56" spans="1:20" s="34" customFormat="1" ht="56.25" customHeight="1">
      <c r="A56" s="13">
        <v>8</v>
      </c>
      <c r="B56" s="44" t="s">
        <v>129</v>
      </c>
      <c r="C56" s="13">
        <v>36</v>
      </c>
      <c r="D56" s="13">
        <f t="shared" si="19"/>
        <v>30</v>
      </c>
      <c r="E56" s="13">
        <v>3</v>
      </c>
      <c r="F56" s="35">
        <f t="shared" si="20"/>
        <v>27</v>
      </c>
      <c r="G56" s="36"/>
      <c r="H56" s="36"/>
      <c r="I56" s="36">
        <v>27</v>
      </c>
      <c r="J56" s="36"/>
      <c r="K56" s="37">
        <v>0.05</v>
      </c>
      <c r="L56" s="36">
        <f t="shared" si="21"/>
        <v>1.35</v>
      </c>
      <c r="M56" s="76">
        <f t="shared" si="22"/>
        <v>1.35</v>
      </c>
      <c r="N56" s="37">
        <v>0.3</v>
      </c>
      <c r="O56" s="36">
        <f t="shared" si="23"/>
        <v>8.1</v>
      </c>
      <c r="P56" s="37">
        <v>0.55000000000000004</v>
      </c>
      <c r="Q56" s="36">
        <f t="shared" si="24"/>
        <v>14.850000000000001</v>
      </c>
      <c r="R56" s="35">
        <f t="shared" si="25"/>
        <v>1</v>
      </c>
      <c r="S56" s="36">
        <v>1</v>
      </c>
      <c r="T56" s="36"/>
    </row>
    <row r="57" spans="1:20" s="34" customFormat="1" ht="56.25" customHeight="1">
      <c r="A57" s="13">
        <v>9</v>
      </c>
      <c r="B57" s="44" t="s">
        <v>130</v>
      </c>
      <c r="C57" s="13">
        <v>39</v>
      </c>
      <c r="D57" s="13">
        <f t="shared" si="19"/>
        <v>37</v>
      </c>
      <c r="E57" s="13">
        <v>3</v>
      </c>
      <c r="F57" s="35">
        <f t="shared" si="20"/>
        <v>34</v>
      </c>
      <c r="G57" s="36"/>
      <c r="H57" s="36"/>
      <c r="I57" s="36">
        <v>34</v>
      </c>
      <c r="J57" s="36"/>
      <c r="K57" s="37">
        <v>0.05</v>
      </c>
      <c r="L57" s="36">
        <f t="shared" si="21"/>
        <v>1.7000000000000002</v>
      </c>
      <c r="M57" s="76">
        <f t="shared" si="22"/>
        <v>1.7000000000000002</v>
      </c>
      <c r="N57" s="37">
        <v>0.3</v>
      </c>
      <c r="O57" s="36">
        <f t="shared" si="23"/>
        <v>10.199999999999999</v>
      </c>
      <c r="P57" s="37">
        <v>0.55000000000000004</v>
      </c>
      <c r="Q57" s="36">
        <f t="shared" si="24"/>
        <v>18.700000000000003</v>
      </c>
      <c r="R57" s="35">
        <f t="shared" si="25"/>
        <v>2</v>
      </c>
      <c r="S57" s="36">
        <v>2</v>
      </c>
      <c r="T57" s="36"/>
    </row>
    <row r="58" spans="1:20" s="34" customFormat="1" ht="56.25" customHeight="1">
      <c r="A58" s="13">
        <v>10</v>
      </c>
      <c r="B58" s="44" t="s">
        <v>131</v>
      </c>
      <c r="C58" s="13">
        <v>37</v>
      </c>
      <c r="D58" s="13">
        <f t="shared" si="19"/>
        <v>35</v>
      </c>
      <c r="E58" s="13">
        <v>3</v>
      </c>
      <c r="F58" s="35">
        <f t="shared" si="20"/>
        <v>32</v>
      </c>
      <c r="G58" s="36"/>
      <c r="H58" s="36"/>
      <c r="I58" s="36">
        <v>32</v>
      </c>
      <c r="J58" s="36"/>
      <c r="K58" s="37">
        <v>0.05</v>
      </c>
      <c r="L58" s="36">
        <f t="shared" si="21"/>
        <v>1.6</v>
      </c>
      <c r="M58" s="76">
        <f t="shared" si="22"/>
        <v>1.6</v>
      </c>
      <c r="N58" s="37">
        <v>0.3</v>
      </c>
      <c r="O58" s="36">
        <f t="shared" si="23"/>
        <v>9.6</v>
      </c>
      <c r="P58" s="37">
        <v>0.55000000000000004</v>
      </c>
      <c r="Q58" s="36">
        <f t="shared" si="24"/>
        <v>17.600000000000001</v>
      </c>
      <c r="R58" s="35">
        <f t="shared" si="25"/>
        <v>1</v>
      </c>
      <c r="S58" s="36">
        <v>1</v>
      </c>
      <c r="T58" s="36"/>
    </row>
    <row r="59" spans="1:20" s="34" customFormat="1" ht="56.25" customHeight="1">
      <c r="A59" s="13">
        <v>11</v>
      </c>
      <c r="B59" s="44" t="s">
        <v>132</v>
      </c>
      <c r="C59" s="13">
        <v>34</v>
      </c>
      <c r="D59" s="13">
        <f t="shared" si="19"/>
        <v>31</v>
      </c>
      <c r="E59" s="13">
        <v>3</v>
      </c>
      <c r="F59" s="35">
        <f t="shared" si="20"/>
        <v>28</v>
      </c>
      <c r="G59" s="36"/>
      <c r="H59" s="36"/>
      <c r="I59" s="36">
        <v>27</v>
      </c>
      <c r="J59" s="36">
        <v>1</v>
      </c>
      <c r="K59" s="37">
        <v>0.05</v>
      </c>
      <c r="L59" s="36">
        <f t="shared" si="21"/>
        <v>1.4000000000000001</v>
      </c>
      <c r="M59" s="76">
        <f t="shared" si="22"/>
        <v>1.4000000000000001</v>
      </c>
      <c r="N59" s="37">
        <v>0.3</v>
      </c>
      <c r="O59" s="36">
        <f t="shared" si="23"/>
        <v>8.4</v>
      </c>
      <c r="P59" s="37">
        <v>0.55000000000000004</v>
      </c>
      <c r="Q59" s="36">
        <f t="shared" si="24"/>
        <v>15.400000000000002</v>
      </c>
      <c r="R59" s="35">
        <f t="shared" si="25"/>
        <v>2</v>
      </c>
      <c r="S59" s="36">
        <v>2</v>
      </c>
      <c r="T59" s="36"/>
    </row>
    <row r="60" spans="1:20" s="34" customFormat="1" ht="56.25" customHeight="1">
      <c r="A60" s="13">
        <v>12</v>
      </c>
      <c r="B60" s="44" t="s">
        <v>133</v>
      </c>
      <c r="C60" s="13">
        <v>63</v>
      </c>
      <c r="D60" s="13">
        <f t="shared" si="19"/>
        <v>60</v>
      </c>
      <c r="E60" s="13">
        <v>3</v>
      </c>
      <c r="F60" s="35">
        <f t="shared" si="20"/>
        <v>57</v>
      </c>
      <c r="G60" s="36"/>
      <c r="H60" s="36"/>
      <c r="I60" s="36">
        <v>56</v>
      </c>
      <c r="J60" s="36">
        <v>1</v>
      </c>
      <c r="K60" s="37">
        <v>0.05</v>
      </c>
      <c r="L60" s="36">
        <f t="shared" si="21"/>
        <v>2.85</v>
      </c>
      <c r="M60" s="76">
        <f t="shared" si="22"/>
        <v>2.85</v>
      </c>
      <c r="N60" s="37">
        <v>0.3</v>
      </c>
      <c r="O60" s="36">
        <f t="shared" si="23"/>
        <v>17.099999999999998</v>
      </c>
      <c r="P60" s="37">
        <v>0.55000000000000004</v>
      </c>
      <c r="Q60" s="36">
        <f t="shared" si="24"/>
        <v>31.35</v>
      </c>
      <c r="R60" s="35">
        <f t="shared" si="25"/>
        <v>2</v>
      </c>
      <c r="S60" s="36">
        <v>2</v>
      </c>
      <c r="T60" s="36"/>
    </row>
    <row r="61" spans="1:20" s="34" customFormat="1" ht="56.25" customHeight="1">
      <c r="A61" s="13">
        <v>13</v>
      </c>
      <c r="B61" s="44" t="s">
        <v>134</v>
      </c>
      <c r="C61" s="13">
        <v>37</v>
      </c>
      <c r="D61" s="13">
        <f t="shared" si="19"/>
        <v>37</v>
      </c>
      <c r="E61" s="13">
        <v>3</v>
      </c>
      <c r="F61" s="35">
        <f t="shared" si="20"/>
        <v>34</v>
      </c>
      <c r="G61" s="36"/>
      <c r="H61" s="36">
        <v>6</v>
      </c>
      <c r="I61" s="36">
        <v>27</v>
      </c>
      <c r="J61" s="36">
        <v>1</v>
      </c>
      <c r="K61" s="37">
        <v>0.05</v>
      </c>
      <c r="L61" s="36">
        <f t="shared" si="21"/>
        <v>1.7000000000000002</v>
      </c>
      <c r="M61" s="76">
        <f t="shared" si="22"/>
        <v>1.7000000000000002</v>
      </c>
      <c r="N61" s="37">
        <v>0.3</v>
      </c>
      <c r="O61" s="36">
        <f t="shared" si="23"/>
        <v>10.199999999999999</v>
      </c>
      <c r="P61" s="37">
        <v>0.55000000000000004</v>
      </c>
      <c r="Q61" s="36">
        <f t="shared" si="24"/>
        <v>18.700000000000003</v>
      </c>
      <c r="R61" s="35">
        <f t="shared" si="25"/>
        <v>2</v>
      </c>
      <c r="S61" s="36">
        <v>1</v>
      </c>
      <c r="T61" s="36">
        <v>1</v>
      </c>
    </row>
    <row r="62" spans="1:20" s="34" customFormat="1" ht="56.25" customHeight="1">
      <c r="A62" s="33" t="s">
        <v>36</v>
      </c>
      <c r="B62" s="38" t="s">
        <v>39</v>
      </c>
      <c r="C62" s="33">
        <f t="shared" ref="C62:J62" si="26">SUM(C63:C79)</f>
        <v>832</v>
      </c>
      <c r="D62" s="33">
        <f t="shared" si="26"/>
        <v>788</v>
      </c>
      <c r="E62" s="33">
        <f t="shared" si="26"/>
        <v>42</v>
      </c>
      <c r="F62" s="33">
        <f t="shared" si="26"/>
        <v>746</v>
      </c>
      <c r="G62" s="33">
        <f t="shared" si="26"/>
        <v>0</v>
      </c>
      <c r="H62" s="33">
        <f t="shared" si="26"/>
        <v>217</v>
      </c>
      <c r="I62" s="33">
        <f t="shared" si="26"/>
        <v>428</v>
      </c>
      <c r="J62" s="33">
        <f t="shared" si="26"/>
        <v>101</v>
      </c>
      <c r="K62" s="37">
        <v>0.1</v>
      </c>
      <c r="L62" s="33">
        <f>SUM(L63:L79)</f>
        <v>74.600000000000023</v>
      </c>
      <c r="M62" s="157">
        <f>SUM(M63:M79)</f>
        <v>74.600000000000023</v>
      </c>
      <c r="N62" s="37">
        <v>0.4</v>
      </c>
      <c r="O62" s="33">
        <f>SUM(O63:O79)</f>
        <v>298.40000000000009</v>
      </c>
      <c r="P62" s="37">
        <v>0.4</v>
      </c>
      <c r="Q62" s="33">
        <f>SUM(Q63:Q79)</f>
        <v>298.40000000000009</v>
      </c>
      <c r="R62" s="33">
        <f>SUM(R63:R79)</f>
        <v>65</v>
      </c>
      <c r="S62" s="33">
        <f>SUM(S63:S79)</f>
        <v>25</v>
      </c>
      <c r="T62" s="33">
        <f>SUM(T63:T79)</f>
        <v>40</v>
      </c>
    </row>
    <row r="63" spans="1:20" s="34" customFormat="1" ht="56.25" customHeight="1">
      <c r="A63" s="13">
        <v>1</v>
      </c>
      <c r="B63" s="44" t="s">
        <v>135</v>
      </c>
      <c r="C63" s="13">
        <v>45</v>
      </c>
      <c r="D63" s="13">
        <f>E63+F63</f>
        <v>38</v>
      </c>
      <c r="E63" s="13">
        <v>1</v>
      </c>
      <c r="F63" s="35">
        <f>G63+H63+I63+J63</f>
        <v>37</v>
      </c>
      <c r="G63" s="35"/>
      <c r="H63" s="35">
        <v>10</v>
      </c>
      <c r="I63" s="35">
        <v>15</v>
      </c>
      <c r="J63" s="35">
        <v>12</v>
      </c>
      <c r="K63" s="37">
        <v>0.1</v>
      </c>
      <c r="L63" s="36">
        <f>K63*F63</f>
        <v>3.7</v>
      </c>
      <c r="M63" s="76">
        <f>L63-G63</f>
        <v>3.7</v>
      </c>
      <c r="N63" s="37">
        <v>0.4</v>
      </c>
      <c r="O63" s="36">
        <f>N63*F63</f>
        <v>14.8</v>
      </c>
      <c r="P63" s="37">
        <v>0.4</v>
      </c>
      <c r="Q63" s="36">
        <f>P63*F63</f>
        <v>14.8</v>
      </c>
      <c r="R63" s="35">
        <f>S63+T63</f>
        <v>2</v>
      </c>
      <c r="S63" s="35"/>
      <c r="T63" s="35">
        <v>2</v>
      </c>
    </row>
    <row r="64" spans="1:20" s="34" customFormat="1" ht="56.25" customHeight="1">
      <c r="A64" s="13">
        <v>2</v>
      </c>
      <c r="B64" s="44" t="s">
        <v>136</v>
      </c>
      <c r="C64" s="13">
        <v>43</v>
      </c>
      <c r="D64" s="13">
        <f>E64+F64</f>
        <v>38</v>
      </c>
      <c r="E64" s="13">
        <v>2</v>
      </c>
      <c r="F64" s="35">
        <f>G64+H64+I64+J64</f>
        <v>36</v>
      </c>
      <c r="G64" s="35"/>
      <c r="H64" s="35">
        <v>7</v>
      </c>
      <c r="I64" s="35">
        <v>23</v>
      </c>
      <c r="J64" s="35">
        <v>6</v>
      </c>
      <c r="K64" s="37">
        <v>0.1</v>
      </c>
      <c r="L64" s="36">
        <f t="shared" ref="L64:L79" si="27">K64*F64</f>
        <v>3.6</v>
      </c>
      <c r="M64" s="76">
        <f t="shared" ref="M64:M79" si="28">L64-G64</f>
        <v>3.6</v>
      </c>
      <c r="N64" s="37">
        <v>0.4</v>
      </c>
      <c r="O64" s="36">
        <f t="shared" ref="O64:O79" si="29">N64*F64</f>
        <v>14.4</v>
      </c>
      <c r="P64" s="37">
        <v>0.4</v>
      </c>
      <c r="Q64" s="36">
        <f t="shared" ref="Q64:Q79" si="30">P64*F64</f>
        <v>14.4</v>
      </c>
      <c r="R64" s="35">
        <f t="shared" ref="R64:R79" si="31">S64+T64</f>
        <v>3</v>
      </c>
      <c r="S64" s="35">
        <v>1</v>
      </c>
      <c r="T64" s="35">
        <v>2</v>
      </c>
    </row>
    <row r="65" spans="1:20" s="34" customFormat="1" ht="56.25" customHeight="1">
      <c r="A65" s="13">
        <v>3</v>
      </c>
      <c r="B65" s="44" t="s">
        <v>137</v>
      </c>
      <c r="C65" s="13">
        <v>38</v>
      </c>
      <c r="D65" s="13">
        <f>E65+F65</f>
        <v>36</v>
      </c>
      <c r="E65" s="13">
        <v>2</v>
      </c>
      <c r="F65" s="35">
        <f t="shared" ref="F65:F79" si="32">G65+H65+I65+J65</f>
        <v>34</v>
      </c>
      <c r="G65" s="35"/>
      <c r="H65" s="35">
        <v>10</v>
      </c>
      <c r="I65" s="35">
        <v>16</v>
      </c>
      <c r="J65" s="35">
        <v>8</v>
      </c>
      <c r="K65" s="37">
        <v>0.1</v>
      </c>
      <c r="L65" s="36">
        <f t="shared" si="27"/>
        <v>3.4000000000000004</v>
      </c>
      <c r="M65" s="76">
        <f t="shared" si="28"/>
        <v>3.4000000000000004</v>
      </c>
      <c r="N65" s="37">
        <v>0.4</v>
      </c>
      <c r="O65" s="36">
        <f t="shared" si="29"/>
        <v>13.600000000000001</v>
      </c>
      <c r="P65" s="37">
        <v>0.4</v>
      </c>
      <c r="Q65" s="36">
        <f t="shared" si="30"/>
        <v>13.600000000000001</v>
      </c>
      <c r="R65" s="35">
        <f t="shared" si="31"/>
        <v>4</v>
      </c>
      <c r="S65" s="35">
        <v>1</v>
      </c>
      <c r="T65" s="35">
        <v>3</v>
      </c>
    </row>
    <row r="66" spans="1:20" s="34" customFormat="1" ht="56.25" customHeight="1">
      <c r="A66" s="13">
        <v>4</v>
      </c>
      <c r="B66" s="44" t="s">
        <v>138</v>
      </c>
      <c r="C66" s="13">
        <v>58</v>
      </c>
      <c r="D66" s="13">
        <f t="shared" ref="D66:D79" si="33">E66+F66</f>
        <v>58</v>
      </c>
      <c r="E66" s="13">
        <v>3</v>
      </c>
      <c r="F66" s="35">
        <f t="shared" si="32"/>
        <v>55</v>
      </c>
      <c r="G66" s="35"/>
      <c r="H66" s="35">
        <v>11</v>
      </c>
      <c r="I66" s="35">
        <v>34</v>
      </c>
      <c r="J66" s="35">
        <v>10</v>
      </c>
      <c r="K66" s="37">
        <v>0.1</v>
      </c>
      <c r="L66" s="36">
        <f>K66*F66</f>
        <v>5.5</v>
      </c>
      <c r="M66" s="76">
        <f t="shared" si="28"/>
        <v>5.5</v>
      </c>
      <c r="N66" s="37">
        <v>0.4</v>
      </c>
      <c r="O66" s="36">
        <f t="shared" si="29"/>
        <v>22</v>
      </c>
      <c r="P66" s="37">
        <v>0.4</v>
      </c>
      <c r="Q66" s="36">
        <f t="shared" si="30"/>
        <v>22</v>
      </c>
      <c r="R66" s="35">
        <f t="shared" si="31"/>
        <v>3</v>
      </c>
      <c r="S66" s="35">
        <v>1</v>
      </c>
      <c r="T66" s="35">
        <v>2</v>
      </c>
    </row>
    <row r="67" spans="1:20" s="34" customFormat="1" ht="56.25" customHeight="1">
      <c r="A67" s="13">
        <v>5</v>
      </c>
      <c r="B67" s="44" t="s">
        <v>139</v>
      </c>
      <c r="C67" s="13">
        <v>55</v>
      </c>
      <c r="D67" s="13">
        <f t="shared" si="33"/>
        <v>54</v>
      </c>
      <c r="E67" s="13">
        <v>3</v>
      </c>
      <c r="F67" s="35">
        <f t="shared" si="32"/>
        <v>51</v>
      </c>
      <c r="G67" s="35"/>
      <c r="H67" s="35">
        <v>10</v>
      </c>
      <c r="I67" s="35">
        <v>33</v>
      </c>
      <c r="J67" s="35">
        <v>8</v>
      </c>
      <c r="K67" s="37">
        <v>0.1</v>
      </c>
      <c r="L67" s="36">
        <f t="shared" si="27"/>
        <v>5.1000000000000005</v>
      </c>
      <c r="M67" s="76">
        <f t="shared" si="28"/>
        <v>5.1000000000000005</v>
      </c>
      <c r="N67" s="37">
        <v>0.4</v>
      </c>
      <c r="O67" s="36">
        <f t="shared" si="29"/>
        <v>20.400000000000002</v>
      </c>
      <c r="P67" s="37">
        <v>0.4</v>
      </c>
      <c r="Q67" s="36">
        <f t="shared" si="30"/>
        <v>20.400000000000002</v>
      </c>
      <c r="R67" s="35">
        <f t="shared" si="31"/>
        <v>5</v>
      </c>
      <c r="S67" s="35">
        <v>2</v>
      </c>
      <c r="T67" s="35">
        <v>3</v>
      </c>
    </row>
    <row r="68" spans="1:20" s="34" customFormat="1" ht="56.25" customHeight="1">
      <c r="A68" s="13">
        <v>6</v>
      </c>
      <c r="B68" s="44" t="s">
        <v>140</v>
      </c>
      <c r="C68" s="13">
        <v>61</v>
      </c>
      <c r="D68" s="13">
        <f t="shared" si="33"/>
        <v>54</v>
      </c>
      <c r="E68" s="13">
        <v>3</v>
      </c>
      <c r="F68" s="35">
        <f t="shared" si="32"/>
        <v>51</v>
      </c>
      <c r="G68" s="35"/>
      <c r="H68" s="35">
        <v>11</v>
      </c>
      <c r="I68" s="35">
        <v>31</v>
      </c>
      <c r="J68" s="35">
        <v>9</v>
      </c>
      <c r="K68" s="37">
        <v>0.1</v>
      </c>
      <c r="L68" s="36">
        <f t="shared" si="27"/>
        <v>5.1000000000000005</v>
      </c>
      <c r="M68" s="76">
        <f t="shared" si="28"/>
        <v>5.1000000000000005</v>
      </c>
      <c r="N68" s="37">
        <v>0.4</v>
      </c>
      <c r="O68" s="36">
        <f t="shared" si="29"/>
        <v>20.400000000000002</v>
      </c>
      <c r="P68" s="37">
        <v>0.4</v>
      </c>
      <c r="Q68" s="36">
        <f t="shared" si="30"/>
        <v>20.400000000000002</v>
      </c>
      <c r="R68" s="35">
        <f t="shared" si="31"/>
        <v>6</v>
      </c>
      <c r="S68" s="35">
        <v>2</v>
      </c>
      <c r="T68" s="35">
        <v>4</v>
      </c>
    </row>
    <row r="69" spans="1:20" s="34" customFormat="1" ht="56.25" customHeight="1">
      <c r="A69" s="13">
        <v>7</v>
      </c>
      <c r="B69" s="44" t="s">
        <v>141</v>
      </c>
      <c r="C69" s="13">
        <v>58</v>
      </c>
      <c r="D69" s="13">
        <f t="shared" si="33"/>
        <v>55</v>
      </c>
      <c r="E69" s="13">
        <v>3</v>
      </c>
      <c r="F69" s="35">
        <f t="shared" si="32"/>
        <v>52</v>
      </c>
      <c r="G69" s="35"/>
      <c r="H69" s="35">
        <v>20</v>
      </c>
      <c r="I69" s="35">
        <v>28</v>
      </c>
      <c r="J69" s="35">
        <v>4</v>
      </c>
      <c r="K69" s="37">
        <v>0.1</v>
      </c>
      <c r="L69" s="36">
        <f t="shared" si="27"/>
        <v>5.2</v>
      </c>
      <c r="M69" s="76">
        <f t="shared" si="28"/>
        <v>5.2</v>
      </c>
      <c r="N69" s="37">
        <v>0.4</v>
      </c>
      <c r="O69" s="36">
        <f t="shared" si="29"/>
        <v>20.8</v>
      </c>
      <c r="P69" s="37">
        <v>0.4</v>
      </c>
      <c r="Q69" s="36">
        <f t="shared" si="30"/>
        <v>20.8</v>
      </c>
      <c r="R69" s="35">
        <f t="shared" si="31"/>
        <v>6</v>
      </c>
      <c r="S69" s="35">
        <v>2</v>
      </c>
      <c r="T69" s="35">
        <v>4</v>
      </c>
    </row>
    <row r="70" spans="1:20" s="34" customFormat="1" ht="56.25" customHeight="1">
      <c r="A70" s="13">
        <v>8</v>
      </c>
      <c r="B70" s="44" t="s">
        <v>142</v>
      </c>
      <c r="C70" s="13">
        <v>38</v>
      </c>
      <c r="D70" s="13">
        <f t="shared" si="33"/>
        <v>38</v>
      </c>
      <c r="E70" s="13">
        <v>2</v>
      </c>
      <c r="F70" s="35">
        <f t="shared" si="32"/>
        <v>36</v>
      </c>
      <c r="G70" s="35"/>
      <c r="H70" s="35">
        <v>6</v>
      </c>
      <c r="I70" s="35">
        <v>23</v>
      </c>
      <c r="J70" s="35">
        <v>7</v>
      </c>
      <c r="K70" s="37">
        <v>0.1</v>
      </c>
      <c r="L70" s="36">
        <f t="shared" si="27"/>
        <v>3.6</v>
      </c>
      <c r="M70" s="76">
        <f t="shared" si="28"/>
        <v>3.6</v>
      </c>
      <c r="N70" s="37">
        <v>0.4</v>
      </c>
      <c r="O70" s="36">
        <f t="shared" si="29"/>
        <v>14.4</v>
      </c>
      <c r="P70" s="37">
        <v>0.4</v>
      </c>
      <c r="Q70" s="36">
        <f t="shared" si="30"/>
        <v>14.4</v>
      </c>
      <c r="R70" s="35">
        <f t="shared" si="31"/>
        <v>3</v>
      </c>
      <c r="S70" s="35"/>
      <c r="T70" s="35">
        <v>3</v>
      </c>
    </row>
    <row r="71" spans="1:20" s="34" customFormat="1" ht="56.25" customHeight="1">
      <c r="A71" s="13">
        <v>9</v>
      </c>
      <c r="B71" s="44" t="s">
        <v>143</v>
      </c>
      <c r="C71" s="13">
        <v>54</v>
      </c>
      <c r="D71" s="13">
        <f t="shared" si="33"/>
        <v>50</v>
      </c>
      <c r="E71" s="13">
        <v>3</v>
      </c>
      <c r="F71" s="35">
        <f t="shared" si="32"/>
        <v>47</v>
      </c>
      <c r="G71" s="35"/>
      <c r="H71" s="35">
        <v>6</v>
      </c>
      <c r="I71" s="35">
        <v>34</v>
      </c>
      <c r="J71" s="35">
        <v>7</v>
      </c>
      <c r="K71" s="37">
        <v>0.1</v>
      </c>
      <c r="L71" s="36">
        <f t="shared" si="27"/>
        <v>4.7</v>
      </c>
      <c r="M71" s="76">
        <f t="shared" si="28"/>
        <v>4.7</v>
      </c>
      <c r="N71" s="37">
        <v>0.4</v>
      </c>
      <c r="O71" s="36">
        <f t="shared" si="29"/>
        <v>18.8</v>
      </c>
      <c r="P71" s="37">
        <v>0.4</v>
      </c>
      <c r="Q71" s="36">
        <f t="shared" si="30"/>
        <v>18.8</v>
      </c>
      <c r="R71" s="35">
        <f t="shared" si="31"/>
        <v>1</v>
      </c>
      <c r="S71" s="35">
        <v>1</v>
      </c>
      <c r="T71" s="35"/>
    </row>
    <row r="72" spans="1:20" s="34" customFormat="1" ht="56.25" customHeight="1">
      <c r="A72" s="13">
        <v>10</v>
      </c>
      <c r="B72" s="44" t="s">
        <v>144</v>
      </c>
      <c r="C72" s="13">
        <v>56</v>
      </c>
      <c r="D72" s="13">
        <f t="shared" si="33"/>
        <v>55</v>
      </c>
      <c r="E72" s="13">
        <v>3</v>
      </c>
      <c r="F72" s="35">
        <f t="shared" si="32"/>
        <v>52</v>
      </c>
      <c r="G72" s="35"/>
      <c r="H72" s="35">
        <v>12</v>
      </c>
      <c r="I72" s="35">
        <v>37</v>
      </c>
      <c r="J72" s="35">
        <v>3</v>
      </c>
      <c r="K72" s="37">
        <v>0.1</v>
      </c>
      <c r="L72" s="36">
        <f t="shared" si="27"/>
        <v>5.2</v>
      </c>
      <c r="M72" s="76">
        <f t="shared" si="28"/>
        <v>5.2</v>
      </c>
      <c r="N72" s="37">
        <v>0.4</v>
      </c>
      <c r="O72" s="36">
        <f t="shared" si="29"/>
        <v>20.8</v>
      </c>
      <c r="P72" s="37">
        <v>0.4</v>
      </c>
      <c r="Q72" s="36">
        <f t="shared" si="30"/>
        <v>20.8</v>
      </c>
      <c r="R72" s="35">
        <f t="shared" si="31"/>
        <v>5</v>
      </c>
      <c r="S72" s="35">
        <v>3</v>
      </c>
      <c r="T72" s="35">
        <v>2</v>
      </c>
    </row>
    <row r="73" spans="1:20" s="34" customFormat="1" ht="56.25" customHeight="1">
      <c r="A73" s="13">
        <v>11</v>
      </c>
      <c r="B73" s="44" t="s">
        <v>145</v>
      </c>
      <c r="C73" s="13">
        <v>30</v>
      </c>
      <c r="D73" s="13">
        <f t="shared" si="33"/>
        <v>29</v>
      </c>
      <c r="E73" s="13">
        <v>2</v>
      </c>
      <c r="F73" s="35">
        <f t="shared" si="32"/>
        <v>27</v>
      </c>
      <c r="G73" s="35"/>
      <c r="H73" s="35">
        <v>6</v>
      </c>
      <c r="I73" s="35">
        <v>19</v>
      </c>
      <c r="J73" s="35">
        <v>2</v>
      </c>
      <c r="K73" s="37">
        <v>0.1</v>
      </c>
      <c r="L73" s="36">
        <f t="shared" si="27"/>
        <v>2.7</v>
      </c>
      <c r="M73" s="76">
        <f t="shared" si="28"/>
        <v>2.7</v>
      </c>
      <c r="N73" s="37">
        <v>0.4</v>
      </c>
      <c r="O73" s="36">
        <f t="shared" si="29"/>
        <v>10.8</v>
      </c>
      <c r="P73" s="37">
        <v>0.4</v>
      </c>
      <c r="Q73" s="36">
        <f t="shared" si="30"/>
        <v>10.8</v>
      </c>
      <c r="R73" s="35">
        <f t="shared" si="31"/>
        <v>2</v>
      </c>
      <c r="S73" s="35"/>
      <c r="T73" s="35">
        <v>2</v>
      </c>
    </row>
    <row r="74" spans="1:20" s="34" customFormat="1" ht="56.25" customHeight="1">
      <c r="A74" s="13">
        <v>12</v>
      </c>
      <c r="B74" s="44" t="s">
        <v>146</v>
      </c>
      <c r="C74" s="13">
        <v>44</v>
      </c>
      <c r="D74" s="13">
        <f t="shared" si="33"/>
        <v>44</v>
      </c>
      <c r="E74" s="13">
        <v>2</v>
      </c>
      <c r="F74" s="35">
        <f t="shared" si="32"/>
        <v>42</v>
      </c>
      <c r="G74" s="35"/>
      <c r="H74" s="35">
        <v>15</v>
      </c>
      <c r="I74" s="35">
        <v>23</v>
      </c>
      <c r="J74" s="35">
        <v>4</v>
      </c>
      <c r="K74" s="37">
        <v>0.1</v>
      </c>
      <c r="L74" s="36">
        <f t="shared" si="27"/>
        <v>4.2</v>
      </c>
      <c r="M74" s="76">
        <f t="shared" si="28"/>
        <v>4.2</v>
      </c>
      <c r="N74" s="37">
        <v>0.4</v>
      </c>
      <c r="O74" s="36">
        <f t="shared" si="29"/>
        <v>16.8</v>
      </c>
      <c r="P74" s="37">
        <v>0.4</v>
      </c>
      <c r="Q74" s="36">
        <f t="shared" si="30"/>
        <v>16.8</v>
      </c>
      <c r="R74" s="35">
        <f t="shared" si="31"/>
        <v>4</v>
      </c>
      <c r="S74" s="35">
        <v>2</v>
      </c>
      <c r="T74" s="35">
        <v>2</v>
      </c>
    </row>
    <row r="75" spans="1:20" s="34" customFormat="1" ht="56.25" customHeight="1">
      <c r="A75" s="13">
        <v>13</v>
      </c>
      <c r="B75" s="44" t="s">
        <v>147</v>
      </c>
      <c r="C75" s="13">
        <v>28</v>
      </c>
      <c r="D75" s="13">
        <f t="shared" si="33"/>
        <v>28</v>
      </c>
      <c r="E75" s="13">
        <v>2</v>
      </c>
      <c r="F75" s="35">
        <f t="shared" si="32"/>
        <v>26</v>
      </c>
      <c r="G75" s="35"/>
      <c r="H75" s="35">
        <v>11</v>
      </c>
      <c r="I75" s="35">
        <v>11</v>
      </c>
      <c r="J75" s="35">
        <v>4</v>
      </c>
      <c r="K75" s="37">
        <v>0.1</v>
      </c>
      <c r="L75" s="36">
        <f t="shared" si="27"/>
        <v>2.6</v>
      </c>
      <c r="M75" s="76">
        <f t="shared" si="28"/>
        <v>2.6</v>
      </c>
      <c r="N75" s="37">
        <v>0.4</v>
      </c>
      <c r="O75" s="36">
        <f t="shared" si="29"/>
        <v>10.4</v>
      </c>
      <c r="P75" s="37">
        <v>0.4</v>
      </c>
      <c r="Q75" s="36">
        <f t="shared" si="30"/>
        <v>10.4</v>
      </c>
      <c r="R75" s="35">
        <f t="shared" si="31"/>
        <v>2</v>
      </c>
      <c r="S75" s="35">
        <v>2</v>
      </c>
      <c r="T75" s="35"/>
    </row>
    <row r="76" spans="1:20" s="34" customFormat="1" ht="56.25" customHeight="1">
      <c r="A76" s="13">
        <v>14</v>
      </c>
      <c r="B76" s="44" t="s">
        <v>148</v>
      </c>
      <c r="C76" s="13">
        <v>43</v>
      </c>
      <c r="D76" s="13">
        <f t="shared" si="33"/>
        <v>41</v>
      </c>
      <c r="E76" s="13">
        <v>3</v>
      </c>
      <c r="F76" s="35">
        <f t="shared" si="32"/>
        <v>38</v>
      </c>
      <c r="G76" s="35"/>
      <c r="H76" s="35">
        <v>22</v>
      </c>
      <c r="I76" s="35">
        <v>12</v>
      </c>
      <c r="J76" s="35">
        <v>4</v>
      </c>
      <c r="K76" s="37">
        <v>0.1</v>
      </c>
      <c r="L76" s="36">
        <f t="shared" si="27"/>
        <v>3.8000000000000003</v>
      </c>
      <c r="M76" s="76">
        <f t="shared" si="28"/>
        <v>3.8000000000000003</v>
      </c>
      <c r="N76" s="37">
        <v>0.4</v>
      </c>
      <c r="O76" s="36">
        <f t="shared" si="29"/>
        <v>15.200000000000001</v>
      </c>
      <c r="P76" s="37">
        <v>0.4</v>
      </c>
      <c r="Q76" s="36">
        <f t="shared" si="30"/>
        <v>15.200000000000001</v>
      </c>
      <c r="R76" s="35">
        <f t="shared" si="31"/>
        <v>2</v>
      </c>
      <c r="S76" s="35">
        <v>2</v>
      </c>
      <c r="T76" s="35"/>
    </row>
    <row r="77" spans="1:20" s="34" customFormat="1" ht="56.25" customHeight="1">
      <c r="A77" s="13">
        <v>15</v>
      </c>
      <c r="B77" s="44" t="s">
        <v>149</v>
      </c>
      <c r="C77" s="13">
        <v>52</v>
      </c>
      <c r="D77" s="13">
        <f t="shared" si="33"/>
        <v>51</v>
      </c>
      <c r="E77" s="13">
        <v>3</v>
      </c>
      <c r="F77" s="35">
        <f t="shared" si="32"/>
        <v>48</v>
      </c>
      <c r="G77" s="35"/>
      <c r="H77" s="35">
        <v>15</v>
      </c>
      <c r="I77" s="35">
        <v>29</v>
      </c>
      <c r="J77" s="35">
        <v>4</v>
      </c>
      <c r="K77" s="37">
        <v>0.1</v>
      </c>
      <c r="L77" s="36">
        <f t="shared" si="27"/>
        <v>4.8000000000000007</v>
      </c>
      <c r="M77" s="76">
        <f t="shared" si="28"/>
        <v>4.8000000000000007</v>
      </c>
      <c r="N77" s="37">
        <v>0.4</v>
      </c>
      <c r="O77" s="36">
        <f t="shared" si="29"/>
        <v>19.200000000000003</v>
      </c>
      <c r="P77" s="37">
        <v>0.4</v>
      </c>
      <c r="Q77" s="36">
        <f t="shared" si="30"/>
        <v>19.200000000000003</v>
      </c>
      <c r="R77" s="35">
        <f t="shared" si="31"/>
        <v>4</v>
      </c>
      <c r="S77" s="35">
        <v>2</v>
      </c>
      <c r="T77" s="35">
        <v>2</v>
      </c>
    </row>
    <row r="78" spans="1:20" s="34" customFormat="1" ht="56.25" customHeight="1">
      <c r="A78" s="13">
        <v>16</v>
      </c>
      <c r="B78" s="44" t="s">
        <v>150</v>
      </c>
      <c r="C78" s="13">
        <v>81</v>
      </c>
      <c r="D78" s="13">
        <f t="shared" si="33"/>
        <v>75</v>
      </c>
      <c r="E78" s="13">
        <v>3</v>
      </c>
      <c r="F78" s="35">
        <f t="shared" si="32"/>
        <v>72</v>
      </c>
      <c r="G78" s="35"/>
      <c r="H78" s="35">
        <v>29</v>
      </c>
      <c r="I78" s="35">
        <v>36</v>
      </c>
      <c r="J78" s="35">
        <v>7</v>
      </c>
      <c r="K78" s="37">
        <v>0.1</v>
      </c>
      <c r="L78" s="36">
        <f t="shared" si="27"/>
        <v>7.2</v>
      </c>
      <c r="M78" s="76">
        <f t="shared" si="28"/>
        <v>7.2</v>
      </c>
      <c r="N78" s="37">
        <v>0.4</v>
      </c>
      <c r="O78" s="36">
        <f t="shared" si="29"/>
        <v>28.8</v>
      </c>
      <c r="P78" s="37">
        <v>0.4</v>
      </c>
      <c r="Q78" s="36">
        <f t="shared" si="30"/>
        <v>28.8</v>
      </c>
      <c r="R78" s="35">
        <f t="shared" si="31"/>
        <v>7</v>
      </c>
      <c r="S78" s="35">
        <v>2</v>
      </c>
      <c r="T78" s="35">
        <v>5</v>
      </c>
    </row>
    <row r="79" spans="1:20" s="34" customFormat="1" ht="56.25" customHeight="1">
      <c r="A79" s="13">
        <v>17</v>
      </c>
      <c r="B79" s="44" t="s">
        <v>151</v>
      </c>
      <c r="C79" s="13">
        <v>48</v>
      </c>
      <c r="D79" s="13">
        <f t="shared" si="33"/>
        <v>44</v>
      </c>
      <c r="E79" s="13">
        <v>2</v>
      </c>
      <c r="F79" s="35">
        <f t="shared" si="32"/>
        <v>42</v>
      </c>
      <c r="G79" s="35"/>
      <c r="H79" s="35">
        <v>16</v>
      </c>
      <c r="I79" s="35">
        <v>24</v>
      </c>
      <c r="J79" s="35">
        <v>2</v>
      </c>
      <c r="K79" s="37">
        <v>0.1</v>
      </c>
      <c r="L79" s="36">
        <f t="shared" si="27"/>
        <v>4.2</v>
      </c>
      <c r="M79" s="76">
        <f t="shared" si="28"/>
        <v>4.2</v>
      </c>
      <c r="N79" s="37">
        <v>0.4</v>
      </c>
      <c r="O79" s="36">
        <f t="shared" si="29"/>
        <v>16.8</v>
      </c>
      <c r="P79" s="37">
        <v>0.4</v>
      </c>
      <c r="Q79" s="36">
        <f t="shared" si="30"/>
        <v>16.8</v>
      </c>
      <c r="R79" s="35">
        <f t="shared" si="31"/>
        <v>6</v>
      </c>
      <c r="S79" s="35">
        <v>2</v>
      </c>
      <c r="T79" s="35">
        <v>4</v>
      </c>
    </row>
    <row r="80" spans="1:20" s="34" customFormat="1" ht="56.25" customHeight="1">
      <c r="A80" s="33" t="s">
        <v>37</v>
      </c>
      <c r="B80" s="38" t="s">
        <v>40</v>
      </c>
      <c r="C80" s="33">
        <f t="shared" ref="C80:J80" si="34">SUM(C81:C94)</f>
        <v>577</v>
      </c>
      <c r="D80" s="33">
        <f t="shared" si="34"/>
        <v>548</v>
      </c>
      <c r="E80" s="33">
        <f t="shared" si="34"/>
        <v>27</v>
      </c>
      <c r="F80" s="33">
        <f t="shared" si="34"/>
        <v>521</v>
      </c>
      <c r="G80" s="33">
        <f t="shared" si="34"/>
        <v>7</v>
      </c>
      <c r="H80" s="33">
        <f t="shared" si="34"/>
        <v>264</v>
      </c>
      <c r="I80" s="33">
        <f t="shared" si="34"/>
        <v>210</v>
      </c>
      <c r="J80" s="33">
        <f t="shared" si="34"/>
        <v>40</v>
      </c>
      <c r="K80" s="37">
        <v>0.1</v>
      </c>
      <c r="L80" s="33">
        <f>SUM(L81:L94)</f>
        <v>52.099999999999994</v>
      </c>
      <c r="M80" s="157">
        <f>SUM(M81:M94)</f>
        <v>45.1</v>
      </c>
      <c r="N80" s="37">
        <v>0.55000000000000004</v>
      </c>
      <c r="O80" s="33">
        <f>SUM(O81:O94)</f>
        <v>286.55</v>
      </c>
      <c r="P80" s="37">
        <v>0.25</v>
      </c>
      <c r="Q80" s="33">
        <f>SUM(Q81:Q94)</f>
        <v>130.25</v>
      </c>
      <c r="R80" s="33">
        <f>SUM(R81:R94)</f>
        <v>26</v>
      </c>
      <c r="S80" s="33">
        <f>SUM(S81:S94)</f>
        <v>11</v>
      </c>
      <c r="T80" s="33">
        <f>SUM(T81:T94)</f>
        <v>15</v>
      </c>
    </row>
    <row r="81" spans="1:20" s="34" customFormat="1" ht="56.25" customHeight="1">
      <c r="A81" s="13">
        <v>1</v>
      </c>
      <c r="B81" s="44" t="s">
        <v>152</v>
      </c>
      <c r="C81" s="13">
        <v>59</v>
      </c>
      <c r="D81" s="13">
        <f t="shared" ref="D81:D94" si="35">E81+F81</f>
        <v>58</v>
      </c>
      <c r="E81" s="13">
        <v>2</v>
      </c>
      <c r="F81" s="35">
        <f t="shared" ref="F81:F94" si="36">G81+H81+I81+J81</f>
        <v>56</v>
      </c>
      <c r="G81" s="35"/>
      <c r="H81" s="35">
        <v>36</v>
      </c>
      <c r="I81" s="35">
        <v>16</v>
      </c>
      <c r="J81" s="35">
        <v>4</v>
      </c>
      <c r="K81" s="37">
        <v>0.1</v>
      </c>
      <c r="L81" s="36">
        <f t="shared" ref="L81:L94" si="37">K81*F81</f>
        <v>5.6000000000000005</v>
      </c>
      <c r="M81" s="76">
        <f t="shared" ref="M81:M94" si="38">L81-G81</f>
        <v>5.6000000000000005</v>
      </c>
      <c r="N81" s="37">
        <v>0.55000000000000004</v>
      </c>
      <c r="O81" s="36">
        <f t="shared" ref="O81:O93" si="39">N81*F81</f>
        <v>30.800000000000004</v>
      </c>
      <c r="P81" s="37">
        <v>0.25</v>
      </c>
      <c r="Q81" s="36">
        <f t="shared" ref="Q81:Q94" si="40">P81*F81</f>
        <v>14</v>
      </c>
      <c r="R81" s="35">
        <f t="shared" ref="R81:R94" si="41">S81+T81</f>
        <v>1</v>
      </c>
      <c r="S81" s="35">
        <v>1</v>
      </c>
      <c r="T81" s="35"/>
    </row>
    <row r="82" spans="1:20" s="34" customFormat="1" ht="56.25" customHeight="1">
      <c r="A82" s="13">
        <v>2</v>
      </c>
      <c r="B82" s="44" t="s">
        <v>153</v>
      </c>
      <c r="C82" s="13">
        <v>50</v>
      </c>
      <c r="D82" s="13">
        <f t="shared" si="35"/>
        <v>47</v>
      </c>
      <c r="E82" s="13">
        <v>2</v>
      </c>
      <c r="F82" s="35">
        <f t="shared" si="36"/>
        <v>45</v>
      </c>
      <c r="G82" s="35">
        <v>1</v>
      </c>
      <c r="H82" s="35">
        <v>19</v>
      </c>
      <c r="I82" s="35">
        <v>22</v>
      </c>
      <c r="J82" s="35">
        <v>3</v>
      </c>
      <c r="K82" s="37">
        <v>0.1</v>
      </c>
      <c r="L82" s="36">
        <f t="shared" si="37"/>
        <v>4.5</v>
      </c>
      <c r="M82" s="76">
        <f t="shared" si="38"/>
        <v>3.5</v>
      </c>
      <c r="N82" s="37">
        <v>0.55000000000000004</v>
      </c>
      <c r="O82" s="36">
        <f t="shared" si="39"/>
        <v>24.750000000000004</v>
      </c>
      <c r="P82" s="37">
        <v>0.25</v>
      </c>
      <c r="Q82" s="36">
        <f t="shared" si="40"/>
        <v>11.25</v>
      </c>
      <c r="R82" s="35">
        <f t="shared" si="41"/>
        <v>2</v>
      </c>
      <c r="S82" s="35"/>
      <c r="T82" s="35">
        <v>2</v>
      </c>
    </row>
    <row r="83" spans="1:20" s="34" customFormat="1" ht="56.25" customHeight="1">
      <c r="A83" s="13">
        <v>3</v>
      </c>
      <c r="B83" s="44" t="s">
        <v>154</v>
      </c>
      <c r="C83" s="13">
        <v>42</v>
      </c>
      <c r="D83" s="13">
        <f t="shared" si="35"/>
        <v>41</v>
      </c>
      <c r="E83" s="13">
        <v>2</v>
      </c>
      <c r="F83" s="35">
        <f t="shared" si="36"/>
        <v>39</v>
      </c>
      <c r="G83" s="35">
        <v>2</v>
      </c>
      <c r="H83" s="35">
        <v>20</v>
      </c>
      <c r="I83" s="35">
        <v>15</v>
      </c>
      <c r="J83" s="35">
        <v>2</v>
      </c>
      <c r="K83" s="37">
        <v>0.1</v>
      </c>
      <c r="L83" s="36">
        <f t="shared" si="37"/>
        <v>3.9000000000000004</v>
      </c>
      <c r="M83" s="76">
        <f t="shared" si="38"/>
        <v>1.9000000000000004</v>
      </c>
      <c r="N83" s="37">
        <v>0.55000000000000004</v>
      </c>
      <c r="O83" s="36">
        <f t="shared" si="39"/>
        <v>21.450000000000003</v>
      </c>
      <c r="P83" s="37">
        <v>0.25</v>
      </c>
      <c r="Q83" s="36">
        <f t="shared" si="40"/>
        <v>9.75</v>
      </c>
      <c r="R83" s="35">
        <f t="shared" si="41"/>
        <v>1</v>
      </c>
      <c r="S83" s="35">
        <v>1</v>
      </c>
      <c r="T83" s="35"/>
    </row>
    <row r="84" spans="1:20" s="34" customFormat="1" ht="56.25" customHeight="1">
      <c r="A84" s="13">
        <v>4</v>
      </c>
      <c r="B84" s="44" t="s">
        <v>155</v>
      </c>
      <c r="C84" s="13">
        <v>43</v>
      </c>
      <c r="D84" s="13">
        <f t="shared" si="35"/>
        <v>42</v>
      </c>
      <c r="E84" s="13">
        <v>2</v>
      </c>
      <c r="F84" s="35">
        <f t="shared" si="36"/>
        <v>40</v>
      </c>
      <c r="G84" s="35"/>
      <c r="H84" s="35">
        <v>25</v>
      </c>
      <c r="I84" s="35">
        <v>12</v>
      </c>
      <c r="J84" s="35">
        <v>3</v>
      </c>
      <c r="K84" s="37">
        <v>0.1</v>
      </c>
      <c r="L84" s="36">
        <f t="shared" si="37"/>
        <v>4</v>
      </c>
      <c r="M84" s="76">
        <f t="shared" si="38"/>
        <v>4</v>
      </c>
      <c r="N84" s="37">
        <v>0.55000000000000004</v>
      </c>
      <c r="O84" s="36">
        <f t="shared" si="39"/>
        <v>22</v>
      </c>
      <c r="P84" s="37">
        <v>0.25</v>
      </c>
      <c r="Q84" s="36">
        <f t="shared" si="40"/>
        <v>10</v>
      </c>
      <c r="R84" s="35">
        <f t="shared" si="41"/>
        <v>2</v>
      </c>
      <c r="S84" s="35">
        <v>1</v>
      </c>
      <c r="T84" s="35">
        <v>1</v>
      </c>
    </row>
    <row r="85" spans="1:20" s="34" customFormat="1" ht="56.25" customHeight="1">
      <c r="A85" s="13">
        <v>5</v>
      </c>
      <c r="B85" s="44" t="s">
        <v>156</v>
      </c>
      <c r="C85" s="13">
        <v>43</v>
      </c>
      <c r="D85" s="13">
        <f t="shared" si="35"/>
        <v>42</v>
      </c>
      <c r="E85" s="13">
        <v>2</v>
      </c>
      <c r="F85" s="35">
        <f t="shared" si="36"/>
        <v>40</v>
      </c>
      <c r="G85" s="35"/>
      <c r="H85" s="35">
        <v>24</v>
      </c>
      <c r="I85" s="35">
        <v>13</v>
      </c>
      <c r="J85" s="35">
        <v>3</v>
      </c>
      <c r="K85" s="37">
        <v>0.1</v>
      </c>
      <c r="L85" s="36">
        <f t="shared" si="37"/>
        <v>4</v>
      </c>
      <c r="M85" s="76">
        <f t="shared" si="38"/>
        <v>4</v>
      </c>
      <c r="N85" s="37">
        <v>0.55000000000000004</v>
      </c>
      <c r="O85" s="36">
        <f t="shared" si="39"/>
        <v>22</v>
      </c>
      <c r="P85" s="37">
        <v>0.25</v>
      </c>
      <c r="Q85" s="36">
        <f t="shared" si="40"/>
        <v>10</v>
      </c>
      <c r="R85" s="35">
        <f t="shared" si="41"/>
        <v>1</v>
      </c>
      <c r="S85" s="35">
        <v>1</v>
      </c>
      <c r="T85" s="35"/>
    </row>
    <row r="86" spans="1:20" s="34" customFormat="1" ht="56.25" customHeight="1">
      <c r="A86" s="13">
        <v>6</v>
      </c>
      <c r="B86" s="44" t="s">
        <v>157</v>
      </c>
      <c r="C86" s="13">
        <v>31</v>
      </c>
      <c r="D86" s="13">
        <f t="shared" si="35"/>
        <v>29</v>
      </c>
      <c r="E86" s="13">
        <v>2</v>
      </c>
      <c r="F86" s="35">
        <f t="shared" si="36"/>
        <v>27</v>
      </c>
      <c r="G86" s="35">
        <v>1</v>
      </c>
      <c r="H86" s="35">
        <v>12</v>
      </c>
      <c r="I86" s="35">
        <v>11</v>
      </c>
      <c r="J86" s="35">
        <v>3</v>
      </c>
      <c r="K86" s="37">
        <v>0.1</v>
      </c>
      <c r="L86" s="36">
        <f t="shared" si="37"/>
        <v>2.7</v>
      </c>
      <c r="M86" s="76">
        <f t="shared" si="38"/>
        <v>1.7000000000000002</v>
      </c>
      <c r="N86" s="37">
        <v>0.55000000000000004</v>
      </c>
      <c r="O86" s="36">
        <f t="shared" si="39"/>
        <v>14.850000000000001</v>
      </c>
      <c r="P86" s="37">
        <v>0.25</v>
      </c>
      <c r="Q86" s="36">
        <f t="shared" si="40"/>
        <v>6.75</v>
      </c>
      <c r="R86" s="35">
        <f t="shared" si="41"/>
        <v>1</v>
      </c>
      <c r="S86" s="35">
        <v>1</v>
      </c>
      <c r="T86" s="35"/>
    </row>
    <row r="87" spans="1:20" s="34" customFormat="1" ht="56.25" customHeight="1">
      <c r="A87" s="13">
        <v>7</v>
      </c>
      <c r="B87" s="44" t="s">
        <v>158</v>
      </c>
      <c r="C87" s="13">
        <v>42</v>
      </c>
      <c r="D87" s="13">
        <f t="shared" si="35"/>
        <v>40</v>
      </c>
      <c r="E87" s="13">
        <v>1</v>
      </c>
      <c r="F87" s="35">
        <f t="shared" si="36"/>
        <v>39</v>
      </c>
      <c r="G87" s="35"/>
      <c r="H87" s="35">
        <v>17</v>
      </c>
      <c r="I87" s="35">
        <v>16</v>
      </c>
      <c r="J87" s="35">
        <v>6</v>
      </c>
      <c r="K87" s="37">
        <v>0.1</v>
      </c>
      <c r="L87" s="36">
        <f t="shared" si="37"/>
        <v>3.9000000000000004</v>
      </c>
      <c r="M87" s="76">
        <f t="shared" si="38"/>
        <v>3.9000000000000004</v>
      </c>
      <c r="N87" s="37">
        <v>0.55000000000000004</v>
      </c>
      <c r="O87" s="36">
        <f t="shared" si="39"/>
        <v>21.450000000000003</v>
      </c>
      <c r="P87" s="37">
        <v>0.25</v>
      </c>
      <c r="Q87" s="36">
        <f t="shared" si="40"/>
        <v>9.75</v>
      </c>
      <c r="R87" s="35">
        <f t="shared" si="41"/>
        <v>1</v>
      </c>
      <c r="S87" s="35">
        <v>1</v>
      </c>
      <c r="T87" s="35"/>
    </row>
    <row r="88" spans="1:20" s="78" customFormat="1" ht="56.25" customHeight="1">
      <c r="A88" s="13">
        <v>8</v>
      </c>
      <c r="B88" s="44" t="s">
        <v>159</v>
      </c>
      <c r="C88" s="13">
        <v>42</v>
      </c>
      <c r="D88" s="13">
        <f t="shared" si="35"/>
        <v>40</v>
      </c>
      <c r="E88" s="13">
        <v>2</v>
      </c>
      <c r="F88" s="35">
        <f t="shared" si="36"/>
        <v>38</v>
      </c>
      <c r="G88" s="35"/>
      <c r="H88" s="35">
        <v>14</v>
      </c>
      <c r="I88" s="35">
        <v>20</v>
      </c>
      <c r="J88" s="35">
        <v>4</v>
      </c>
      <c r="K88" s="37">
        <v>0.1</v>
      </c>
      <c r="L88" s="36">
        <f t="shared" si="37"/>
        <v>3.8000000000000003</v>
      </c>
      <c r="M88" s="76">
        <f t="shared" si="38"/>
        <v>3.8000000000000003</v>
      </c>
      <c r="N88" s="37">
        <v>0.55000000000000004</v>
      </c>
      <c r="O88" s="36">
        <f t="shared" si="39"/>
        <v>20.900000000000002</v>
      </c>
      <c r="P88" s="37">
        <v>0.25</v>
      </c>
      <c r="Q88" s="36">
        <f t="shared" si="40"/>
        <v>9.5</v>
      </c>
      <c r="R88" s="35">
        <f t="shared" si="41"/>
        <v>2</v>
      </c>
      <c r="S88" s="35">
        <v>1</v>
      </c>
      <c r="T88" s="35">
        <v>1</v>
      </c>
    </row>
    <row r="89" spans="1:20" s="58" customFormat="1" ht="56.25" customHeight="1">
      <c r="A89" s="13">
        <v>9</v>
      </c>
      <c r="B89" s="44" t="s">
        <v>160</v>
      </c>
      <c r="C89" s="13">
        <v>24</v>
      </c>
      <c r="D89" s="13">
        <f t="shared" si="35"/>
        <v>22</v>
      </c>
      <c r="E89" s="13">
        <v>2</v>
      </c>
      <c r="F89" s="35">
        <f t="shared" si="36"/>
        <v>20</v>
      </c>
      <c r="G89" s="35">
        <v>1</v>
      </c>
      <c r="H89" s="35">
        <v>10</v>
      </c>
      <c r="I89" s="35">
        <v>9</v>
      </c>
      <c r="J89" s="35"/>
      <c r="K89" s="37">
        <v>0.1</v>
      </c>
      <c r="L89" s="36">
        <f t="shared" si="37"/>
        <v>2</v>
      </c>
      <c r="M89" s="76">
        <f t="shared" si="38"/>
        <v>1</v>
      </c>
      <c r="N89" s="37">
        <v>0.55000000000000004</v>
      </c>
      <c r="O89" s="36">
        <f t="shared" si="39"/>
        <v>11</v>
      </c>
      <c r="P89" s="37">
        <v>0.25</v>
      </c>
      <c r="Q89" s="36">
        <f t="shared" si="40"/>
        <v>5</v>
      </c>
      <c r="R89" s="35">
        <f t="shared" si="41"/>
        <v>1</v>
      </c>
      <c r="S89" s="35"/>
      <c r="T89" s="35">
        <v>1</v>
      </c>
    </row>
    <row r="90" spans="1:20" s="58" customFormat="1" ht="56.25" customHeight="1">
      <c r="A90" s="13">
        <v>10</v>
      </c>
      <c r="B90" s="44" t="s">
        <v>161</v>
      </c>
      <c r="C90" s="13">
        <v>34</v>
      </c>
      <c r="D90" s="13">
        <f t="shared" si="35"/>
        <v>27</v>
      </c>
      <c r="E90" s="13">
        <v>2</v>
      </c>
      <c r="F90" s="35">
        <f t="shared" si="36"/>
        <v>25</v>
      </c>
      <c r="G90" s="35"/>
      <c r="H90" s="35">
        <v>12</v>
      </c>
      <c r="I90" s="35">
        <v>12</v>
      </c>
      <c r="J90" s="35">
        <v>1</v>
      </c>
      <c r="K90" s="37">
        <v>0.1</v>
      </c>
      <c r="L90" s="36">
        <f t="shared" si="37"/>
        <v>2.5</v>
      </c>
      <c r="M90" s="76">
        <f t="shared" si="38"/>
        <v>2.5</v>
      </c>
      <c r="N90" s="37">
        <v>0.55000000000000004</v>
      </c>
      <c r="O90" s="36">
        <f t="shared" si="39"/>
        <v>13.750000000000002</v>
      </c>
      <c r="P90" s="37">
        <v>0.25</v>
      </c>
      <c r="Q90" s="36">
        <f t="shared" si="40"/>
        <v>6.25</v>
      </c>
      <c r="R90" s="35">
        <f t="shared" si="41"/>
        <v>2</v>
      </c>
      <c r="S90" s="35"/>
      <c r="T90" s="35">
        <v>2</v>
      </c>
    </row>
    <row r="91" spans="1:20" s="58" customFormat="1" ht="56.25" customHeight="1">
      <c r="A91" s="13">
        <v>11</v>
      </c>
      <c r="B91" s="44" t="s">
        <v>163</v>
      </c>
      <c r="C91" s="13">
        <v>36</v>
      </c>
      <c r="D91" s="13">
        <f t="shared" si="35"/>
        <v>35</v>
      </c>
      <c r="E91" s="13">
        <v>2</v>
      </c>
      <c r="F91" s="35">
        <f t="shared" si="36"/>
        <v>33</v>
      </c>
      <c r="G91" s="35"/>
      <c r="H91" s="35">
        <v>13</v>
      </c>
      <c r="I91" s="35">
        <v>16</v>
      </c>
      <c r="J91" s="35">
        <v>4</v>
      </c>
      <c r="K91" s="37">
        <v>0.1</v>
      </c>
      <c r="L91" s="36">
        <f t="shared" si="37"/>
        <v>3.3000000000000003</v>
      </c>
      <c r="M91" s="76">
        <f t="shared" si="38"/>
        <v>3.3000000000000003</v>
      </c>
      <c r="N91" s="37">
        <v>0.55000000000000004</v>
      </c>
      <c r="O91" s="36">
        <f t="shared" si="39"/>
        <v>18.150000000000002</v>
      </c>
      <c r="P91" s="37">
        <v>0.25</v>
      </c>
      <c r="Q91" s="36">
        <f t="shared" si="40"/>
        <v>8.25</v>
      </c>
      <c r="R91" s="35">
        <f t="shared" si="41"/>
        <v>2</v>
      </c>
      <c r="S91" s="35">
        <v>2</v>
      </c>
      <c r="T91" s="35"/>
    </row>
    <row r="92" spans="1:20" s="58" customFormat="1" ht="56.25" customHeight="1">
      <c r="A92" s="13">
        <v>12</v>
      </c>
      <c r="B92" s="44" t="s">
        <v>164</v>
      </c>
      <c r="C92" s="13">
        <v>36</v>
      </c>
      <c r="D92" s="13">
        <f t="shared" si="35"/>
        <v>35</v>
      </c>
      <c r="E92" s="13">
        <v>2</v>
      </c>
      <c r="F92" s="35">
        <f t="shared" si="36"/>
        <v>33</v>
      </c>
      <c r="G92" s="35"/>
      <c r="H92" s="35">
        <v>19</v>
      </c>
      <c r="I92" s="35">
        <v>11</v>
      </c>
      <c r="J92" s="35">
        <v>3</v>
      </c>
      <c r="K92" s="37">
        <v>0.1</v>
      </c>
      <c r="L92" s="36">
        <f t="shared" si="37"/>
        <v>3.3000000000000003</v>
      </c>
      <c r="M92" s="76">
        <f t="shared" si="38"/>
        <v>3.3000000000000003</v>
      </c>
      <c r="N92" s="37">
        <v>0.55000000000000004</v>
      </c>
      <c r="O92" s="36">
        <f t="shared" si="39"/>
        <v>18.150000000000002</v>
      </c>
      <c r="P92" s="37">
        <v>0.25</v>
      </c>
      <c r="Q92" s="36">
        <f t="shared" si="40"/>
        <v>8.25</v>
      </c>
      <c r="R92" s="35">
        <f t="shared" si="41"/>
        <v>2</v>
      </c>
      <c r="S92" s="35"/>
      <c r="T92" s="35">
        <v>2</v>
      </c>
    </row>
    <row r="93" spans="1:20" s="58" customFormat="1" ht="56.25" customHeight="1">
      <c r="A93" s="13">
        <v>13</v>
      </c>
      <c r="B93" s="44" t="s">
        <v>165</v>
      </c>
      <c r="C93" s="13">
        <v>45</v>
      </c>
      <c r="D93" s="13">
        <f t="shared" si="35"/>
        <v>43</v>
      </c>
      <c r="E93" s="13">
        <v>2</v>
      </c>
      <c r="F93" s="35">
        <f t="shared" si="36"/>
        <v>41</v>
      </c>
      <c r="G93" s="35">
        <v>1</v>
      </c>
      <c r="H93" s="35">
        <v>24</v>
      </c>
      <c r="I93" s="35">
        <v>15</v>
      </c>
      <c r="J93" s="35">
        <v>1</v>
      </c>
      <c r="K93" s="37">
        <v>0.1</v>
      </c>
      <c r="L93" s="36">
        <f t="shared" si="37"/>
        <v>4.1000000000000005</v>
      </c>
      <c r="M93" s="76">
        <f t="shared" si="38"/>
        <v>3.1000000000000005</v>
      </c>
      <c r="N93" s="37">
        <v>0.55000000000000004</v>
      </c>
      <c r="O93" s="36">
        <f t="shared" si="39"/>
        <v>22.55</v>
      </c>
      <c r="P93" s="37">
        <v>0.25</v>
      </c>
      <c r="Q93" s="36">
        <f t="shared" si="40"/>
        <v>10.25</v>
      </c>
      <c r="R93" s="35">
        <f t="shared" si="41"/>
        <v>4</v>
      </c>
      <c r="S93" s="35">
        <v>1</v>
      </c>
      <c r="T93" s="35">
        <v>3</v>
      </c>
    </row>
    <row r="94" spans="1:20" s="58" customFormat="1" ht="56.25" customHeight="1">
      <c r="A94" s="13">
        <v>14</v>
      </c>
      <c r="B94" s="44" t="s">
        <v>166</v>
      </c>
      <c r="C94" s="13">
        <v>50</v>
      </c>
      <c r="D94" s="13">
        <f t="shared" si="35"/>
        <v>47</v>
      </c>
      <c r="E94" s="13">
        <v>2</v>
      </c>
      <c r="F94" s="35">
        <f t="shared" si="36"/>
        <v>45</v>
      </c>
      <c r="G94" s="35">
        <v>1</v>
      </c>
      <c r="H94" s="35">
        <v>19</v>
      </c>
      <c r="I94" s="35">
        <v>22</v>
      </c>
      <c r="J94" s="35">
        <v>3</v>
      </c>
      <c r="K94" s="37">
        <v>0.1</v>
      </c>
      <c r="L94" s="36">
        <f t="shared" si="37"/>
        <v>4.5</v>
      </c>
      <c r="M94" s="76">
        <f t="shared" si="38"/>
        <v>3.5</v>
      </c>
      <c r="N94" s="37">
        <v>0.55000000000000004</v>
      </c>
      <c r="O94" s="36">
        <f>N94*F94</f>
        <v>24.750000000000004</v>
      </c>
      <c r="P94" s="37">
        <v>0.25</v>
      </c>
      <c r="Q94" s="36">
        <f t="shared" si="40"/>
        <v>11.25</v>
      </c>
      <c r="R94" s="35">
        <f t="shared" si="41"/>
        <v>4</v>
      </c>
      <c r="S94" s="35">
        <v>1</v>
      </c>
      <c r="T94" s="35">
        <v>3</v>
      </c>
    </row>
    <row r="95" spans="1:20" s="58" customFormat="1" ht="56.25" customHeight="1">
      <c r="A95" s="223" t="s">
        <v>179</v>
      </c>
      <c r="B95" s="224"/>
      <c r="C95" s="77">
        <f>SUM(C96,C100,C105)</f>
        <v>515</v>
      </c>
      <c r="D95" s="77">
        <f t="shared" ref="D95:J95" si="42">SUM(D96,D100,D105)</f>
        <v>495</v>
      </c>
      <c r="E95" s="77">
        <f t="shared" si="42"/>
        <v>40</v>
      </c>
      <c r="F95" s="77">
        <f t="shared" si="42"/>
        <v>455</v>
      </c>
      <c r="G95" s="77">
        <f t="shared" si="42"/>
        <v>3</v>
      </c>
      <c r="H95" s="77">
        <f t="shared" si="42"/>
        <v>146</v>
      </c>
      <c r="I95" s="77">
        <f t="shared" si="42"/>
        <v>290</v>
      </c>
      <c r="J95" s="77">
        <f t="shared" si="42"/>
        <v>16</v>
      </c>
      <c r="K95" s="77"/>
      <c r="L95" s="77">
        <f t="shared" ref="L95:M95" si="43">SUM(L96,L100,L105)</f>
        <v>22.75</v>
      </c>
      <c r="M95" s="77">
        <f t="shared" si="43"/>
        <v>19.750000000000004</v>
      </c>
      <c r="N95" s="77"/>
      <c r="O95" s="77">
        <f>SUM(O96,O100,O105)</f>
        <v>173.25</v>
      </c>
      <c r="P95" s="77"/>
      <c r="Q95" s="77">
        <f t="shared" ref="Q95:T95" si="44">SUM(Q96,Q100,Q105)</f>
        <v>209.1</v>
      </c>
      <c r="R95" s="77">
        <f t="shared" si="44"/>
        <v>22</v>
      </c>
      <c r="S95" s="77">
        <f t="shared" si="44"/>
        <v>13</v>
      </c>
      <c r="T95" s="77">
        <f t="shared" si="44"/>
        <v>9</v>
      </c>
    </row>
    <row r="96" spans="1:20" s="58" customFormat="1" ht="56.25" customHeight="1">
      <c r="A96" s="55" t="s">
        <v>35</v>
      </c>
      <c r="B96" s="56" t="s">
        <v>38</v>
      </c>
      <c r="C96" s="55">
        <f t="shared" ref="C96:J96" si="45">SUM(C97:C99)</f>
        <v>114</v>
      </c>
      <c r="D96" s="55">
        <f t="shared" si="45"/>
        <v>107</v>
      </c>
      <c r="E96" s="55">
        <f t="shared" si="45"/>
        <v>9</v>
      </c>
      <c r="F96" s="55">
        <f t="shared" si="45"/>
        <v>98</v>
      </c>
      <c r="G96" s="55">
        <f t="shared" si="45"/>
        <v>0</v>
      </c>
      <c r="H96" s="55">
        <f t="shared" si="45"/>
        <v>0</v>
      </c>
      <c r="I96" s="55">
        <f t="shared" si="45"/>
        <v>97</v>
      </c>
      <c r="J96" s="55">
        <f t="shared" si="45"/>
        <v>1</v>
      </c>
      <c r="K96" s="55"/>
      <c r="L96" s="55">
        <f>SUM(L97:L99)</f>
        <v>4.9000000000000004</v>
      </c>
      <c r="M96" s="77">
        <f>SUM(M97:M99)</f>
        <v>4.9000000000000004</v>
      </c>
      <c r="N96" s="55"/>
      <c r="O96" s="55">
        <f>SUM(O97:O99)</f>
        <v>9.8000000000000007</v>
      </c>
      <c r="P96" s="55"/>
      <c r="Q96" s="57">
        <f>SUM(Q97:Q99)</f>
        <v>73.5</v>
      </c>
      <c r="R96" s="55">
        <f>SUM(R97:R99)</f>
        <v>3</v>
      </c>
      <c r="S96" s="55">
        <f>SUM(S97:S99)</f>
        <v>3</v>
      </c>
      <c r="T96" s="55">
        <f>SUM(T97:T99)</f>
        <v>0</v>
      </c>
    </row>
    <row r="97" spans="1:26" s="58" customFormat="1" ht="57.75" customHeight="1">
      <c r="A97" s="59">
        <v>1</v>
      </c>
      <c r="B97" s="60" t="s">
        <v>167</v>
      </c>
      <c r="C97" s="59">
        <v>34</v>
      </c>
      <c r="D97" s="59">
        <v>33</v>
      </c>
      <c r="E97" s="59">
        <v>3</v>
      </c>
      <c r="F97" s="59">
        <f>G97+H97+I97+J97</f>
        <v>30</v>
      </c>
      <c r="G97" s="59">
        <v>0</v>
      </c>
      <c r="H97" s="59">
        <v>0</v>
      </c>
      <c r="I97" s="59">
        <v>30</v>
      </c>
      <c r="J97" s="59">
        <v>0</v>
      </c>
      <c r="K97" s="61">
        <v>0.05</v>
      </c>
      <c r="L97" s="62">
        <f>0.05*F97</f>
        <v>1.5</v>
      </c>
      <c r="M97" s="79">
        <f>L97-G97</f>
        <v>1.5</v>
      </c>
      <c r="N97" s="61">
        <v>0.1</v>
      </c>
      <c r="O97" s="62">
        <f>N97*F97</f>
        <v>3</v>
      </c>
      <c r="P97" s="61">
        <v>0.75</v>
      </c>
      <c r="Q97" s="62">
        <f>P97*F97</f>
        <v>22.5</v>
      </c>
      <c r="R97" s="59">
        <f>S97+T97</f>
        <v>1</v>
      </c>
      <c r="S97" s="59">
        <v>1</v>
      </c>
      <c r="T97" s="59">
        <v>0</v>
      </c>
    </row>
    <row r="98" spans="1:26" s="58" customFormat="1" ht="56.25" customHeight="1">
      <c r="A98" s="59">
        <v>2</v>
      </c>
      <c r="B98" s="60" t="s">
        <v>168</v>
      </c>
      <c r="C98" s="59">
        <v>38</v>
      </c>
      <c r="D98" s="59">
        <v>36</v>
      </c>
      <c r="E98" s="59">
        <v>3</v>
      </c>
      <c r="F98" s="59">
        <f t="shared" ref="F98:F110" si="46">G98+H98+I98+J98</f>
        <v>33</v>
      </c>
      <c r="G98" s="59">
        <v>0</v>
      </c>
      <c r="H98" s="59">
        <v>0</v>
      </c>
      <c r="I98" s="59">
        <v>33</v>
      </c>
      <c r="J98" s="59">
        <v>0</v>
      </c>
      <c r="K98" s="61">
        <v>0.05</v>
      </c>
      <c r="L98" s="62">
        <f t="shared" ref="L98:L111" si="47">0.05*F98</f>
        <v>1.6500000000000001</v>
      </c>
      <c r="M98" s="79">
        <f t="shared" ref="M98:M111" si="48">L98-G98</f>
        <v>1.6500000000000001</v>
      </c>
      <c r="N98" s="61">
        <v>0.1</v>
      </c>
      <c r="O98" s="62">
        <f t="shared" ref="O98:O110" si="49">N98*F98</f>
        <v>3.3000000000000003</v>
      </c>
      <c r="P98" s="61">
        <v>0.75</v>
      </c>
      <c r="Q98" s="62">
        <f t="shared" ref="Q98:Q111" si="50">P98*F98</f>
        <v>24.75</v>
      </c>
      <c r="R98" s="59">
        <f t="shared" ref="R98:R110" si="51">S98+T98</f>
        <v>1</v>
      </c>
      <c r="S98" s="59">
        <v>1</v>
      </c>
      <c r="T98" s="59">
        <v>0</v>
      </c>
    </row>
    <row r="99" spans="1:26" s="58" customFormat="1" ht="56.25" customHeight="1">
      <c r="A99" s="59">
        <v>3</v>
      </c>
      <c r="B99" s="63" t="s">
        <v>169</v>
      </c>
      <c r="C99" s="59">
        <v>42</v>
      </c>
      <c r="D99" s="59">
        <v>38</v>
      </c>
      <c r="E99" s="59">
        <v>3</v>
      </c>
      <c r="F99" s="59">
        <f t="shared" si="46"/>
        <v>35</v>
      </c>
      <c r="G99" s="64"/>
      <c r="H99" s="64"/>
      <c r="I99" s="64">
        <v>34</v>
      </c>
      <c r="J99" s="64">
        <v>1</v>
      </c>
      <c r="K99" s="61">
        <v>0.05</v>
      </c>
      <c r="L99" s="62">
        <f t="shared" si="47"/>
        <v>1.75</v>
      </c>
      <c r="M99" s="79">
        <f t="shared" si="48"/>
        <v>1.75</v>
      </c>
      <c r="N99" s="61">
        <v>0.1</v>
      </c>
      <c r="O99" s="62">
        <f t="shared" si="49"/>
        <v>3.5</v>
      </c>
      <c r="P99" s="61">
        <v>0.75</v>
      </c>
      <c r="Q99" s="62">
        <f t="shared" si="50"/>
        <v>26.25</v>
      </c>
      <c r="R99" s="59">
        <f t="shared" si="51"/>
        <v>1</v>
      </c>
      <c r="S99" s="64">
        <v>1</v>
      </c>
      <c r="T99" s="64">
        <v>0</v>
      </c>
    </row>
    <row r="100" spans="1:26" s="58" customFormat="1" ht="56.25" customHeight="1">
      <c r="A100" s="55" t="s">
        <v>36</v>
      </c>
      <c r="B100" s="56" t="s">
        <v>39</v>
      </c>
      <c r="C100" s="55">
        <f t="shared" ref="C100:J100" si="52">SUM(C101:C104)</f>
        <v>175</v>
      </c>
      <c r="D100" s="55">
        <f t="shared" si="52"/>
        <v>171</v>
      </c>
      <c r="E100" s="55">
        <f t="shared" si="52"/>
        <v>12</v>
      </c>
      <c r="F100" s="55">
        <f t="shared" si="52"/>
        <v>159</v>
      </c>
      <c r="G100" s="55">
        <f t="shared" si="52"/>
        <v>0</v>
      </c>
      <c r="H100" s="55">
        <f t="shared" si="52"/>
        <v>58</v>
      </c>
      <c r="I100" s="55">
        <f t="shared" si="52"/>
        <v>95</v>
      </c>
      <c r="J100" s="55">
        <f t="shared" si="52"/>
        <v>6</v>
      </c>
      <c r="K100" s="55"/>
      <c r="L100" s="55">
        <f>SUM(L101:L104)</f>
        <v>7.9500000000000011</v>
      </c>
      <c r="M100" s="77">
        <f>SUM(M101:M104)</f>
        <v>7.9500000000000011</v>
      </c>
      <c r="N100" s="55"/>
      <c r="O100" s="55">
        <f>SUM(O101:O104)</f>
        <v>55.65</v>
      </c>
      <c r="P100" s="55"/>
      <c r="Q100" s="55">
        <f>SUM(Q101:Q104)</f>
        <v>79.5</v>
      </c>
      <c r="R100" s="55">
        <f>SUM(R101:R104)</f>
        <v>9</v>
      </c>
      <c r="S100" s="55">
        <f>SUM(S101:S104)</f>
        <v>4</v>
      </c>
      <c r="T100" s="55">
        <f>SUM(T101:T104)</f>
        <v>5</v>
      </c>
    </row>
    <row r="101" spans="1:26" s="58" customFormat="1" ht="56.25" customHeight="1">
      <c r="A101" s="59">
        <v>1</v>
      </c>
      <c r="B101" s="60" t="s">
        <v>170</v>
      </c>
      <c r="C101" s="59">
        <v>37</v>
      </c>
      <c r="D101" s="59">
        <v>37</v>
      </c>
      <c r="E101" s="59">
        <v>3</v>
      </c>
      <c r="F101" s="59">
        <f t="shared" si="46"/>
        <v>34</v>
      </c>
      <c r="G101" s="64">
        <v>0</v>
      </c>
      <c r="H101" s="64">
        <v>12</v>
      </c>
      <c r="I101" s="64">
        <v>21</v>
      </c>
      <c r="J101" s="64">
        <v>1</v>
      </c>
      <c r="K101" s="61">
        <v>0.05</v>
      </c>
      <c r="L101" s="62">
        <f t="shared" si="47"/>
        <v>1.7000000000000002</v>
      </c>
      <c r="M101" s="79">
        <f t="shared" si="48"/>
        <v>1.7000000000000002</v>
      </c>
      <c r="N101" s="65">
        <v>0.35</v>
      </c>
      <c r="O101" s="62">
        <f t="shared" si="49"/>
        <v>11.899999999999999</v>
      </c>
      <c r="P101" s="61">
        <v>0.5</v>
      </c>
      <c r="Q101" s="62">
        <f t="shared" si="50"/>
        <v>17</v>
      </c>
      <c r="R101" s="59">
        <f t="shared" si="51"/>
        <v>2</v>
      </c>
      <c r="S101" s="64">
        <v>1</v>
      </c>
      <c r="T101" s="64">
        <v>1</v>
      </c>
    </row>
    <row r="102" spans="1:26" s="58" customFormat="1" ht="56.25" customHeight="1">
      <c r="A102" s="59">
        <v>2</v>
      </c>
      <c r="B102" s="60" t="s">
        <v>171</v>
      </c>
      <c r="C102" s="59">
        <v>43</v>
      </c>
      <c r="D102" s="59">
        <v>43</v>
      </c>
      <c r="E102" s="59">
        <v>3</v>
      </c>
      <c r="F102" s="59">
        <f t="shared" si="46"/>
        <v>40</v>
      </c>
      <c r="G102" s="64"/>
      <c r="H102" s="64">
        <v>18</v>
      </c>
      <c r="I102" s="64">
        <v>20</v>
      </c>
      <c r="J102" s="64">
        <v>2</v>
      </c>
      <c r="K102" s="61">
        <v>0.05</v>
      </c>
      <c r="L102" s="62">
        <f t="shared" si="47"/>
        <v>2</v>
      </c>
      <c r="M102" s="79">
        <f t="shared" si="48"/>
        <v>2</v>
      </c>
      <c r="N102" s="65">
        <v>0.35</v>
      </c>
      <c r="O102" s="62">
        <f t="shared" si="49"/>
        <v>14</v>
      </c>
      <c r="P102" s="61">
        <v>0.5</v>
      </c>
      <c r="Q102" s="62">
        <f t="shared" si="50"/>
        <v>20</v>
      </c>
      <c r="R102" s="59">
        <f t="shared" si="51"/>
        <v>3</v>
      </c>
      <c r="S102" s="64">
        <v>1</v>
      </c>
      <c r="T102" s="64">
        <v>2</v>
      </c>
    </row>
    <row r="103" spans="1:26" s="58" customFormat="1" ht="56.25" customHeight="1">
      <c r="A103" s="59">
        <v>3</v>
      </c>
      <c r="B103" s="60" t="s">
        <v>172</v>
      </c>
      <c r="C103" s="59">
        <v>49</v>
      </c>
      <c r="D103" s="59">
        <v>47</v>
      </c>
      <c r="E103" s="59">
        <v>3</v>
      </c>
      <c r="F103" s="59">
        <f t="shared" si="46"/>
        <v>44</v>
      </c>
      <c r="G103" s="64">
        <v>0</v>
      </c>
      <c r="H103" s="64">
        <v>14</v>
      </c>
      <c r="I103" s="64">
        <v>30</v>
      </c>
      <c r="J103" s="64"/>
      <c r="K103" s="61">
        <v>0.05</v>
      </c>
      <c r="L103" s="62">
        <f t="shared" si="47"/>
        <v>2.2000000000000002</v>
      </c>
      <c r="M103" s="79">
        <f t="shared" si="48"/>
        <v>2.2000000000000002</v>
      </c>
      <c r="N103" s="65">
        <v>0.35</v>
      </c>
      <c r="O103" s="62">
        <f t="shared" si="49"/>
        <v>15.399999999999999</v>
      </c>
      <c r="P103" s="61">
        <v>0.5</v>
      </c>
      <c r="Q103" s="62">
        <f t="shared" si="50"/>
        <v>22</v>
      </c>
      <c r="R103" s="59">
        <f t="shared" si="51"/>
        <v>2</v>
      </c>
      <c r="S103" s="64">
        <v>1</v>
      </c>
      <c r="T103" s="64">
        <v>1</v>
      </c>
    </row>
    <row r="104" spans="1:26" s="58" customFormat="1" ht="56.25" customHeight="1">
      <c r="A104" s="59">
        <v>4</v>
      </c>
      <c r="B104" s="60" t="s">
        <v>173</v>
      </c>
      <c r="C104" s="59">
        <v>46</v>
      </c>
      <c r="D104" s="59">
        <v>44</v>
      </c>
      <c r="E104" s="59">
        <v>3</v>
      </c>
      <c r="F104" s="59">
        <f t="shared" si="46"/>
        <v>41</v>
      </c>
      <c r="G104" s="64">
        <v>0</v>
      </c>
      <c r="H104" s="64">
        <v>14</v>
      </c>
      <c r="I104" s="64">
        <v>24</v>
      </c>
      <c r="J104" s="64">
        <v>3</v>
      </c>
      <c r="K104" s="61">
        <v>0.05</v>
      </c>
      <c r="L104" s="62">
        <f t="shared" si="47"/>
        <v>2.0500000000000003</v>
      </c>
      <c r="M104" s="79">
        <f t="shared" si="48"/>
        <v>2.0500000000000003</v>
      </c>
      <c r="N104" s="65">
        <v>0.35</v>
      </c>
      <c r="O104" s="62">
        <f t="shared" si="49"/>
        <v>14.35</v>
      </c>
      <c r="P104" s="61">
        <v>0.5</v>
      </c>
      <c r="Q104" s="62">
        <f t="shared" si="50"/>
        <v>20.5</v>
      </c>
      <c r="R104" s="59">
        <f t="shared" si="51"/>
        <v>2</v>
      </c>
      <c r="S104" s="64">
        <v>1</v>
      </c>
      <c r="T104" s="64">
        <v>1</v>
      </c>
    </row>
    <row r="105" spans="1:26" s="78" customFormat="1" ht="56.25" customHeight="1">
      <c r="A105" s="55" t="s">
        <v>37</v>
      </c>
      <c r="B105" s="56" t="s">
        <v>40</v>
      </c>
      <c r="C105" s="55">
        <f>SUM(C106:C111)</f>
        <v>226</v>
      </c>
      <c r="D105" s="55">
        <f t="shared" ref="D105" si="53">SUM(D106:D111)</f>
        <v>217</v>
      </c>
      <c r="E105" s="55">
        <f t="shared" ref="E105" si="54">SUM(E106:E111)</f>
        <v>19</v>
      </c>
      <c r="F105" s="55">
        <f t="shared" ref="F105" si="55">SUM(F106:F111)</f>
        <v>198</v>
      </c>
      <c r="G105" s="55">
        <f t="shared" ref="G105" si="56">SUM(G106:G111)</f>
        <v>3</v>
      </c>
      <c r="H105" s="55">
        <f t="shared" ref="H105" si="57">SUM(H106:H111)</f>
        <v>88</v>
      </c>
      <c r="I105" s="55">
        <f t="shared" ref="I105" si="58">SUM(I106:I111)</f>
        <v>98</v>
      </c>
      <c r="J105" s="55">
        <f t="shared" ref="J105" si="59">SUM(J106:J111)</f>
        <v>9</v>
      </c>
      <c r="K105" s="55"/>
      <c r="L105" s="55">
        <f t="shared" ref="L105" si="60">SUM(L106:L111)</f>
        <v>9.9</v>
      </c>
      <c r="M105" s="77">
        <f t="shared" ref="M105" si="61">SUM(M106:M111)</f>
        <v>6.9000000000000012</v>
      </c>
      <c r="N105" s="55"/>
      <c r="O105" s="57">
        <f>SUM(O106:O111)</f>
        <v>107.80000000000001</v>
      </c>
      <c r="P105" s="55"/>
      <c r="Q105" s="57">
        <f>SUM(Q106:Q111)</f>
        <v>56.1</v>
      </c>
      <c r="R105" s="55">
        <f>SUM(R106:R111)</f>
        <v>10</v>
      </c>
      <c r="S105" s="55">
        <f t="shared" ref="S105" si="62">SUM(S106:S111)</f>
        <v>6</v>
      </c>
      <c r="T105" s="55">
        <f t="shared" ref="T105" si="63">SUM(T106:T111)</f>
        <v>4</v>
      </c>
    </row>
    <row r="106" spans="1:26" s="81" customFormat="1" ht="56.25" customHeight="1">
      <c r="A106" s="59">
        <v>1</v>
      </c>
      <c r="B106" s="63" t="s">
        <v>174</v>
      </c>
      <c r="C106" s="59">
        <v>29</v>
      </c>
      <c r="D106" s="59">
        <v>28</v>
      </c>
      <c r="E106" s="59">
        <v>2</v>
      </c>
      <c r="F106" s="59">
        <f t="shared" si="46"/>
        <v>26</v>
      </c>
      <c r="G106" s="64">
        <v>3</v>
      </c>
      <c r="H106" s="64">
        <v>11</v>
      </c>
      <c r="I106" s="64">
        <v>10</v>
      </c>
      <c r="J106" s="64">
        <v>2</v>
      </c>
      <c r="K106" s="61">
        <v>0.05</v>
      </c>
      <c r="L106" s="62">
        <f t="shared" si="47"/>
        <v>1.3</v>
      </c>
      <c r="M106" s="79">
        <f t="shared" si="48"/>
        <v>-1.7</v>
      </c>
      <c r="N106" s="61">
        <v>0.6</v>
      </c>
      <c r="O106" s="62">
        <f t="shared" si="49"/>
        <v>15.6</v>
      </c>
      <c r="P106" s="61">
        <v>0.25</v>
      </c>
      <c r="Q106" s="62">
        <f t="shared" si="50"/>
        <v>6.5</v>
      </c>
      <c r="R106" s="59">
        <f>S106+T106</f>
        <v>1</v>
      </c>
      <c r="S106" s="64">
        <v>1</v>
      </c>
      <c r="T106" s="64">
        <v>0</v>
      </c>
      <c r="U106" s="34"/>
      <c r="V106" s="34"/>
      <c r="W106" s="34"/>
      <c r="X106" s="34"/>
      <c r="Y106" s="34"/>
      <c r="Z106" s="34"/>
    </row>
    <row r="107" spans="1:26" s="81" customFormat="1" ht="56.25" customHeight="1">
      <c r="A107" s="59">
        <v>2</v>
      </c>
      <c r="B107" s="63" t="s">
        <v>175</v>
      </c>
      <c r="C107" s="59">
        <v>38</v>
      </c>
      <c r="D107" s="59">
        <v>37</v>
      </c>
      <c r="E107" s="59">
        <v>3</v>
      </c>
      <c r="F107" s="59">
        <f t="shared" si="46"/>
        <v>34</v>
      </c>
      <c r="G107" s="64">
        <v>0</v>
      </c>
      <c r="H107" s="64">
        <v>19</v>
      </c>
      <c r="I107" s="64">
        <v>13</v>
      </c>
      <c r="J107" s="64">
        <v>2</v>
      </c>
      <c r="K107" s="61">
        <v>0.05</v>
      </c>
      <c r="L107" s="62">
        <f t="shared" si="47"/>
        <v>1.7000000000000002</v>
      </c>
      <c r="M107" s="79">
        <f t="shared" si="48"/>
        <v>1.7000000000000002</v>
      </c>
      <c r="N107" s="61">
        <v>0.6</v>
      </c>
      <c r="O107" s="62">
        <f t="shared" si="49"/>
        <v>20.399999999999999</v>
      </c>
      <c r="P107" s="61">
        <v>0.25</v>
      </c>
      <c r="Q107" s="62">
        <f t="shared" si="50"/>
        <v>8.5</v>
      </c>
      <c r="R107" s="59">
        <f t="shared" si="51"/>
        <v>3</v>
      </c>
      <c r="S107" s="64">
        <v>2</v>
      </c>
      <c r="T107" s="64">
        <v>1</v>
      </c>
      <c r="U107" s="34"/>
      <c r="V107" s="34"/>
      <c r="W107" s="34"/>
      <c r="X107" s="34"/>
      <c r="Y107" s="34"/>
      <c r="Z107" s="34"/>
    </row>
    <row r="108" spans="1:26" s="81" customFormat="1" ht="56.25" customHeight="1">
      <c r="A108" s="59">
        <v>3</v>
      </c>
      <c r="B108" s="63" t="s">
        <v>176</v>
      </c>
      <c r="C108" s="59">
        <v>29</v>
      </c>
      <c r="D108" s="59">
        <v>28</v>
      </c>
      <c r="E108" s="59">
        <v>2</v>
      </c>
      <c r="F108" s="59">
        <f t="shared" si="46"/>
        <v>26</v>
      </c>
      <c r="G108" s="64">
        <v>0</v>
      </c>
      <c r="H108" s="64">
        <v>10</v>
      </c>
      <c r="I108" s="64">
        <v>14</v>
      </c>
      <c r="J108" s="64">
        <v>2</v>
      </c>
      <c r="K108" s="61">
        <v>0.05</v>
      </c>
      <c r="L108" s="62">
        <f t="shared" si="47"/>
        <v>1.3</v>
      </c>
      <c r="M108" s="79">
        <f t="shared" si="48"/>
        <v>1.3</v>
      </c>
      <c r="N108" s="61">
        <v>0.6</v>
      </c>
      <c r="O108" s="62">
        <f t="shared" si="49"/>
        <v>15.6</v>
      </c>
      <c r="P108" s="61">
        <v>0.25</v>
      </c>
      <c r="Q108" s="62">
        <f t="shared" si="50"/>
        <v>6.5</v>
      </c>
      <c r="R108" s="59">
        <f t="shared" si="51"/>
        <v>1</v>
      </c>
      <c r="S108" s="64">
        <v>0</v>
      </c>
      <c r="T108" s="64">
        <v>1</v>
      </c>
      <c r="U108" s="34"/>
      <c r="V108" s="34"/>
      <c r="W108" s="34"/>
      <c r="X108" s="34"/>
      <c r="Y108" s="34"/>
      <c r="Z108" s="34"/>
    </row>
    <row r="109" spans="1:26" s="81" customFormat="1" ht="56.25" customHeight="1">
      <c r="A109" s="59">
        <v>4</v>
      </c>
      <c r="B109" s="60" t="s">
        <v>177</v>
      </c>
      <c r="C109" s="59">
        <v>38</v>
      </c>
      <c r="D109" s="59">
        <v>37</v>
      </c>
      <c r="E109" s="59">
        <v>3</v>
      </c>
      <c r="F109" s="59">
        <f t="shared" si="46"/>
        <v>34</v>
      </c>
      <c r="G109" s="64">
        <v>0</v>
      </c>
      <c r="H109" s="64">
        <v>18</v>
      </c>
      <c r="I109" s="64">
        <v>14</v>
      </c>
      <c r="J109" s="64">
        <v>2</v>
      </c>
      <c r="K109" s="61">
        <v>0.05</v>
      </c>
      <c r="L109" s="62">
        <f t="shared" si="47"/>
        <v>1.7000000000000002</v>
      </c>
      <c r="M109" s="79">
        <f t="shared" si="48"/>
        <v>1.7000000000000002</v>
      </c>
      <c r="N109" s="61">
        <v>0.6</v>
      </c>
      <c r="O109" s="62">
        <f t="shared" si="49"/>
        <v>20.399999999999999</v>
      </c>
      <c r="P109" s="61">
        <v>0.25</v>
      </c>
      <c r="Q109" s="62">
        <f t="shared" si="50"/>
        <v>8.5</v>
      </c>
      <c r="R109" s="59">
        <f t="shared" si="51"/>
        <v>3</v>
      </c>
      <c r="S109" s="64">
        <v>3</v>
      </c>
      <c r="T109" s="64">
        <v>0</v>
      </c>
      <c r="U109" s="34"/>
      <c r="V109" s="34"/>
      <c r="W109" s="34"/>
      <c r="X109" s="34"/>
      <c r="Y109" s="34"/>
      <c r="Z109" s="34"/>
    </row>
    <row r="110" spans="1:26" s="81" customFormat="1" ht="56.25" customHeight="1">
      <c r="A110" s="59">
        <v>5</v>
      </c>
      <c r="B110" s="60" t="s">
        <v>178</v>
      </c>
      <c r="C110" s="59">
        <v>38</v>
      </c>
      <c r="D110" s="59">
        <v>37</v>
      </c>
      <c r="E110" s="59">
        <v>3</v>
      </c>
      <c r="F110" s="59">
        <f t="shared" si="46"/>
        <v>34</v>
      </c>
      <c r="G110" s="64">
        <v>0</v>
      </c>
      <c r="H110" s="64">
        <v>20</v>
      </c>
      <c r="I110" s="64">
        <v>14</v>
      </c>
      <c r="J110" s="64"/>
      <c r="K110" s="61">
        <v>0.05</v>
      </c>
      <c r="L110" s="62">
        <f t="shared" si="47"/>
        <v>1.7000000000000002</v>
      </c>
      <c r="M110" s="79">
        <f t="shared" si="48"/>
        <v>1.7000000000000002</v>
      </c>
      <c r="N110" s="61">
        <v>0.6</v>
      </c>
      <c r="O110" s="62">
        <f t="shared" si="49"/>
        <v>20.399999999999999</v>
      </c>
      <c r="P110" s="61">
        <v>0.25</v>
      </c>
      <c r="Q110" s="62">
        <f t="shared" si="50"/>
        <v>8.5</v>
      </c>
      <c r="R110" s="59">
        <f t="shared" si="51"/>
        <v>1</v>
      </c>
      <c r="S110" s="64">
        <v>0</v>
      </c>
      <c r="T110" s="64">
        <v>1</v>
      </c>
      <c r="U110" s="34"/>
      <c r="V110" s="34"/>
      <c r="W110" s="34"/>
      <c r="X110" s="34"/>
      <c r="Y110" s="34"/>
      <c r="Z110" s="34"/>
    </row>
    <row r="111" spans="1:26" s="81" customFormat="1" ht="56.25" customHeight="1">
      <c r="A111" s="59">
        <v>6</v>
      </c>
      <c r="B111" s="60" t="s">
        <v>121</v>
      </c>
      <c r="C111" s="59">
        <v>54</v>
      </c>
      <c r="D111" s="59">
        <v>50</v>
      </c>
      <c r="E111" s="59">
        <v>6</v>
      </c>
      <c r="F111" s="59">
        <v>44</v>
      </c>
      <c r="G111" s="64">
        <v>0</v>
      </c>
      <c r="H111" s="64">
        <v>10</v>
      </c>
      <c r="I111" s="64">
        <v>33</v>
      </c>
      <c r="J111" s="64">
        <v>1</v>
      </c>
      <c r="K111" s="61">
        <v>0.05</v>
      </c>
      <c r="L111" s="62">
        <f t="shared" si="47"/>
        <v>2.2000000000000002</v>
      </c>
      <c r="M111" s="79">
        <f t="shared" si="48"/>
        <v>2.2000000000000002</v>
      </c>
      <c r="N111" s="61">
        <v>0.45</v>
      </c>
      <c r="O111" s="62">
        <v>15.399999999999999</v>
      </c>
      <c r="P111" s="61">
        <v>0.4</v>
      </c>
      <c r="Q111" s="62">
        <f t="shared" si="50"/>
        <v>17.600000000000001</v>
      </c>
      <c r="R111" s="59">
        <v>1</v>
      </c>
      <c r="S111" s="64">
        <v>0</v>
      </c>
      <c r="T111" s="64">
        <v>1</v>
      </c>
      <c r="U111" s="34"/>
      <c r="V111" s="34"/>
      <c r="W111" s="34"/>
      <c r="X111" s="34"/>
      <c r="Y111" s="34"/>
      <c r="Z111" s="34"/>
    </row>
    <row r="112" spans="1:26" s="81" customFormat="1" ht="56.25" customHeight="1">
      <c r="A112" s="223" t="s">
        <v>216</v>
      </c>
      <c r="B112" s="224"/>
      <c r="C112" s="77">
        <f t="shared" ref="C112:J112" si="64">SUM(C113,C128,C141)</f>
        <v>1881</v>
      </c>
      <c r="D112" s="77">
        <f t="shared" si="64"/>
        <v>1846</v>
      </c>
      <c r="E112" s="77">
        <f t="shared" si="64"/>
        <v>97</v>
      </c>
      <c r="F112" s="77">
        <f t="shared" si="64"/>
        <v>1749</v>
      </c>
      <c r="G112" s="77">
        <f t="shared" si="64"/>
        <v>28</v>
      </c>
      <c r="H112" s="77">
        <f t="shared" si="64"/>
        <v>680</v>
      </c>
      <c r="I112" s="77">
        <f t="shared" si="64"/>
        <v>995</v>
      </c>
      <c r="J112" s="77">
        <f t="shared" si="64"/>
        <v>46</v>
      </c>
      <c r="K112" s="77"/>
      <c r="L112" s="77">
        <f>SUM(L113,L128,L141)</f>
        <v>155.10000000000002</v>
      </c>
      <c r="M112" s="77">
        <f>SUM(M113,M128,M141)</f>
        <v>127.10000000000001</v>
      </c>
      <c r="N112" s="77"/>
      <c r="O112" s="77">
        <f>SUM(O113,O128,O141)</f>
        <v>885</v>
      </c>
      <c r="P112" s="77"/>
      <c r="Q112" s="77">
        <f>SUM(Q113,Q128,Q141)</f>
        <v>656.43000000000006</v>
      </c>
      <c r="R112" s="77">
        <f>SUM(R113,R128,R141)</f>
        <v>160</v>
      </c>
      <c r="S112" s="77">
        <f>SUM(S113,S128,S141)</f>
        <v>57</v>
      </c>
      <c r="T112" s="77">
        <f>SUM(T113,T128,T141)</f>
        <v>103</v>
      </c>
      <c r="U112" s="34"/>
      <c r="V112" s="34"/>
      <c r="W112" s="34"/>
      <c r="X112" s="34"/>
      <c r="Y112" s="34"/>
      <c r="Z112" s="34"/>
    </row>
    <row r="113" spans="1:26" s="81" customFormat="1" ht="56.25" customHeight="1">
      <c r="A113" s="33" t="s">
        <v>35</v>
      </c>
      <c r="B113" s="38" t="s">
        <v>38</v>
      </c>
      <c r="C113" s="97">
        <f t="shared" ref="C113:J113" si="65">SUM(C114:C127)</f>
        <v>453</v>
      </c>
      <c r="D113" s="97">
        <f t="shared" si="65"/>
        <v>437</v>
      </c>
      <c r="E113" s="97">
        <f t="shared" si="65"/>
        <v>41</v>
      </c>
      <c r="F113" s="97">
        <f t="shared" si="65"/>
        <v>396</v>
      </c>
      <c r="G113" s="97">
        <f t="shared" si="65"/>
        <v>0</v>
      </c>
      <c r="H113" s="97">
        <f t="shared" si="65"/>
        <v>35</v>
      </c>
      <c r="I113" s="97">
        <f t="shared" si="65"/>
        <v>347</v>
      </c>
      <c r="J113" s="97">
        <f t="shared" si="65"/>
        <v>14</v>
      </c>
      <c r="K113" s="80"/>
      <c r="L113" s="97">
        <f>SUM(L114:L127)</f>
        <v>19.8</v>
      </c>
      <c r="M113" s="158">
        <f>SUM(M114:M127)</f>
        <v>19.8</v>
      </c>
      <c r="N113" s="80"/>
      <c r="O113" s="97">
        <f>SUM(O114:O127)</f>
        <v>146.52000000000004</v>
      </c>
      <c r="P113" s="80"/>
      <c r="Q113" s="97">
        <f>SUM(Q114:Q127)</f>
        <v>217.8</v>
      </c>
      <c r="R113" s="97">
        <f>SUM(R114:R127)</f>
        <v>31</v>
      </c>
      <c r="S113" s="97">
        <f>SUM(S114:S127)</f>
        <v>24</v>
      </c>
      <c r="T113" s="97">
        <f>SUM(T114:T127)</f>
        <v>7</v>
      </c>
      <c r="U113" s="34"/>
      <c r="V113" s="34"/>
      <c r="W113" s="34"/>
      <c r="X113" s="34"/>
      <c r="Y113" s="34"/>
      <c r="Z113" s="34"/>
    </row>
    <row r="114" spans="1:26" s="81" customFormat="1" ht="56.25" customHeight="1">
      <c r="A114" s="13">
        <v>1</v>
      </c>
      <c r="B114" s="44" t="s">
        <v>181</v>
      </c>
      <c r="C114" s="13">
        <v>35</v>
      </c>
      <c r="D114" s="13">
        <f>E114+F114</f>
        <v>34</v>
      </c>
      <c r="E114" s="82">
        <v>3</v>
      </c>
      <c r="F114" s="13">
        <f>G114+H114+I114+J114</f>
        <v>31</v>
      </c>
      <c r="G114" s="83"/>
      <c r="H114" s="83">
        <v>2</v>
      </c>
      <c r="I114" s="83">
        <v>27</v>
      </c>
      <c r="J114" s="83">
        <v>2</v>
      </c>
      <c r="K114" s="84">
        <v>0.05</v>
      </c>
      <c r="L114" s="82">
        <f>K114*F114</f>
        <v>1.55</v>
      </c>
      <c r="M114" s="98">
        <f>L114-G114</f>
        <v>1.55</v>
      </c>
      <c r="N114" s="84">
        <v>0.37</v>
      </c>
      <c r="O114" s="82">
        <f t="shared" ref="O114:O150" si="66">N114*F114</f>
        <v>11.47</v>
      </c>
      <c r="P114" s="84">
        <v>0.55000000000000004</v>
      </c>
      <c r="Q114" s="85">
        <f t="shared" ref="Q114:Q150" si="67">P114*F114</f>
        <v>17.05</v>
      </c>
      <c r="R114" s="85">
        <v>1</v>
      </c>
      <c r="S114" s="83">
        <v>1</v>
      </c>
      <c r="T114" s="83"/>
      <c r="U114" s="34"/>
      <c r="V114" s="34"/>
      <c r="W114" s="34"/>
      <c r="X114" s="34"/>
      <c r="Y114" s="34"/>
      <c r="Z114" s="34"/>
    </row>
    <row r="115" spans="1:26" s="81" customFormat="1" ht="56.25" customHeight="1">
      <c r="A115" s="13">
        <v>2</v>
      </c>
      <c r="B115" s="44" t="s">
        <v>182</v>
      </c>
      <c r="C115" s="13">
        <v>30</v>
      </c>
      <c r="D115" s="13">
        <f t="shared" ref="D115:D127" si="68">E115+F115</f>
        <v>27</v>
      </c>
      <c r="E115" s="82">
        <v>3</v>
      </c>
      <c r="F115" s="13">
        <f t="shared" ref="F115:F127" si="69">G115+H115+I115+J115</f>
        <v>24</v>
      </c>
      <c r="G115" s="83"/>
      <c r="H115" s="83">
        <v>2</v>
      </c>
      <c r="I115" s="83">
        <v>21</v>
      </c>
      <c r="J115" s="83">
        <v>1</v>
      </c>
      <c r="K115" s="84">
        <v>0.05</v>
      </c>
      <c r="L115" s="82">
        <f t="shared" ref="L115:L127" si="70">K115*F115</f>
        <v>1.2000000000000002</v>
      </c>
      <c r="M115" s="98">
        <f t="shared" ref="M115:M127" si="71">L115-G115</f>
        <v>1.2000000000000002</v>
      </c>
      <c r="N115" s="84">
        <v>0.37</v>
      </c>
      <c r="O115" s="82">
        <f t="shared" si="66"/>
        <v>8.879999999999999</v>
      </c>
      <c r="P115" s="84">
        <v>0.55000000000000004</v>
      </c>
      <c r="Q115" s="85">
        <f t="shared" si="67"/>
        <v>13.200000000000001</v>
      </c>
      <c r="R115" s="85">
        <f t="shared" ref="R115:R127" si="72">S115+T115</f>
        <v>4</v>
      </c>
      <c r="S115" s="83">
        <v>3</v>
      </c>
      <c r="T115" s="83">
        <v>1</v>
      </c>
      <c r="U115" s="34"/>
      <c r="V115" s="34"/>
      <c r="W115" s="34"/>
      <c r="X115" s="34"/>
      <c r="Y115" s="34"/>
      <c r="Z115" s="34"/>
    </row>
    <row r="116" spans="1:26" s="81" customFormat="1" ht="56.25" customHeight="1">
      <c r="A116" s="13">
        <v>3</v>
      </c>
      <c r="B116" s="44" t="s">
        <v>183</v>
      </c>
      <c r="C116" s="13">
        <v>32</v>
      </c>
      <c r="D116" s="13">
        <f t="shared" si="68"/>
        <v>31</v>
      </c>
      <c r="E116" s="82">
        <v>3</v>
      </c>
      <c r="F116" s="13">
        <f t="shared" si="69"/>
        <v>28</v>
      </c>
      <c r="G116" s="83"/>
      <c r="H116" s="83">
        <v>1</v>
      </c>
      <c r="I116" s="83">
        <v>23</v>
      </c>
      <c r="J116" s="83">
        <v>4</v>
      </c>
      <c r="K116" s="84">
        <v>0.05</v>
      </c>
      <c r="L116" s="82">
        <f t="shared" si="70"/>
        <v>1.4000000000000001</v>
      </c>
      <c r="M116" s="98">
        <f t="shared" si="71"/>
        <v>1.4000000000000001</v>
      </c>
      <c r="N116" s="84">
        <v>0.37</v>
      </c>
      <c r="O116" s="82">
        <f t="shared" si="66"/>
        <v>10.36</v>
      </c>
      <c r="P116" s="84">
        <v>0.55000000000000004</v>
      </c>
      <c r="Q116" s="85">
        <f t="shared" si="67"/>
        <v>15.400000000000002</v>
      </c>
      <c r="R116" s="85">
        <f t="shared" si="72"/>
        <v>2</v>
      </c>
      <c r="S116" s="83">
        <v>1</v>
      </c>
      <c r="T116" s="83">
        <v>1</v>
      </c>
      <c r="U116" s="34"/>
      <c r="V116" s="34"/>
      <c r="W116" s="34"/>
      <c r="X116" s="34"/>
      <c r="Y116" s="34"/>
      <c r="Z116" s="34"/>
    </row>
    <row r="117" spans="1:26" s="81" customFormat="1" ht="56.25" customHeight="1">
      <c r="A117" s="13">
        <v>4</v>
      </c>
      <c r="B117" s="44" t="s">
        <v>184</v>
      </c>
      <c r="C117" s="13">
        <v>32</v>
      </c>
      <c r="D117" s="13">
        <f t="shared" si="68"/>
        <v>32</v>
      </c>
      <c r="E117" s="82">
        <v>3</v>
      </c>
      <c r="F117" s="13">
        <f t="shared" si="69"/>
        <v>29</v>
      </c>
      <c r="G117" s="83"/>
      <c r="H117" s="83">
        <v>4</v>
      </c>
      <c r="I117" s="83">
        <v>25</v>
      </c>
      <c r="J117" s="83"/>
      <c r="K117" s="84">
        <v>0.05</v>
      </c>
      <c r="L117" s="82">
        <f t="shared" si="70"/>
        <v>1.4500000000000002</v>
      </c>
      <c r="M117" s="98">
        <f t="shared" si="71"/>
        <v>1.4500000000000002</v>
      </c>
      <c r="N117" s="84">
        <v>0.37</v>
      </c>
      <c r="O117" s="82">
        <f t="shared" si="66"/>
        <v>10.73</v>
      </c>
      <c r="P117" s="84">
        <v>0.55000000000000004</v>
      </c>
      <c r="Q117" s="85">
        <f t="shared" si="67"/>
        <v>15.950000000000001</v>
      </c>
      <c r="R117" s="85">
        <f t="shared" si="72"/>
        <v>1</v>
      </c>
      <c r="S117" s="83">
        <v>1</v>
      </c>
      <c r="T117" s="83"/>
      <c r="U117" s="34"/>
      <c r="V117" s="34"/>
      <c r="W117" s="34"/>
      <c r="X117" s="34"/>
      <c r="Y117" s="34"/>
      <c r="Z117" s="34"/>
    </row>
    <row r="118" spans="1:26" s="81" customFormat="1" ht="56.25" customHeight="1">
      <c r="A118" s="13">
        <v>5</v>
      </c>
      <c r="B118" s="44" t="s">
        <v>111</v>
      </c>
      <c r="C118" s="13">
        <v>39</v>
      </c>
      <c r="D118" s="13">
        <f t="shared" si="68"/>
        <v>37</v>
      </c>
      <c r="E118" s="82">
        <v>3</v>
      </c>
      <c r="F118" s="13">
        <f t="shared" si="69"/>
        <v>34</v>
      </c>
      <c r="G118" s="83"/>
      <c r="H118" s="83">
        <v>8</v>
      </c>
      <c r="I118" s="83">
        <v>26</v>
      </c>
      <c r="J118" s="83"/>
      <c r="K118" s="84">
        <v>0.05</v>
      </c>
      <c r="L118" s="82">
        <f t="shared" si="70"/>
        <v>1.7000000000000002</v>
      </c>
      <c r="M118" s="98">
        <f t="shared" si="71"/>
        <v>1.7000000000000002</v>
      </c>
      <c r="N118" s="84">
        <v>0.37</v>
      </c>
      <c r="O118" s="82">
        <f t="shared" si="66"/>
        <v>12.58</v>
      </c>
      <c r="P118" s="84">
        <v>0.55000000000000004</v>
      </c>
      <c r="Q118" s="85">
        <f t="shared" si="67"/>
        <v>18.700000000000003</v>
      </c>
      <c r="R118" s="85">
        <f t="shared" si="72"/>
        <v>2</v>
      </c>
      <c r="S118" s="83">
        <v>1</v>
      </c>
      <c r="T118" s="83">
        <v>1</v>
      </c>
      <c r="U118" s="34"/>
      <c r="V118" s="34"/>
      <c r="W118" s="34"/>
      <c r="X118" s="34"/>
      <c r="Y118" s="34"/>
      <c r="Z118" s="34"/>
    </row>
    <row r="119" spans="1:26" s="81" customFormat="1" ht="56.25" customHeight="1">
      <c r="A119" s="13">
        <v>6</v>
      </c>
      <c r="B119" s="44" t="s">
        <v>185</v>
      </c>
      <c r="C119" s="13">
        <v>48</v>
      </c>
      <c r="D119" s="13">
        <f t="shared" si="68"/>
        <v>48</v>
      </c>
      <c r="E119" s="128">
        <v>4</v>
      </c>
      <c r="F119" s="13">
        <f t="shared" si="69"/>
        <v>44</v>
      </c>
      <c r="G119" s="83"/>
      <c r="H119" s="83">
        <v>2</v>
      </c>
      <c r="I119" s="83">
        <v>40</v>
      </c>
      <c r="J119" s="83">
        <v>2</v>
      </c>
      <c r="K119" s="84">
        <v>0.05</v>
      </c>
      <c r="L119" s="82">
        <f t="shared" si="70"/>
        <v>2.2000000000000002</v>
      </c>
      <c r="M119" s="98">
        <f t="shared" si="71"/>
        <v>2.2000000000000002</v>
      </c>
      <c r="N119" s="84">
        <v>0.37</v>
      </c>
      <c r="O119" s="82">
        <f t="shared" si="66"/>
        <v>16.28</v>
      </c>
      <c r="P119" s="84">
        <v>0.55000000000000004</v>
      </c>
      <c r="Q119" s="85">
        <f t="shared" si="67"/>
        <v>24.200000000000003</v>
      </c>
      <c r="R119" s="85">
        <f t="shared" si="72"/>
        <v>5</v>
      </c>
      <c r="S119" s="83">
        <v>3</v>
      </c>
      <c r="T119" s="83">
        <v>2</v>
      </c>
      <c r="U119" s="34"/>
      <c r="V119" s="34"/>
      <c r="W119" s="34"/>
      <c r="X119" s="34"/>
      <c r="Y119" s="34"/>
      <c r="Z119" s="34"/>
    </row>
    <row r="120" spans="1:26" s="81" customFormat="1" ht="56.25" customHeight="1">
      <c r="A120" s="13">
        <v>7</v>
      </c>
      <c r="B120" s="44" t="s">
        <v>186</v>
      </c>
      <c r="C120" s="13">
        <v>39</v>
      </c>
      <c r="D120" s="13">
        <f t="shared" si="68"/>
        <v>38</v>
      </c>
      <c r="E120" s="82">
        <v>3</v>
      </c>
      <c r="F120" s="13">
        <f t="shared" si="69"/>
        <v>35</v>
      </c>
      <c r="G120" s="83"/>
      <c r="H120" s="83">
        <v>3</v>
      </c>
      <c r="I120" s="83">
        <v>32</v>
      </c>
      <c r="J120" s="83"/>
      <c r="K120" s="84">
        <v>0.05</v>
      </c>
      <c r="L120" s="82">
        <f t="shared" si="70"/>
        <v>1.75</v>
      </c>
      <c r="M120" s="98">
        <f t="shared" si="71"/>
        <v>1.75</v>
      </c>
      <c r="N120" s="84">
        <v>0.37</v>
      </c>
      <c r="O120" s="82">
        <f t="shared" si="66"/>
        <v>12.95</v>
      </c>
      <c r="P120" s="84">
        <v>0.55000000000000004</v>
      </c>
      <c r="Q120" s="85">
        <f t="shared" si="67"/>
        <v>19.25</v>
      </c>
      <c r="R120" s="85">
        <f t="shared" si="72"/>
        <v>3</v>
      </c>
      <c r="S120" s="83">
        <v>3</v>
      </c>
      <c r="T120" s="83"/>
      <c r="U120" s="34"/>
      <c r="V120" s="34"/>
      <c r="W120" s="34"/>
      <c r="X120" s="34"/>
      <c r="Y120" s="34"/>
      <c r="Z120" s="34"/>
    </row>
    <row r="121" spans="1:26" s="81" customFormat="1" ht="56.25" customHeight="1">
      <c r="A121" s="13">
        <v>8</v>
      </c>
      <c r="B121" s="44" t="s">
        <v>187</v>
      </c>
      <c r="C121" s="13">
        <v>23</v>
      </c>
      <c r="D121" s="13">
        <f t="shared" si="68"/>
        <v>20</v>
      </c>
      <c r="E121" s="82">
        <v>3</v>
      </c>
      <c r="F121" s="13">
        <f t="shared" si="69"/>
        <v>17</v>
      </c>
      <c r="G121" s="83"/>
      <c r="H121" s="83"/>
      <c r="I121" s="83">
        <v>16</v>
      </c>
      <c r="J121" s="83">
        <v>1</v>
      </c>
      <c r="K121" s="84">
        <v>0.05</v>
      </c>
      <c r="L121" s="82">
        <f t="shared" si="70"/>
        <v>0.85000000000000009</v>
      </c>
      <c r="M121" s="98">
        <f t="shared" si="71"/>
        <v>0.85000000000000009</v>
      </c>
      <c r="N121" s="84">
        <v>0.37</v>
      </c>
      <c r="O121" s="82">
        <f t="shared" si="66"/>
        <v>6.29</v>
      </c>
      <c r="P121" s="84">
        <v>0.55000000000000004</v>
      </c>
      <c r="Q121" s="85">
        <f t="shared" si="67"/>
        <v>9.3500000000000014</v>
      </c>
      <c r="R121" s="85">
        <f t="shared" si="72"/>
        <v>2</v>
      </c>
      <c r="S121" s="83">
        <v>2</v>
      </c>
      <c r="T121" s="83"/>
      <c r="U121" s="34"/>
      <c r="V121" s="34"/>
      <c r="W121" s="34"/>
      <c r="X121" s="34"/>
      <c r="Y121" s="34"/>
      <c r="Z121" s="34"/>
    </row>
    <row r="122" spans="1:26" s="81" customFormat="1" ht="56.25" customHeight="1">
      <c r="A122" s="13">
        <v>9</v>
      </c>
      <c r="B122" s="44" t="s">
        <v>188</v>
      </c>
      <c r="C122" s="13">
        <v>21</v>
      </c>
      <c r="D122" s="13">
        <f t="shared" si="68"/>
        <v>19</v>
      </c>
      <c r="E122" s="82">
        <v>2</v>
      </c>
      <c r="F122" s="13">
        <f t="shared" si="69"/>
        <v>17</v>
      </c>
      <c r="G122" s="83"/>
      <c r="H122" s="83"/>
      <c r="I122" s="83">
        <v>17</v>
      </c>
      <c r="J122" s="83"/>
      <c r="K122" s="84">
        <v>0.05</v>
      </c>
      <c r="L122" s="82">
        <f t="shared" si="70"/>
        <v>0.85000000000000009</v>
      </c>
      <c r="M122" s="98">
        <f t="shared" si="71"/>
        <v>0.85000000000000009</v>
      </c>
      <c r="N122" s="84">
        <v>0.37</v>
      </c>
      <c r="O122" s="82">
        <f t="shared" si="66"/>
        <v>6.29</v>
      </c>
      <c r="P122" s="84">
        <v>0.55000000000000004</v>
      </c>
      <c r="Q122" s="85">
        <f t="shared" si="67"/>
        <v>9.3500000000000014</v>
      </c>
      <c r="R122" s="85">
        <f t="shared" si="72"/>
        <v>1</v>
      </c>
      <c r="S122" s="83">
        <v>1</v>
      </c>
      <c r="T122" s="83"/>
      <c r="U122" s="34"/>
      <c r="V122" s="34"/>
      <c r="W122" s="34"/>
      <c r="X122" s="34"/>
      <c r="Y122" s="34"/>
      <c r="Z122" s="34"/>
    </row>
    <row r="123" spans="1:26" s="81" customFormat="1" ht="56.25" customHeight="1">
      <c r="A123" s="13">
        <v>10</v>
      </c>
      <c r="B123" s="44" t="s">
        <v>189</v>
      </c>
      <c r="C123" s="13">
        <v>28</v>
      </c>
      <c r="D123" s="13">
        <f t="shared" si="68"/>
        <v>27</v>
      </c>
      <c r="E123" s="82">
        <v>2</v>
      </c>
      <c r="F123" s="13">
        <f t="shared" si="69"/>
        <v>25</v>
      </c>
      <c r="G123" s="83"/>
      <c r="H123" s="83"/>
      <c r="I123" s="83">
        <v>22</v>
      </c>
      <c r="J123" s="83">
        <v>3</v>
      </c>
      <c r="K123" s="84">
        <v>0.05</v>
      </c>
      <c r="L123" s="82">
        <f t="shared" si="70"/>
        <v>1.25</v>
      </c>
      <c r="M123" s="98">
        <f t="shared" si="71"/>
        <v>1.25</v>
      </c>
      <c r="N123" s="84">
        <v>0.37</v>
      </c>
      <c r="O123" s="82">
        <f t="shared" si="66"/>
        <v>9.25</v>
      </c>
      <c r="P123" s="84">
        <v>0.55000000000000004</v>
      </c>
      <c r="Q123" s="85">
        <f t="shared" si="67"/>
        <v>13.750000000000002</v>
      </c>
      <c r="R123" s="85">
        <f t="shared" si="72"/>
        <v>1</v>
      </c>
      <c r="S123" s="83">
        <v>1</v>
      </c>
      <c r="T123" s="83"/>
      <c r="U123" s="34"/>
      <c r="V123" s="34"/>
      <c r="W123" s="34"/>
      <c r="X123" s="34"/>
      <c r="Y123" s="34"/>
      <c r="Z123" s="34"/>
    </row>
    <row r="124" spans="1:26" s="81" customFormat="1" ht="56.25" customHeight="1">
      <c r="A124" s="13">
        <v>11</v>
      </c>
      <c r="B124" s="44" t="s">
        <v>190</v>
      </c>
      <c r="C124" s="13">
        <v>27</v>
      </c>
      <c r="D124" s="13">
        <f t="shared" si="68"/>
        <v>26</v>
      </c>
      <c r="E124" s="82">
        <v>3</v>
      </c>
      <c r="F124" s="13">
        <f t="shared" si="69"/>
        <v>23</v>
      </c>
      <c r="G124" s="83"/>
      <c r="H124" s="83"/>
      <c r="I124" s="83">
        <v>23</v>
      </c>
      <c r="J124" s="83"/>
      <c r="K124" s="84">
        <v>0.05</v>
      </c>
      <c r="L124" s="82">
        <f t="shared" si="70"/>
        <v>1.1500000000000001</v>
      </c>
      <c r="M124" s="98">
        <f t="shared" si="71"/>
        <v>1.1500000000000001</v>
      </c>
      <c r="N124" s="84">
        <v>0.37</v>
      </c>
      <c r="O124" s="82">
        <f t="shared" si="66"/>
        <v>8.51</v>
      </c>
      <c r="P124" s="84">
        <v>0.55000000000000004</v>
      </c>
      <c r="Q124" s="85">
        <f t="shared" si="67"/>
        <v>12.65</v>
      </c>
      <c r="R124" s="85">
        <f t="shared" si="72"/>
        <v>2</v>
      </c>
      <c r="S124" s="83">
        <v>2</v>
      </c>
      <c r="T124" s="83"/>
      <c r="U124" s="34"/>
      <c r="V124" s="34"/>
      <c r="W124" s="34"/>
      <c r="X124" s="34"/>
      <c r="Y124" s="34"/>
      <c r="Z124" s="34"/>
    </row>
    <row r="125" spans="1:26" s="81" customFormat="1" ht="66">
      <c r="A125" s="13">
        <v>12</v>
      </c>
      <c r="B125" s="44" t="s">
        <v>191</v>
      </c>
      <c r="C125" s="13">
        <v>27</v>
      </c>
      <c r="D125" s="13">
        <f t="shared" si="68"/>
        <v>27</v>
      </c>
      <c r="E125" s="82">
        <v>3</v>
      </c>
      <c r="F125" s="13">
        <f t="shared" si="69"/>
        <v>24</v>
      </c>
      <c r="G125" s="83"/>
      <c r="H125" s="83">
        <v>2</v>
      </c>
      <c r="I125" s="83">
        <v>21</v>
      </c>
      <c r="J125" s="83">
        <v>1</v>
      </c>
      <c r="K125" s="84">
        <v>0.05</v>
      </c>
      <c r="L125" s="82">
        <f t="shared" si="70"/>
        <v>1.2000000000000002</v>
      </c>
      <c r="M125" s="98">
        <f t="shared" si="71"/>
        <v>1.2000000000000002</v>
      </c>
      <c r="N125" s="84">
        <v>0.37</v>
      </c>
      <c r="O125" s="82">
        <f t="shared" si="66"/>
        <v>8.879999999999999</v>
      </c>
      <c r="P125" s="84">
        <v>0.55000000000000004</v>
      </c>
      <c r="Q125" s="85">
        <f t="shared" si="67"/>
        <v>13.200000000000001</v>
      </c>
      <c r="R125" s="85">
        <f t="shared" si="72"/>
        <v>3</v>
      </c>
      <c r="S125" s="83">
        <v>2</v>
      </c>
      <c r="T125" s="83">
        <v>1</v>
      </c>
      <c r="U125" s="34"/>
      <c r="V125" s="34"/>
      <c r="W125" s="34"/>
      <c r="X125" s="34"/>
      <c r="Y125" s="34"/>
      <c r="Z125" s="34"/>
    </row>
    <row r="126" spans="1:26" s="81" customFormat="1" ht="56.25" customHeight="1">
      <c r="A126" s="13">
        <v>13</v>
      </c>
      <c r="B126" s="44" t="s">
        <v>192</v>
      </c>
      <c r="C126" s="13">
        <v>34</v>
      </c>
      <c r="D126" s="13">
        <f t="shared" si="68"/>
        <v>34</v>
      </c>
      <c r="E126" s="82">
        <v>3</v>
      </c>
      <c r="F126" s="13">
        <f t="shared" si="69"/>
        <v>31</v>
      </c>
      <c r="G126" s="83"/>
      <c r="H126" s="83"/>
      <c r="I126" s="83">
        <v>31</v>
      </c>
      <c r="J126" s="83"/>
      <c r="K126" s="84">
        <v>0.05</v>
      </c>
      <c r="L126" s="82">
        <f t="shared" si="70"/>
        <v>1.55</v>
      </c>
      <c r="M126" s="98">
        <f t="shared" si="71"/>
        <v>1.55</v>
      </c>
      <c r="N126" s="84">
        <v>0.37</v>
      </c>
      <c r="O126" s="82">
        <f t="shared" si="66"/>
        <v>11.47</v>
      </c>
      <c r="P126" s="84">
        <v>0.55000000000000004</v>
      </c>
      <c r="Q126" s="85">
        <f t="shared" si="67"/>
        <v>17.05</v>
      </c>
      <c r="R126" s="85">
        <f t="shared" si="72"/>
        <v>1</v>
      </c>
      <c r="S126" s="83">
        <v>1</v>
      </c>
      <c r="T126" s="83"/>
      <c r="U126" s="34"/>
      <c r="V126" s="34"/>
      <c r="W126" s="34"/>
      <c r="X126" s="34"/>
      <c r="Y126" s="34"/>
      <c r="Z126" s="34"/>
    </row>
    <row r="127" spans="1:26" s="81" customFormat="1" ht="56.25" customHeight="1">
      <c r="A127" s="13">
        <v>14</v>
      </c>
      <c r="B127" s="44" t="s">
        <v>193</v>
      </c>
      <c r="C127" s="13">
        <v>38</v>
      </c>
      <c r="D127" s="13">
        <f t="shared" si="68"/>
        <v>37</v>
      </c>
      <c r="E127" s="82">
        <v>3</v>
      </c>
      <c r="F127" s="13">
        <f t="shared" si="69"/>
        <v>34</v>
      </c>
      <c r="G127" s="83"/>
      <c r="H127" s="83">
        <v>11</v>
      </c>
      <c r="I127" s="83">
        <v>23</v>
      </c>
      <c r="J127" s="83"/>
      <c r="K127" s="84">
        <v>0.05</v>
      </c>
      <c r="L127" s="82">
        <f t="shared" si="70"/>
        <v>1.7000000000000002</v>
      </c>
      <c r="M127" s="98">
        <f t="shared" si="71"/>
        <v>1.7000000000000002</v>
      </c>
      <c r="N127" s="84">
        <v>0.37</v>
      </c>
      <c r="O127" s="82">
        <f t="shared" si="66"/>
        <v>12.58</v>
      </c>
      <c r="P127" s="84">
        <v>0.55000000000000004</v>
      </c>
      <c r="Q127" s="85">
        <f t="shared" si="67"/>
        <v>18.700000000000003</v>
      </c>
      <c r="R127" s="85">
        <f t="shared" si="72"/>
        <v>3</v>
      </c>
      <c r="S127" s="83">
        <v>2</v>
      </c>
      <c r="T127" s="83">
        <v>1</v>
      </c>
      <c r="U127" s="34"/>
      <c r="V127" s="34"/>
      <c r="W127" s="34"/>
      <c r="X127" s="34"/>
      <c r="Y127" s="34"/>
      <c r="Z127" s="34"/>
    </row>
    <row r="128" spans="1:26" s="81" customFormat="1" ht="56.25" customHeight="1">
      <c r="A128" s="33" t="s">
        <v>36</v>
      </c>
      <c r="B128" s="38" t="s">
        <v>39</v>
      </c>
      <c r="C128" s="97">
        <f t="shared" ref="C128:J128" si="73">SUM(C129:C140)</f>
        <v>761</v>
      </c>
      <c r="D128" s="97">
        <f t="shared" si="73"/>
        <v>750</v>
      </c>
      <c r="E128" s="97">
        <f t="shared" si="73"/>
        <v>33</v>
      </c>
      <c r="F128" s="97">
        <f t="shared" si="73"/>
        <v>717</v>
      </c>
      <c r="G128" s="97">
        <f t="shared" si="73"/>
        <v>0</v>
      </c>
      <c r="H128" s="97">
        <f t="shared" si="73"/>
        <v>337</v>
      </c>
      <c r="I128" s="97">
        <f t="shared" si="73"/>
        <v>366</v>
      </c>
      <c r="J128" s="97">
        <f t="shared" si="73"/>
        <v>14</v>
      </c>
      <c r="K128" s="86"/>
      <c r="L128" s="97">
        <f>SUM(L129:L140)</f>
        <v>71.7</v>
      </c>
      <c r="M128" s="158">
        <f>SUM(M129:M140)</f>
        <v>71.7</v>
      </c>
      <c r="N128" s="86"/>
      <c r="O128" s="97">
        <f>SUM(O129:O140)</f>
        <v>344.16</v>
      </c>
      <c r="P128" s="86"/>
      <c r="Q128" s="97">
        <f>SUM(Q129:Q140)</f>
        <v>279.63</v>
      </c>
      <c r="R128" s="97">
        <f>SUM(R129:R140)</f>
        <v>97</v>
      </c>
      <c r="S128" s="97">
        <f>SUM(S129:S140)</f>
        <v>28</v>
      </c>
      <c r="T128" s="97">
        <f>SUM(T129:T140)</f>
        <v>69</v>
      </c>
      <c r="U128" s="34"/>
      <c r="V128" s="34"/>
      <c r="W128" s="34"/>
      <c r="X128" s="34"/>
      <c r="Y128" s="34"/>
      <c r="Z128" s="34"/>
    </row>
    <row r="129" spans="1:26" s="81" customFormat="1" ht="56.25" customHeight="1">
      <c r="A129" s="13">
        <v>1</v>
      </c>
      <c r="B129" s="87" t="s">
        <v>194</v>
      </c>
      <c r="C129" s="95">
        <v>56</v>
      </c>
      <c r="D129" s="13">
        <f t="shared" ref="D129:D150" si="74">E129+F129</f>
        <v>54</v>
      </c>
      <c r="E129" s="82">
        <v>2</v>
      </c>
      <c r="F129" s="13">
        <f>G129+H129+I129+J129</f>
        <v>52</v>
      </c>
      <c r="G129" s="83"/>
      <c r="H129" s="83">
        <v>21</v>
      </c>
      <c r="I129" s="83">
        <v>30</v>
      </c>
      <c r="J129" s="83">
        <v>1</v>
      </c>
      <c r="K129" s="84">
        <v>0.1</v>
      </c>
      <c r="L129" s="82">
        <f t="shared" ref="L129:L150" si="75">K129*F129</f>
        <v>5.2</v>
      </c>
      <c r="M129" s="98">
        <f t="shared" ref="M129:M150" si="76">L129-G129</f>
        <v>5.2</v>
      </c>
      <c r="N129" s="84">
        <v>0.48</v>
      </c>
      <c r="O129" s="82">
        <f t="shared" si="66"/>
        <v>24.96</v>
      </c>
      <c r="P129" s="84">
        <v>0.39</v>
      </c>
      <c r="Q129" s="85">
        <f t="shared" si="67"/>
        <v>20.28</v>
      </c>
      <c r="R129" s="85">
        <f t="shared" ref="R129:R140" si="77">S129+T129</f>
        <v>7</v>
      </c>
      <c r="S129" s="83">
        <v>2</v>
      </c>
      <c r="T129" s="83">
        <v>5</v>
      </c>
      <c r="U129" s="34"/>
      <c r="V129" s="34"/>
      <c r="W129" s="34"/>
      <c r="X129" s="34"/>
      <c r="Y129" s="34"/>
      <c r="Z129" s="34"/>
    </row>
    <row r="130" spans="1:26" s="81" customFormat="1" ht="56.25" customHeight="1">
      <c r="A130" s="13">
        <v>2</v>
      </c>
      <c r="B130" s="87" t="s">
        <v>195</v>
      </c>
      <c r="C130" s="95">
        <v>54</v>
      </c>
      <c r="D130" s="13">
        <f t="shared" si="74"/>
        <v>54</v>
      </c>
      <c r="E130" s="82">
        <v>3</v>
      </c>
      <c r="F130" s="13">
        <f t="shared" ref="F130:F150" si="78">G130+H130+I130+J130</f>
        <v>51</v>
      </c>
      <c r="G130" s="83"/>
      <c r="H130" s="83">
        <v>25</v>
      </c>
      <c r="I130" s="83">
        <v>24</v>
      </c>
      <c r="J130" s="83">
        <v>2</v>
      </c>
      <c r="K130" s="84">
        <v>0.1</v>
      </c>
      <c r="L130" s="82">
        <f t="shared" si="75"/>
        <v>5.1000000000000005</v>
      </c>
      <c r="M130" s="98">
        <f t="shared" si="76"/>
        <v>5.1000000000000005</v>
      </c>
      <c r="N130" s="84">
        <v>0.48</v>
      </c>
      <c r="O130" s="82">
        <f t="shared" si="66"/>
        <v>24.48</v>
      </c>
      <c r="P130" s="84">
        <v>0.39</v>
      </c>
      <c r="Q130" s="85">
        <f t="shared" si="67"/>
        <v>19.89</v>
      </c>
      <c r="R130" s="85">
        <f t="shared" si="77"/>
        <v>7</v>
      </c>
      <c r="S130" s="83">
        <v>2</v>
      </c>
      <c r="T130" s="83">
        <v>5</v>
      </c>
      <c r="U130" s="34"/>
      <c r="V130" s="34"/>
      <c r="W130" s="34"/>
      <c r="X130" s="34"/>
      <c r="Y130" s="34"/>
      <c r="Z130" s="34"/>
    </row>
    <row r="131" spans="1:26" s="81" customFormat="1" ht="56.25" customHeight="1">
      <c r="A131" s="13">
        <v>3</v>
      </c>
      <c r="B131" s="88" t="s">
        <v>196</v>
      </c>
      <c r="C131" s="13">
        <v>51</v>
      </c>
      <c r="D131" s="13">
        <f t="shared" si="74"/>
        <v>50</v>
      </c>
      <c r="E131" s="82">
        <v>3</v>
      </c>
      <c r="F131" s="13">
        <f t="shared" si="78"/>
        <v>47</v>
      </c>
      <c r="G131" s="83"/>
      <c r="H131" s="83">
        <v>27</v>
      </c>
      <c r="I131" s="83">
        <v>19</v>
      </c>
      <c r="J131" s="83">
        <v>1</v>
      </c>
      <c r="K131" s="84">
        <v>0.1</v>
      </c>
      <c r="L131" s="82">
        <f t="shared" si="75"/>
        <v>4.7</v>
      </c>
      <c r="M131" s="98">
        <f t="shared" si="76"/>
        <v>4.7</v>
      </c>
      <c r="N131" s="84">
        <v>0.48</v>
      </c>
      <c r="O131" s="82">
        <f t="shared" si="66"/>
        <v>22.56</v>
      </c>
      <c r="P131" s="84">
        <v>0.39</v>
      </c>
      <c r="Q131" s="85">
        <f t="shared" si="67"/>
        <v>18.330000000000002</v>
      </c>
      <c r="R131" s="85">
        <f t="shared" si="77"/>
        <v>7</v>
      </c>
      <c r="S131" s="83">
        <v>3</v>
      </c>
      <c r="T131" s="83">
        <v>4</v>
      </c>
      <c r="U131" s="34"/>
      <c r="V131" s="34"/>
      <c r="W131" s="34"/>
      <c r="X131" s="34"/>
      <c r="Y131" s="34"/>
      <c r="Z131" s="34"/>
    </row>
    <row r="132" spans="1:26" s="81" customFormat="1" ht="56.25" customHeight="1">
      <c r="A132" s="13">
        <v>4</v>
      </c>
      <c r="B132" s="87" t="s">
        <v>197</v>
      </c>
      <c r="C132" s="13">
        <v>47</v>
      </c>
      <c r="D132" s="13">
        <f t="shared" si="74"/>
        <v>46</v>
      </c>
      <c r="E132" s="82">
        <v>2</v>
      </c>
      <c r="F132" s="13">
        <f t="shared" si="78"/>
        <v>44</v>
      </c>
      <c r="G132" s="83"/>
      <c r="H132" s="83">
        <v>19</v>
      </c>
      <c r="I132" s="83">
        <v>24</v>
      </c>
      <c r="J132" s="83">
        <v>1</v>
      </c>
      <c r="K132" s="84">
        <v>0.1</v>
      </c>
      <c r="L132" s="82">
        <f t="shared" si="75"/>
        <v>4.4000000000000004</v>
      </c>
      <c r="M132" s="98">
        <f t="shared" si="76"/>
        <v>4.4000000000000004</v>
      </c>
      <c r="N132" s="84">
        <v>0.48</v>
      </c>
      <c r="O132" s="82">
        <f t="shared" si="66"/>
        <v>21.119999999999997</v>
      </c>
      <c r="P132" s="84">
        <v>0.39</v>
      </c>
      <c r="Q132" s="85">
        <f t="shared" si="67"/>
        <v>17.16</v>
      </c>
      <c r="R132" s="85">
        <f t="shared" si="77"/>
        <v>6</v>
      </c>
      <c r="S132" s="83">
        <v>2</v>
      </c>
      <c r="T132" s="83">
        <v>4</v>
      </c>
      <c r="U132" s="34"/>
      <c r="V132" s="34"/>
      <c r="W132" s="34"/>
      <c r="X132" s="34"/>
      <c r="Y132" s="34"/>
      <c r="Z132" s="34"/>
    </row>
    <row r="133" spans="1:26" s="93" customFormat="1" ht="66">
      <c r="A133" s="13">
        <v>5</v>
      </c>
      <c r="B133" s="88" t="s">
        <v>198</v>
      </c>
      <c r="C133" s="13">
        <v>94</v>
      </c>
      <c r="D133" s="13">
        <f t="shared" si="74"/>
        <v>94</v>
      </c>
      <c r="E133" s="82">
        <v>3</v>
      </c>
      <c r="F133" s="13">
        <f t="shared" si="78"/>
        <v>91</v>
      </c>
      <c r="G133" s="83"/>
      <c r="H133" s="83">
        <v>47</v>
      </c>
      <c r="I133" s="83">
        <v>41</v>
      </c>
      <c r="J133" s="83">
        <v>3</v>
      </c>
      <c r="K133" s="84">
        <v>0.1</v>
      </c>
      <c r="L133" s="82">
        <f t="shared" si="75"/>
        <v>9.1</v>
      </c>
      <c r="M133" s="98">
        <f t="shared" si="76"/>
        <v>9.1</v>
      </c>
      <c r="N133" s="84">
        <v>0.48</v>
      </c>
      <c r="O133" s="82">
        <f t="shared" si="66"/>
        <v>43.68</v>
      </c>
      <c r="P133" s="84">
        <v>0.39</v>
      </c>
      <c r="Q133" s="85">
        <f t="shared" si="67"/>
        <v>35.49</v>
      </c>
      <c r="R133" s="85">
        <f t="shared" si="77"/>
        <v>12</v>
      </c>
      <c r="S133" s="83">
        <v>3</v>
      </c>
      <c r="T133" s="83">
        <v>9</v>
      </c>
      <c r="U133" s="92"/>
      <c r="V133" s="92"/>
      <c r="W133" s="92"/>
      <c r="X133" s="92"/>
      <c r="Y133" s="92"/>
      <c r="Z133" s="92"/>
    </row>
    <row r="134" spans="1:26" s="81" customFormat="1" ht="66">
      <c r="A134" s="13">
        <v>6</v>
      </c>
      <c r="B134" s="88" t="s">
        <v>199</v>
      </c>
      <c r="C134" s="13">
        <v>70</v>
      </c>
      <c r="D134" s="13">
        <f t="shared" si="74"/>
        <v>69</v>
      </c>
      <c r="E134" s="82">
        <v>3</v>
      </c>
      <c r="F134" s="13">
        <f t="shared" si="78"/>
        <v>66</v>
      </c>
      <c r="G134" s="83"/>
      <c r="H134" s="83">
        <v>35</v>
      </c>
      <c r="I134" s="83">
        <v>31</v>
      </c>
      <c r="J134" s="83">
        <v>0</v>
      </c>
      <c r="K134" s="84">
        <v>0.1</v>
      </c>
      <c r="L134" s="82">
        <f t="shared" si="75"/>
        <v>6.6000000000000005</v>
      </c>
      <c r="M134" s="98">
        <f t="shared" si="76"/>
        <v>6.6000000000000005</v>
      </c>
      <c r="N134" s="84">
        <v>0.48</v>
      </c>
      <c r="O134" s="82">
        <f t="shared" si="66"/>
        <v>31.68</v>
      </c>
      <c r="P134" s="84">
        <v>0.39</v>
      </c>
      <c r="Q134" s="85">
        <f t="shared" si="67"/>
        <v>25.740000000000002</v>
      </c>
      <c r="R134" s="85">
        <f t="shared" si="77"/>
        <v>9</v>
      </c>
      <c r="S134" s="83">
        <v>3</v>
      </c>
      <c r="T134" s="83">
        <v>6</v>
      </c>
      <c r="U134" s="34"/>
      <c r="V134" s="34"/>
      <c r="W134" s="34"/>
      <c r="X134" s="34"/>
      <c r="Y134" s="34"/>
      <c r="Z134" s="34"/>
    </row>
    <row r="135" spans="1:26" s="81" customFormat="1" ht="56.25" customHeight="1">
      <c r="A135" s="13">
        <v>7</v>
      </c>
      <c r="B135" s="88" t="s">
        <v>200</v>
      </c>
      <c r="C135" s="13">
        <v>93</v>
      </c>
      <c r="D135" s="13">
        <f t="shared" si="74"/>
        <v>93</v>
      </c>
      <c r="E135" s="82">
        <v>3</v>
      </c>
      <c r="F135" s="13">
        <f t="shared" si="78"/>
        <v>90</v>
      </c>
      <c r="G135" s="83"/>
      <c r="H135" s="83">
        <v>47</v>
      </c>
      <c r="I135" s="83">
        <v>42</v>
      </c>
      <c r="J135" s="83">
        <v>1</v>
      </c>
      <c r="K135" s="84">
        <v>0.1</v>
      </c>
      <c r="L135" s="82">
        <f t="shared" si="75"/>
        <v>9</v>
      </c>
      <c r="M135" s="98">
        <f t="shared" si="76"/>
        <v>9</v>
      </c>
      <c r="N135" s="84">
        <v>0.48</v>
      </c>
      <c r="O135" s="82">
        <f t="shared" si="66"/>
        <v>43.199999999999996</v>
      </c>
      <c r="P135" s="84">
        <v>0.39</v>
      </c>
      <c r="Q135" s="85">
        <f t="shared" si="67"/>
        <v>35.1</v>
      </c>
      <c r="R135" s="85">
        <f t="shared" si="77"/>
        <v>12</v>
      </c>
      <c r="S135" s="83">
        <v>3</v>
      </c>
      <c r="T135" s="83">
        <v>9</v>
      </c>
      <c r="U135" s="34"/>
      <c r="V135" s="34"/>
      <c r="W135" s="34"/>
      <c r="X135" s="34"/>
      <c r="Y135" s="34"/>
      <c r="Z135" s="34"/>
    </row>
    <row r="136" spans="1:26" s="81" customFormat="1" ht="56.25" customHeight="1">
      <c r="A136" s="13">
        <v>8</v>
      </c>
      <c r="B136" s="88" t="s">
        <v>201</v>
      </c>
      <c r="C136" s="13">
        <v>36</v>
      </c>
      <c r="D136" s="13">
        <f t="shared" si="74"/>
        <v>34</v>
      </c>
      <c r="E136" s="82">
        <v>2</v>
      </c>
      <c r="F136" s="13">
        <f t="shared" si="78"/>
        <v>32</v>
      </c>
      <c r="G136" s="83"/>
      <c r="H136" s="83">
        <v>12</v>
      </c>
      <c r="I136" s="83">
        <v>18</v>
      </c>
      <c r="J136" s="83">
        <v>2</v>
      </c>
      <c r="K136" s="84">
        <v>0.1</v>
      </c>
      <c r="L136" s="82">
        <f t="shared" si="75"/>
        <v>3.2</v>
      </c>
      <c r="M136" s="98">
        <f t="shared" si="76"/>
        <v>3.2</v>
      </c>
      <c r="N136" s="84">
        <v>0.48</v>
      </c>
      <c r="O136" s="82">
        <f t="shared" si="66"/>
        <v>15.36</v>
      </c>
      <c r="P136" s="84">
        <v>0.39</v>
      </c>
      <c r="Q136" s="85">
        <f t="shared" si="67"/>
        <v>12.48</v>
      </c>
      <c r="R136" s="85">
        <f t="shared" si="77"/>
        <v>4</v>
      </c>
      <c r="S136" s="83">
        <v>1</v>
      </c>
      <c r="T136" s="83">
        <v>3</v>
      </c>
      <c r="U136" s="34"/>
      <c r="V136" s="34"/>
      <c r="W136" s="34"/>
      <c r="X136" s="34"/>
      <c r="Y136" s="34"/>
      <c r="Z136" s="34"/>
    </row>
    <row r="137" spans="1:26" s="81" customFormat="1" ht="56.25" customHeight="1">
      <c r="A137" s="13">
        <v>9</v>
      </c>
      <c r="B137" s="88" t="s">
        <v>202</v>
      </c>
      <c r="C137" s="13">
        <v>54</v>
      </c>
      <c r="D137" s="13">
        <f t="shared" si="74"/>
        <v>53</v>
      </c>
      <c r="E137" s="82">
        <v>3</v>
      </c>
      <c r="F137" s="13">
        <f t="shared" si="78"/>
        <v>50</v>
      </c>
      <c r="G137" s="83"/>
      <c r="H137" s="83">
        <v>18</v>
      </c>
      <c r="I137" s="83">
        <v>32</v>
      </c>
      <c r="J137" s="83"/>
      <c r="K137" s="84">
        <v>0.1</v>
      </c>
      <c r="L137" s="82">
        <f t="shared" si="75"/>
        <v>5</v>
      </c>
      <c r="M137" s="98">
        <f t="shared" si="76"/>
        <v>5</v>
      </c>
      <c r="N137" s="84">
        <v>0.48</v>
      </c>
      <c r="O137" s="82">
        <f t="shared" si="66"/>
        <v>24</v>
      </c>
      <c r="P137" s="84">
        <v>0.39</v>
      </c>
      <c r="Q137" s="85">
        <f t="shared" si="67"/>
        <v>19.5</v>
      </c>
      <c r="R137" s="85">
        <f t="shared" si="77"/>
        <v>7</v>
      </c>
      <c r="S137" s="83">
        <v>2</v>
      </c>
      <c r="T137" s="83">
        <v>5</v>
      </c>
      <c r="U137" s="34"/>
      <c r="V137" s="34"/>
      <c r="W137" s="34"/>
      <c r="X137" s="34"/>
      <c r="Y137" s="34"/>
      <c r="Z137" s="34"/>
    </row>
    <row r="138" spans="1:26" s="81" customFormat="1" ht="56.25" customHeight="1">
      <c r="A138" s="13">
        <v>10</v>
      </c>
      <c r="B138" s="88" t="s">
        <v>203</v>
      </c>
      <c r="C138" s="13">
        <v>47</v>
      </c>
      <c r="D138" s="13">
        <f>E138+F138</f>
        <v>47</v>
      </c>
      <c r="E138" s="82">
        <v>3</v>
      </c>
      <c r="F138" s="13">
        <f>G138+H138+I138+J138</f>
        <v>44</v>
      </c>
      <c r="G138" s="83"/>
      <c r="H138" s="94">
        <v>19</v>
      </c>
      <c r="I138" s="83">
        <v>24</v>
      </c>
      <c r="J138" s="83">
        <v>1</v>
      </c>
      <c r="K138" s="84">
        <v>0.1</v>
      </c>
      <c r="L138" s="82">
        <f t="shared" si="75"/>
        <v>4.4000000000000004</v>
      </c>
      <c r="M138" s="98">
        <f t="shared" si="76"/>
        <v>4.4000000000000004</v>
      </c>
      <c r="N138" s="84">
        <v>0.48</v>
      </c>
      <c r="O138" s="82">
        <f t="shared" si="66"/>
        <v>21.119999999999997</v>
      </c>
      <c r="P138" s="84">
        <v>0.39</v>
      </c>
      <c r="Q138" s="85">
        <f t="shared" si="67"/>
        <v>17.16</v>
      </c>
      <c r="R138" s="85">
        <f t="shared" si="77"/>
        <v>6</v>
      </c>
      <c r="S138" s="83">
        <v>2</v>
      </c>
      <c r="T138" s="83">
        <v>4</v>
      </c>
      <c r="U138" s="34"/>
      <c r="V138" s="34"/>
      <c r="W138" s="34"/>
      <c r="X138" s="34"/>
      <c r="Y138" s="34"/>
      <c r="Z138" s="34"/>
    </row>
    <row r="139" spans="1:26" s="81" customFormat="1" ht="56.25" customHeight="1">
      <c r="A139" s="13">
        <v>11</v>
      </c>
      <c r="B139" s="88" t="s">
        <v>204</v>
      </c>
      <c r="C139" s="13">
        <v>64</v>
      </c>
      <c r="D139" s="13">
        <f t="shared" si="74"/>
        <v>63</v>
      </c>
      <c r="E139" s="82">
        <v>3</v>
      </c>
      <c r="F139" s="13">
        <f t="shared" si="78"/>
        <v>60</v>
      </c>
      <c r="G139" s="83"/>
      <c r="H139" s="83">
        <v>20</v>
      </c>
      <c r="I139" s="83">
        <v>39</v>
      </c>
      <c r="J139" s="83">
        <v>1</v>
      </c>
      <c r="K139" s="84">
        <v>0.1</v>
      </c>
      <c r="L139" s="82">
        <f t="shared" si="75"/>
        <v>6</v>
      </c>
      <c r="M139" s="98">
        <f t="shared" si="76"/>
        <v>6</v>
      </c>
      <c r="N139" s="84">
        <v>0.48</v>
      </c>
      <c r="O139" s="82">
        <f t="shared" si="66"/>
        <v>28.799999999999997</v>
      </c>
      <c r="P139" s="84">
        <v>0.39</v>
      </c>
      <c r="Q139" s="85">
        <f t="shared" si="67"/>
        <v>23.400000000000002</v>
      </c>
      <c r="R139" s="85">
        <f t="shared" si="77"/>
        <v>8</v>
      </c>
      <c r="S139" s="83">
        <v>2</v>
      </c>
      <c r="T139" s="83">
        <v>6</v>
      </c>
      <c r="U139" s="34"/>
      <c r="V139" s="34"/>
      <c r="W139" s="34"/>
      <c r="X139" s="34"/>
      <c r="Y139" s="34"/>
      <c r="Z139" s="34"/>
    </row>
    <row r="140" spans="1:26" s="81" customFormat="1" ht="56.25" customHeight="1">
      <c r="A140" s="89">
        <v>12</v>
      </c>
      <c r="B140" s="90" t="s">
        <v>205</v>
      </c>
      <c r="C140" s="89">
        <v>95</v>
      </c>
      <c r="D140" s="13">
        <f t="shared" si="74"/>
        <v>93</v>
      </c>
      <c r="E140" s="89">
        <v>3</v>
      </c>
      <c r="F140" s="13">
        <f t="shared" si="78"/>
        <v>90</v>
      </c>
      <c r="G140" s="89"/>
      <c r="H140" s="89">
        <v>47</v>
      </c>
      <c r="I140" s="89">
        <v>42</v>
      </c>
      <c r="J140" s="89">
        <v>1</v>
      </c>
      <c r="K140" s="91">
        <v>0.1</v>
      </c>
      <c r="L140" s="82">
        <f t="shared" si="75"/>
        <v>9</v>
      </c>
      <c r="M140" s="98">
        <f t="shared" si="76"/>
        <v>9</v>
      </c>
      <c r="N140" s="91">
        <v>0.48</v>
      </c>
      <c r="O140" s="89">
        <f t="shared" si="66"/>
        <v>43.199999999999996</v>
      </c>
      <c r="P140" s="91">
        <v>0.39</v>
      </c>
      <c r="Q140" s="89">
        <f t="shared" si="67"/>
        <v>35.1</v>
      </c>
      <c r="R140" s="89">
        <f t="shared" si="77"/>
        <v>12</v>
      </c>
      <c r="S140" s="89">
        <v>3</v>
      </c>
      <c r="T140" s="89">
        <v>9</v>
      </c>
      <c r="U140" s="34"/>
      <c r="V140" s="34"/>
      <c r="W140" s="34"/>
      <c r="X140" s="34"/>
      <c r="Y140" s="34"/>
      <c r="Z140" s="34"/>
    </row>
    <row r="141" spans="1:26" s="81" customFormat="1" ht="56.25" customHeight="1">
      <c r="A141" s="33" t="s">
        <v>37</v>
      </c>
      <c r="B141" s="38" t="s">
        <v>206</v>
      </c>
      <c r="C141" s="97">
        <f t="shared" ref="C141:J141" si="79">SUM(C142:C150)</f>
        <v>667</v>
      </c>
      <c r="D141" s="97">
        <f t="shared" si="79"/>
        <v>659</v>
      </c>
      <c r="E141" s="97">
        <f t="shared" si="79"/>
        <v>23</v>
      </c>
      <c r="F141" s="97">
        <f t="shared" si="79"/>
        <v>636</v>
      </c>
      <c r="G141" s="97">
        <f t="shared" si="79"/>
        <v>28</v>
      </c>
      <c r="H141" s="97">
        <f t="shared" si="79"/>
        <v>308</v>
      </c>
      <c r="I141" s="97">
        <f t="shared" si="79"/>
        <v>282</v>
      </c>
      <c r="J141" s="97">
        <f t="shared" si="79"/>
        <v>18</v>
      </c>
      <c r="K141" s="86"/>
      <c r="L141" s="97">
        <f>SUM(L142:L150)</f>
        <v>63.600000000000009</v>
      </c>
      <c r="M141" s="158">
        <f>SUM(M142:M150)</f>
        <v>35.600000000000009</v>
      </c>
      <c r="N141" s="86"/>
      <c r="O141" s="97">
        <f>SUM(O142:O150)</f>
        <v>394.32</v>
      </c>
      <c r="P141" s="86"/>
      <c r="Q141" s="97">
        <f>SUM(Q142:Q150)</f>
        <v>159</v>
      </c>
      <c r="R141" s="97">
        <f>SUM(R142:R150)</f>
        <v>32</v>
      </c>
      <c r="S141" s="97">
        <f>SUM(S142:S150)</f>
        <v>5</v>
      </c>
      <c r="T141" s="97">
        <f>SUM(T142:T150)</f>
        <v>27</v>
      </c>
      <c r="U141" s="34"/>
      <c r="V141" s="34"/>
      <c r="W141" s="34"/>
      <c r="X141" s="34"/>
      <c r="Y141" s="34"/>
      <c r="Z141" s="34"/>
    </row>
    <row r="142" spans="1:26" s="81" customFormat="1" ht="56.25" customHeight="1">
      <c r="A142" s="13">
        <v>1</v>
      </c>
      <c r="B142" s="88" t="s">
        <v>207</v>
      </c>
      <c r="C142" s="13">
        <v>53</v>
      </c>
      <c r="D142" s="13">
        <f t="shared" si="74"/>
        <v>53</v>
      </c>
      <c r="E142" s="82">
        <v>2</v>
      </c>
      <c r="F142" s="13">
        <f t="shared" si="78"/>
        <v>51</v>
      </c>
      <c r="G142" s="83">
        <v>2</v>
      </c>
      <c r="H142" s="83">
        <v>30</v>
      </c>
      <c r="I142" s="83">
        <v>19</v>
      </c>
      <c r="J142" s="83">
        <v>0</v>
      </c>
      <c r="K142" s="84">
        <v>0.1</v>
      </c>
      <c r="L142" s="82">
        <f t="shared" si="75"/>
        <v>5.1000000000000005</v>
      </c>
      <c r="M142" s="98">
        <f t="shared" si="76"/>
        <v>3.1000000000000005</v>
      </c>
      <c r="N142" s="173">
        <v>0.62</v>
      </c>
      <c r="O142" s="82">
        <f t="shared" si="66"/>
        <v>31.62</v>
      </c>
      <c r="P142" s="173">
        <v>0.25</v>
      </c>
      <c r="Q142" s="85">
        <f>P142*F142</f>
        <v>12.75</v>
      </c>
      <c r="R142" s="85">
        <f t="shared" ref="R142:R150" si="80">S142+T142</f>
        <v>3</v>
      </c>
      <c r="S142" s="83"/>
      <c r="T142" s="83">
        <v>3</v>
      </c>
      <c r="U142" s="34"/>
      <c r="V142" s="34"/>
      <c r="W142" s="34"/>
      <c r="X142" s="34"/>
      <c r="Y142" s="34"/>
      <c r="Z142" s="34"/>
    </row>
    <row r="143" spans="1:26" s="81" customFormat="1" ht="56.25" customHeight="1">
      <c r="A143" s="13">
        <v>2</v>
      </c>
      <c r="B143" s="88" t="s">
        <v>208</v>
      </c>
      <c r="C143" s="13">
        <v>55</v>
      </c>
      <c r="D143" s="13">
        <f t="shared" si="74"/>
        <v>55</v>
      </c>
      <c r="E143" s="82">
        <v>2</v>
      </c>
      <c r="F143" s="13">
        <f t="shared" si="78"/>
        <v>53</v>
      </c>
      <c r="G143" s="83">
        <v>1</v>
      </c>
      <c r="H143" s="83">
        <v>23</v>
      </c>
      <c r="I143" s="83">
        <v>27</v>
      </c>
      <c r="J143" s="83">
        <v>2</v>
      </c>
      <c r="K143" s="84">
        <v>0.1</v>
      </c>
      <c r="L143" s="82">
        <f t="shared" si="75"/>
        <v>5.3000000000000007</v>
      </c>
      <c r="M143" s="98">
        <f t="shared" si="76"/>
        <v>4.3000000000000007</v>
      </c>
      <c r="N143" s="173">
        <v>0.62</v>
      </c>
      <c r="O143" s="82">
        <f t="shared" si="66"/>
        <v>32.86</v>
      </c>
      <c r="P143" s="173">
        <v>0.25</v>
      </c>
      <c r="Q143" s="85">
        <f t="shared" si="67"/>
        <v>13.25</v>
      </c>
      <c r="R143" s="85">
        <f t="shared" si="80"/>
        <v>5</v>
      </c>
      <c r="S143" s="83">
        <v>1</v>
      </c>
      <c r="T143" s="83">
        <v>4</v>
      </c>
      <c r="U143" s="34"/>
      <c r="V143" s="34"/>
      <c r="W143" s="34"/>
      <c r="X143" s="34"/>
      <c r="Y143" s="34"/>
      <c r="Z143" s="34"/>
    </row>
    <row r="144" spans="1:26" s="78" customFormat="1" ht="56.25" customHeight="1">
      <c r="A144" s="13">
        <v>3</v>
      </c>
      <c r="B144" s="88" t="s">
        <v>209</v>
      </c>
      <c r="C144" s="13">
        <v>103</v>
      </c>
      <c r="D144" s="13">
        <f t="shared" si="74"/>
        <v>102</v>
      </c>
      <c r="E144" s="82">
        <v>3</v>
      </c>
      <c r="F144" s="13">
        <f t="shared" si="78"/>
        <v>99</v>
      </c>
      <c r="G144" s="83"/>
      <c r="H144" s="83">
        <v>46</v>
      </c>
      <c r="I144" s="83">
        <v>47</v>
      </c>
      <c r="J144" s="83">
        <v>6</v>
      </c>
      <c r="K144" s="84">
        <v>0.1</v>
      </c>
      <c r="L144" s="82">
        <f t="shared" si="75"/>
        <v>9.9</v>
      </c>
      <c r="M144" s="98">
        <f t="shared" si="76"/>
        <v>9.9</v>
      </c>
      <c r="N144" s="173">
        <v>0.62</v>
      </c>
      <c r="O144" s="82">
        <f t="shared" si="66"/>
        <v>61.38</v>
      </c>
      <c r="P144" s="173">
        <v>0.25</v>
      </c>
      <c r="Q144" s="85">
        <f t="shared" si="67"/>
        <v>24.75</v>
      </c>
      <c r="R144" s="85">
        <f t="shared" si="80"/>
        <v>8</v>
      </c>
      <c r="S144" s="83"/>
      <c r="T144" s="83">
        <v>8</v>
      </c>
    </row>
    <row r="145" spans="1:20" ht="56.25" customHeight="1">
      <c r="A145" s="13">
        <v>4</v>
      </c>
      <c r="B145" s="88" t="s">
        <v>210</v>
      </c>
      <c r="C145" s="13">
        <v>75</v>
      </c>
      <c r="D145" s="13">
        <f t="shared" si="74"/>
        <v>75</v>
      </c>
      <c r="E145" s="82">
        <v>3</v>
      </c>
      <c r="F145" s="13">
        <f t="shared" si="78"/>
        <v>72</v>
      </c>
      <c r="G145" s="83">
        <v>3</v>
      </c>
      <c r="H145" s="83">
        <v>31</v>
      </c>
      <c r="I145" s="83">
        <v>35</v>
      </c>
      <c r="J145" s="83">
        <v>3</v>
      </c>
      <c r="K145" s="84">
        <v>0.1</v>
      </c>
      <c r="L145" s="82">
        <f t="shared" si="75"/>
        <v>7.2</v>
      </c>
      <c r="M145" s="98">
        <f t="shared" si="76"/>
        <v>4.2</v>
      </c>
      <c r="N145" s="173">
        <v>0.62</v>
      </c>
      <c r="O145" s="82">
        <f t="shared" si="66"/>
        <v>44.64</v>
      </c>
      <c r="P145" s="173">
        <v>0.25</v>
      </c>
      <c r="Q145" s="85">
        <f t="shared" si="67"/>
        <v>18</v>
      </c>
      <c r="R145" s="85">
        <f t="shared" si="80"/>
        <v>3</v>
      </c>
      <c r="S145" s="83">
        <v>2</v>
      </c>
      <c r="T145" s="83">
        <v>1</v>
      </c>
    </row>
    <row r="146" spans="1:20" ht="56.25" customHeight="1">
      <c r="A146" s="13">
        <v>5</v>
      </c>
      <c r="B146" s="88" t="s">
        <v>211</v>
      </c>
      <c r="C146" s="13">
        <v>85</v>
      </c>
      <c r="D146" s="13">
        <f t="shared" si="74"/>
        <v>82</v>
      </c>
      <c r="E146" s="82">
        <v>2</v>
      </c>
      <c r="F146" s="13">
        <f t="shared" si="78"/>
        <v>80</v>
      </c>
      <c r="G146" s="83">
        <v>4</v>
      </c>
      <c r="H146" s="83">
        <v>45</v>
      </c>
      <c r="I146" s="83">
        <v>27</v>
      </c>
      <c r="J146" s="83">
        <v>4</v>
      </c>
      <c r="K146" s="84">
        <v>0.1</v>
      </c>
      <c r="L146" s="82">
        <f t="shared" si="75"/>
        <v>8</v>
      </c>
      <c r="M146" s="98">
        <f t="shared" si="76"/>
        <v>4</v>
      </c>
      <c r="N146" s="173">
        <v>0.62</v>
      </c>
      <c r="O146" s="82">
        <f t="shared" si="66"/>
        <v>49.6</v>
      </c>
      <c r="P146" s="173">
        <v>0.25</v>
      </c>
      <c r="Q146" s="85">
        <f t="shared" si="67"/>
        <v>20</v>
      </c>
      <c r="R146" s="85">
        <f t="shared" si="80"/>
        <v>4</v>
      </c>
      <c r="S146" s="83"/>
      <c r="T146" s="83">
        <v>4</v>
      </c>
    </row>
    <row r="147" spans="1:20" s="78" customFormat="1" ht="56.25" customHeight="1">
      <c r="A147" s="13">
        <v>6</v>
      </c>
      <c r="B147" s="88" t="s">
        <v>212</v>
      </c>
      <c r="C147" s="13">
        <v>114</v>
      </c>
      <c r="D147" s="13">
        <f t="shared" si="74"/>
        <v>114</v>
      </c>
      <c r="E147" s="82">
        <v>3</v>
      </c>
      <c r="F147" s="13">
        <f t="shared" si="78"/>
        <v>111</v>
      </c>
      <c r="G147" s="96">
        <v>9</v>
      </c>
      <c r="H147" s="96">
        <v>48</v>
      </c>
      <c r="I147" s="96">
        <v>54</v>
      </c>
      <c r="J147" s="83">
        <v>0</v>
      </c>
      <c r="K147" s="84">
        <v>0.1</v>
      </c>
      <c r="L147" s="82">
        <f t="shared" si="75"/>
        <v>11.100000000000001</v>
      </c>
      <c r="M147" s="98">
        <f t="shared" si="76"/>
        <v>2.1000000000000014</v>
      </c>
      <c r="N147" s="173">
        <v>0.62</v>
      </c>
      <c r="O147" s="82">
        <f t="shared" si="66"/>
        <v>68.819999999999993</v>
      </c>
      <c r="P147" s="173">
        <v>0.25</v>
      </c>
      <c r="Q147" s="85">
        <f t="shared" si="67"/>
        <v>27.75</v>
      </c>
      <c r="R147" s="85">
        <f t="shared" si="80"/>
        <v>2</v>
      </c>
      <c r="S147" s="83">
        <v>0</v>
      </c>
      <c r="T147" s="83">
        <v>2</v>
      </c>
    </row>
    <row r="148" spans="1:20" s="34" customFormat="1" ht="56.25" customHeight="1">
      <c r="A148" s="13">
        <v>7</v>
      </c>
      <c r="B148" s="88" t="s">
        <v>213</v>
      </c>
      <c r="C148" s="13">
        <v>68</v>
      </c>
      <c r="D148" s="13">
        <f t="shared" si="74"/>
        <v>64</v>
      </c>
      <c r="E148" s="82">
        <v>3</v>
      </c>
      <c r="F148" s="13">
        <f t="shared" si="78"/>
        <v>61</v>
      </c>
      <c r="G148" s="83">
        <v>5</v>
      </c>
      <c r="H148" s="83">
        <v>32</v>
      </c>
      <c r="I148" s="83">
        <v>24</v>
      </c>
      <c r="J148" s="83"/>
      <c r="K148" s="84">
        <v>0.1</v>
      </c>
      <c r="L148" s="82">
        <f t="shared" si="75"/>
        <v>6.1000000000000005</v>
      </c>
      <c r="M148" s="98">
        <f t="shared" si="76"/>
        <v>1.1000000000000005</v>
      </c>
      <c r="N148" s="173">
        <v>0.62</v>
      </c>
      <c r="O148" s="82">
        <f t="shared" si="66"/>
        <v>37.82</v>
      </c>
      <c r="P148" s="173">
        <v>0.25</v>
      </c>
      <c r="Q148" s="85">
        <f t="shared" si="67"/>
        <v>15.25</v>
      </c>
      <c r="R148" s="85">
        <f t="shared" si="80"/>
        <v>3</v>
      </c>
      <c r="S148" s="83">
        <v>2</v>
      </c>
      <c r="T148" s="83">
        <v>1</v>
      </c>
    </row>
    <row r="149" spans="1:20" s="34" customFormat="1" ht="56.25" customHeight="1">
      <c r="A149" s="13">
        <v>8</v>
      </c>
      <c r="B149" s="87" t="s">
        <v>214</v>
      </c>
      <c r="C149" s="13">
        <v>44</v>
      </c>
      <c r="D149" s="13">
        <f t="shared" si="74"/>
        <v>44</v>
      </c>
      <c r="E149" s="82">
        <v>2</v>
      </c>
      <c r="F149" s="13">
        <f t="shared" si="78"/>
        <v>42</v>
      </c>
      <c r="G149" s="83"/>
      <c r="H149" s="83">
        <v>20</v>
      </c>
      <c r="I149" s="83">
        <v>19</v>
      </c>
      <c r="J149" s="83">
        <v>3</v>
      </c>
      <c r="K149" s="84">
        <v>0.1</v>
      </c>
      <c r="L149" s="82">
        <f t="shared" si="75"/>
        <v>4.2</v>
      </c>
      <c r="M149" s="98">
        <f t="shared" si="76"/>
        <v>4.2</v>
      </c>
      <c r="N149" s="173">
        <v>0.62</v>
      </c>
      <c r="O149" s="82">
        <f t="shared" si="66"/>
        <v>26.04</v>
      </c>
      <c r="P149" s="173">
        <v>0.25</v>
      </c>
      <c r="Q149" s="85">
        <f t="shared" si="67"/>
        <v>10.5</v>
      </c>
      <c r="R149" s="85">
        <f t="shared" si="80"/>
        <v>2</v>
      </c>
      <c r="S149" s="83">
        <v>0</v>
      </c>
      <c r="T149" s="83">
        <v>2</v>
      </c>
    </row>
    <row r="150" spans="1:20" s="34" customFormat="1" ht="56.25" customHeight="1">
      <c r="A150" s="13">
        <v>9</v>
      </c>
      <c r="B150" s="88" t="s">
        <v>215</v>
      </c>
      <c r="C150" s="13">
        <v>70</v>
      </c>
      <c r="D150" s="13">
        <f t="shared" si="74"/>
        <v>70</v>
      </c>
      <c r="E150" s="82">
        <v>3</v>
      </c>
      <c r="F150" s="13">
        <f t="shared" si="78"/>
        <v>67</v>
      </c>
      <c r="G150" s="83">
        <v>4</v>
      </c>
      <c r="H150" s="83">
        <v>33</v>
      </c>
      <c r="I150" s="83">
        <v>30</v>
      </c>
      <c r="J150" s="83"/>
      <c r="K150" s="84">
        <v>0.1</v>
      </c>
      <c r="L150" s="82">
        <f t="shared" si="75"/>
        <v>6.7</v>
      </c>
      <c r="M150" s="98">
        <f t="shared" si="76"/>
        <v>2.7</v>
      </c>
      <c r="N150" s="173">
        <v>0.62</v>
      </c>
      <c r="O150" s="82">
        <f t="shared" si="66"/>
        <v>41.54</v>
      </c>
      <c r="P150" s="173">
        <v>0.25</v>
      </c>
      <c r="Q150" s="85">
        <f t="shared" si="67"/>
        <v>16.75</v>
      </c>
      <c r="R150" s="85">
        <f t="shared" si="80"/>
        <v>2</v>
      </c>
      <c r="S150" s="83"/>
      <c r="T150" s="83">
        <v>2</v>
      </c>
    </row>
    <row r="151" spans="1:20" s="34" customFormat="1" ht="56.25" customHeight="1">
      <c r="A151" s="223" t="s">
        <v>263</v>
      </c>
      <c r="B151" s="224"/>
      <c r="C151" s="77">
        <f t="shared" ref="C151:J151" si="81">SUM(C152,C157,C163,C169)</f>
        <v>502</v>
      </c>
      <c r="D151" s="77">
        <f t="shared" si="81"/>
        <v>487</v>
      </c>
      <c r="E151" s="77">
        <f t="shared" si="81"/>
        <v>36</v>
      </c>
      <c r="F151" s="77">
        <f t="shared" si="81"/>
        <v>451</v>
      </c>
      <c r="G151" s="77">
        <f t="shared" si="81"/>
        <v>0</v>
      </c>
      <c r="H151" s="77">
        <f t="shared" si="81"/>
        <v>158</v>
      </c>
      <c r="I151" s="77">
        <f t="shared" si="81"/>
        <v>285</v>
      </c>
      <c r="J151" s="77">
        <f t="shared" si="81"/>
        <v>9</v>
      </c>
      <c r="K151" s="77"/>
      <c r="L151" s="77">
        <f>SUM(L152,L157,L163,L169)</f>
        <v>22.55</v>
      </c>
      <c r="M151" s="77">
        <f>SUM(M152,M157,M163,M169)</f>
        <v>17</v>
      </c>
      <c r="N151" s="77"/>
      <c r="O151" s="77">
        <f>SUM(O152,O157,O163,O169)</f>
        <v>163.79999999999998</v>
      </c>
      <c r="P151" s="77"/>
      <c r="Q151" s="77">
        <f t="shared" ref="Q151:T151" si="82">SUM(Q152,Q157,Q163,Q169)</f>
        <v>219.55</v>
      </c>
      <c r="R151" s="77">
        <f t="shared" si="82"/>
        <v>27</v>
      </c>
      <c r="S151" s="77">
        <f t="shared" si="82"/>
        <v>15</v>
      </c>
      <c r="T151" s="77">
        <f t="shared" si="82"/>
        <v>12</v>
      </c>
    </row>
    <row r="152" spans="1:20" s="34" customFormat="1" ht="56.25" customHeight="1">
      <c r="A152" s="33" t="s">
        <v>35</v>
      </c>
      <c r="B152" s="38" t="s">
        <v>38</v>
      </c>
      <c r="C152" s="33">
        <f>SUM(C153:C156)</f>
        <v>137</v>
      </c>
      <c r="D152" s="33">
        <f>SUM(D153:D156)</f>
        <v>129</v>
      </c>
      <c r="E152" s="33">
        <f>SUM(E153:E156)</f>
        <v>13</v>
      </c>
      <c r="F152" s="33">
        <f>SUM(F153:F156)</f>
        <v>116</v>
      </c>
      <c r="G152" s="33">
        <f t="shared" ref="G152:J152" si="83">SUM(G153:G156)</f>
        <v>0</v>
      </c>
      <c r="H152" s="33">
        <f t="shared" si="83"/>
        <v>4</v>
      </c>
      <c r="I152" s="33">
        <f t="shared" si="83"/>
        <v>111</v>
      </c>
      <c r="J152" s="33">
        <f t="shared" si="83"/>
        <v>2</v>
      </c>
      <c r="K152" s="38"/>
      <c r="L152" s="33">
        <f>SUM(L153:L156)</f>
        <v>5.8</v>
      </c>
      <c r="M152" s="157">
        <f>SUM(M153:M156)</f>
        <v>4</v>
      </c>
      <c r="N152" s="38"/>
      <c r="O152" s="33">
        <f>SUM(O153:O156)</f>
        <v>11.6</v>
      </c>
      <c r="P152" s="38"/>
      <c r="Q152" s="33">
        <f>SUM(Q153:Q156)</f>
        <v>87</v>
      </c>
      <c r="R152" s="33">
        <f t="shared" ref="R152:T152" si="84">SUM(R153:R156)</f>
        <v>5</v>
      </c>
      <c r="S152" s="33">
        <f t="shared" si="84"/>
        <v>4</v>
      </c>
      <c r="T152" s="33">
        <f t="shared" si="84"/>
        <v>1</v>
      </c>
    </row>
    <row r="153" spans="1:20" s="34" customFormat="1" ht="56.25" customHeight="1">
      <c r="A153" s="59">
        <v>1</v>
      </c>
      <c r="B153" s="63" t="s">
        <v>264</v>
      </c>
      <c r="C153" s="59">
        <v>26</v>
      </c>
      <c r="D153" s="59">
        <v>25</v>
      </c>
      <c r="E153" s="59">
        <v>3</v>
      </c>
      <c r="F153" s="64">
        <v>22</v>
      </c>
      <c r="G153" s="115">
        <v>0</v>
      </c>
      <c r="H153" s="115"/>
      <c r="I153" s="115">
        <v>22</v>
      </c>
      <c r="J153" s="115"/>
      <c r="K153" s="116">
        <v>0.05</v>
      </c>
      <c r="L153" s="115">
        <v>1.1000000000000001</v>
      </c>
      <c r="M153" s="159">
        <v>1</v>
      </c>
      <c r="N153" s="116">
        <v>0.1</v>
      </c>
      <c r="O153" s="115">
        <v>2.2000000000000002</v>
      </c>
      <c r="P153" s="116">
        <v>0.75</v>
      </c>
      <c r="Q153" s="64">
        <v>16.5</v>
      </c>
      <c r="R153" s="64">
        <v>1</v>
      </c>
      <c r="S153" s="115">
        <v>1</v>
      </c>
      <c r="T153" s="115">
        <v>0</v>
      </c>
    </row>
    <row r="154" spans="1:20" s="34" customFormat="1" ht="56.25" customHeight="1">
      <c r="A154" s="59">
        <v>2</v>
      </c>
      <c r="B154" s="63" t="s">
        <v>265</v>
      </c>
      <c r="C154" s="59">
        <v>46</v>
      </c>
      <c r="D154" s="59">
        <v>43</v>
      </c>
      <c r="E154" s="59">
        <v>3</v>
      </c>
      <c r="F154" s="64">
        <v>40</v>
      </c>
      <c r="G154" s="115">
        <v>0</v>
      </c>
      <c r="H154" s="115">
        <v>3</v>
      </c>
      <c r="I154" s="115">
        <v>36</v>
      </c>
      <c r="J154" s="115">
        <v>1</v>
      </c>
      <c r="K154" s="116">
        <v>0.05</v>
      </c>
      <c r="L154" s="115">
        <f>5%*F154</f>
        <v>2</v>
      </c>
      <c r="M154" s="159">
        <v>2</v>
      </c>
      <c r="N154" s="116">
        <v>0.1</v>
      </c>
      <c r="O154" s="115">
        <f>10%*F154</f>
        <v>4</v>
      </c>
      <c r="P154" s="116">
        <v>0.75</v>
      </c>
      <c r="Q154" s="115">
        <f>75%*F154</f>
        <v>30</v>
      </c>
      <c r="R154" s="64">
        <v>1</v>
      </c>
      <c r="S154" s="115">
        <v>1</v>
      </c>
      <c r="T154" s="115">
        <v>0</v>
      </c>
    </row>
    <row r="155" spans="1:20" s="34" customFormat="1" ht="56.25" customHeight="1">
      <c r="A155" s="59">
        <v>3</v>
      </c>
      <c r="B155" s="63" t="s">
        <v>266</v>
      </c>
      <c r="C155" s="59">
        <v>41</v>
      </c>
      <c r="D155" s="59">
        <v>39</v>
      </c>
      <c r="E155" s="113">
        <v>4</v>
      </c>
      <c r="F155" s="64">
        <v>35</v>
      </c>
      <c r="G155" s="115">
        <v>0</v>
      </c>
      <c r="H155" s="115">
        <v>1</v>
      </c>
      <c r="I155" s="115">
        <v>34</v>
      </c>
      <c r="J155" s="115"/>
      <c r="K155" s="116">
        <v>0.05</v>
      </c>
      <c r="L155" s="115">
        <f>5%*F155</f>
        <v>1.75</v>
      </c>
      <c r="M155" s="159">
        <v>1</v>
      </c>
      <c r="N155" s="116">
        <v>0.1</v>
      </c>
      <c r="O155" s="115">
        <f>10%*F155</f>
        <v>3.5</v>
      </c>
      <c r="P155" s="116">
        <v>0.75</v>
      </c>
      <c r="Q155" s="115">
        <f>75%*F155</f>
        <v>26.25</v>
      </c>
      <c r="R155" s="64">
        <v>2</v>
      </c>
      <c r="S155" s="115">
        <v>1</v>
      </c>
      <c r="T155" s="115">
        <v>1</v>
      </c>
    </row>
    <row r="156" spans="1:20" s="34" customFormat="1" ht="56.25" customHeight="1">
      <c r="A156" s="59">
        <v>4</v>
      </c>
      <c r="B156" s="63" t="s">
        <v>267</v>
      </c>
      <c r="C156" s="59">
        <v>24</v>
      </c>
      <c r="D156" s="59">
        <v>22</v>
      </c>
      <c r="E156" s="59">
        <v>3</v>
      </c>
      <c r="F156" s="64">
        <v>19</v>
      </c>
      <c r="G156" s="115">
        <v>0</v>
      </c>
      <c r="H156" s="115"/>
      <c r="I156" s="115">
        <v>19</v>
      </c>
      <c r="J156" s="115">
        <v>1</v>
      </c>
      <c r="K156" s="116">
        <v>0.05</v>
      </c>
      <c r="L156" s="115">
        <f>5%*F156</f>
        <v>0.95000000000000007</v>
      </c>
      <c r="M156" s="159">
        <v>0</v>
      </c>
      <c r="N156" s="116">
        <v>0.1</v>
      </c>
      <c r="O156" s="115">
        <f>10%*F156</f>
        <v>1.9000000000000001</v>
      </c>
      <c r="P156" s="116">
        <v>0.75</v>
      </c>
      <c r="Q156" s="115">
        <f>75%*F156</f>
        <v>14.25</v>
      </c>
      <c r="R156" s="64">
        <v>1</v>
      </c>
      <c r="S156" s="115">
        <v>1</v>
      </c>
      <c r="T156" s="115">
        <v>0</v>
      </c>
    </row>
    <row r="157" spans="1:20" s="34" customFormat="1" ht="56.25" customHeight="1">
      <c r="A157" s="55" t="s">
        <v>36</v>
      </c>
      <c r="B157" s="56" t="s">
        <v>39</v>
      </c>
      <c r="C157" s="33">
        <f>SUM(C158:C162)</f>
        <v>185</v>
      </c>
      <c r="D157" s="33">
        <f t="shared" ref="D157:J157" si="85">SUM(D158:D162)</f>
        <v>185</v>
      </c>
      <c r="E157" s="33">
        <f t="shared" si="85"/>
        <v>12</v>
      </c>
      <c r="F157" s="33">
        <f t="shared" si="85"/>
        <v>173</v>
      </c>
      <c r="G157" s="33">
        <f t="shared" si="85"/>
        <v>0</v>
      </c>
      <c r="H157" s="33">
        <f t="shared" si="85"/>
        <v>89</v>
      </c>
      <c r="I157" s="33">
        <f t="shared" si="85"/>
        <v>81</v>
      </c>
      <c r="J157" s="33">
        <f t="shared" si="85"/>
        <v>3</v>
      </c>
      <c r="K157" s="56"/>
      <c r="L157" s="33">
        <f t="shared" ref="L157:M157" si="86">SUM(L158:L162)</f>
        <v>8.65</v>
      </c>
      <c r="M157" s="157">
        <f t="shared" si="86"/>
        <v>7</v>
      </c>
      <c r="N157" s="56"/>
      <c r="O157" s="33">
        <f>SUM(O158:O162)</f>
        <v>60.55</v>
      </c>
      <c r="P157" s="56"/>
      <c r="Q157" s="33">
        <f t="shared" ref="Q157:T157" si="87">SUM(Q158:Q162)</f>
        <v>86.5</v>
      </c>
      <c r="R157" s="33">
        <f t="shared" si="87"/>
        <v>14</v>
      </c>
      <c r="S157" s="33">
        <f t="shared" si="87"/>
        <v>8</v>
      </c>
      <c r="T157" s="33">
        <f t="shared" si="87"/>
        <v>6</v>
      </c>
    </row>
    <row r="158" spans="1:20" s="34" customFormat="1" ht="56.25" customHeight="1">
      <c r="A158" s="59">
        <v>1</v>
      </c>
      <c r="B158" s="63" t="s">
        <v>268</v>
      </c>
      <c r="C158" s="59">
        <v>34</v>
      </c>
      <c r="D158" s="59">
        <v>34</v>
      </c>
      <c r="E158" s="59">
        <v>2</v>
      </c>
      <c r="F158" s="64">
        <v>32</v>
      </c>
      <c r="G158" s="64">
        <v>0</v>
      </c>
      <c r="H158" s="64">
        <v>18</v>
      </c>
      <c r="I158" s="64">
        <v>13</v>
      </c>
      <c r="J158" s="64">
        <v>1</v>
      </c>
      <c r="K158" s="116">
        <v>0.05</v>
      </c>
      <c r="L158" s="64">
        <v>1.6</v>
      </c>
      <c r="M158" s="159">
        <v>1</v>
      </c>
      <c r="N158" s="116">
        <v>0.35</v>
      </c>
      <c r="O158" s="64">
        <v>11.2</v>
      </c>
      <c r="P158" s="116">
        <v>0.5</v>
      </c>
      <c r="Q158" s="64">
        <v>16</v>
      </c>
      <c r="R158" s="64">
        <v>3</v>
      </c>
      <c r="S158" s="64">
        <v>2</v>
      </c>
      <c r="T158" s="64">
        <v>1</v>
      </c>
    </row>
    <row r="159" spans="1:20" s="34" customFormat="1" ht="56.25" customHeight="1">
      <c r="A159" s="59">
        <v>2</v>
      </c>
      <c r="B159" s="63" t="s">
        <v>269</v>
      </c>
      <c r="C159" s="59">
        <v>45</v>
      </c>
      <c r="D159" s="59">
        <v>45</v>
      </c>
      <c r="E159" s="59">
        <v>3</v>
      </c>
      <c r="F159" s="64">
        <v>42</v>
      </c>
      <c r="G159" s="64">
        <v>0</v>
      </c>
      <c r="H159" s="64">
        <v>19</v>
      </c>
      <c r="I159" s="64">
        <v>22</v>
      </c>
      <c r="J159" s="64">
        <v>1</v>
      </c>
      <c r="K159" s="116">
        <v>0.05</v>
      </c>
      <c r="L159" s="64">
        <v>2.1</v>
      </c>
      <c r="M159" s="159">
        <v>2</v>
      </c>
      <c r="N159" s="116">
        <v>0.35</v>
      </c>
      <c r="O159" s="64">
        <v>14.7</v>
      </c>
      <c r="P159" s="116">
        <v>0.5</v>
      </c>
      <c r="Q159" s="64">
        <v>21</v>
      </c>
      <c r="R159" s="64">
        <v>4</v>
      </c>
      <c r="S159" s="64">
        <v>2</v>
      </c>
      <c r="T159" s="64">
        <v>2</v>
      </c>
    </row>
    <row r="160" spans="1:20" s="34" customFormat="1" ht="56.25" customHeight="1">
      <c r="A160" s="59">
        <v>3</v>
      </c>
      <c r="B160" s="63" t="s">
        <v>270</v>
      </c>
      <c r="C160" s="59">
        <v>42</v>
      </c>
      <c r="D160" s="59">
        <v>42</v>
      </c>
      <c r="E160" s="59">
        <v>2</v>
      </c>
      <c r="F160" s="64">
        <v>40</v>
      </c>
      <c r="G160" s="64">
        <v>0</v>
      </c>
      <c r="H160" s="64">
        <v>18</v>
      </c>
      <c r="I160" s="64">
        <v>21</v>
      </c>
      <c r="J160" s="64">
        <v>1</v>
      </c>
      <c r="K160" s="116">
        <v>0.05</v>
      </c>
      <c r="L160" s="64">
        <v>2</v>
      </c>
      <c r="M160" s="159">
        <v>2</v>
      </c>
      <c r="N160" s="116">
        <v>0.35</v>
      </c>
      <c r="O160" s="64">
        <v>14</v>
      </c>
      <c r="P160" s="116">
        <v>0.5</v>
      </c>
      <c r="Q160" s="64">
        <v>20</v>
      </c>
      <c r="R160" s="64">
        <v>2</v>
      </c>
      <c r="S160" s="64">
        <v>1</v>
      </c>
      <c r="T160" s="64">
        <v>1</v>
      </c>
    </row>
    <row r="161" spans="1:21" s="34" customFormat="1" ht="56.25" customHeight="1">
      <c r="A161" s="59">
        <v>4</v>
      </c>
      <c r="B161" s="63" t="s">
        <v>271</v>
      </c>
      <c r="C161" s="59">
        <v>26</v>
      </c>
      <c r="D161" s="59">
        <v>26</v>
      </c>
      <c r="E161" s="59">
        <v>2</v>
      </c>
      <c r="F161" s="64">
        <v>24</v>
      </c>
      <c r="G161" s="64">
        <v>0</v>
      </c>
      <c r="H161" s="64">
        <v>13</v>
      </c>
      <c r="I161" s="64">
        <v>11</v>
      </c>
      <c r="J161" s="64">
        <v>0</v>
      </c>
      <c r="K161" s="116">
        <v>0.05</v>
      </c>
      <c r="L161" s="64">
        <v>1.2</v>
      </c>
      <c r="M161" s="159">
        <v>1</v>
      </c>
      <c r="N161" s="116">
        <v>0.35</v>
      </c>
      <c r="O161" s="64">
        <v>8.4</v>
      </c>
      <c r="P161" s="116">
        <v>0.5</v>
      </c>
      <c r="Q161" s="64">
        <v>12</v>
      </c>
      <c r="R161" s="64">
        <v>3</v>
      </c>
      <c r="S161" s="64">
        <v>2</v>
      </c>
      <c r="T161" s="64">
        <v>1</v>
      </c>
    </row>
    <row r="162" spans="1:21" s="34" customFormat="1" ht="56.25" customHeight="1">
      <c r="A162" s="59">
        <v>5</v>
      </c>
      <c r="B162" s="63" t="s">
        <v>272</v>
      </c>
      <c r="C162" s="59">
        <v>38</v>
      </c>
      <c r="D162" s="59">
        <v>38</v>
      </c>
      <c r="E162" s="59">
        <v>3</v>
      </c>
      <c r="F162" s="64">
        <v>35</v>
      </c>
      <c r="G162" s="64">
        <v>0</v>
      </c>
      <c r="H162" s="64">
        <v>21</v>
      </c>
      <c r="I162" s="64">
        <v>14</v>
      </c>
      <c r="J162" s="64">
        <v>0</v>
      </c>
      <c r="K162" s="116">
        <v>0.05</v>
      </c>
      <c r="L162" s="64">
        <v>1.75</v>
      </c>
      <c r="M162" s="159">
        <v>1</v>
      </c>
      <c r="N162" s="116">
        <v>0.35</v>
      </c>
      <c r="O162" s="64">
        <v>12.25</v>
      </c>
      <c r="P162" s="116">
        <v>0.5</v>
      </c>
      <c r="Q162" s="64">
        <v>17.5</v>
      </c>
      <c r="R162" s="64">
        <v>2</v>
      </c>
      <c r="S162" s="64">
        <v>1</v>
      </c>
      <c r="T162" s="64">
        <v>1</v>
      </c>
    </row>
    <row r="163" spans="1:21" s="34" customFormat="1" ht="56.25" customHeight="1">
      <c r="A163" s="55" t="s">
        <v>37</v>
      </c>
      <c r="B163" s="56" t="s">
        <v>40</v>
      </c>
      <c r="C163" s="33">
        <f>SUM(C164:C167)</f>
        <v>140</v>
      </c>
      <c r="D163" s="33">
        <f t="shared" ref="D163:J163" si="88">SUM(D164:D167)</f>
        <v>133</v>
      </c>
      <c r="E163" s="33">
        <f t="shared" si="88"/>
        <v>8</v>
      </c>
      <c r="F163" s="33">
        <f t="shared" si="88"/>
        <v>125</v>
      </c>
      <c r="G163" s="33">
        <f t="shared" si="88"/>
        <v>0</v>
      </c>
      <c r="H163" s="33">
        <f t="shared" si="88"/>
        <v>51</v>
      </c>
      <c r="I163" s="33">
        <f t="shared" si="88"/>
        <v>71</v>
      </c>
      <c r="J163" s="33">
        <f t="shared" si="88"/>
        <v>3</v>
      </c>
      <c r="K163" s="56"/>
      <c r="L163" s="33">
        <f t="shared" ref="L163:M163" si="89">SUM(L164:L167)</f>
        <v>6.25</v>
      </c>
      <c r="M163" s="157">
        <f t="shared" si="89"/>
        <v>5</v>
      </c>
      <c r="N163" s="56"/>
      <c r="O163" s="33">
        <f>SUM(O164:O167)</f>
        <v>75</v>
      </c>
      <c r="P163" s="56"/>
      <c r="Q163" s="33">
        <f t="shared" ref="Q163:T163" si="90">SUM(Q164:Q167)</f>
        <v>31.25</v>
      </c>
      <c r="R163" s="33">
        <f t="shared" si="90"/>
        <v>7</v>
      </c>
      <c r="S163" s="33">
        <f t="shared" si="90"/>
        <v>3</v>
      </c>
      <c r="T163" s="33">
        <f t="shared" si="90"/>
        <v>4</v>
      </c>
    </row>
    <row r="164" spans="1:21" s="34" customFormat="1" ht="56.25" customHeight="1">
      <c r="A164" s="59">
        <v>1</v>
      </c>
      <c r="B164" s="63" t="s">
        <v>273</v>
      </c>
      <c r="C164" s="59">
        <v>35</v>
      </c>
      <c r="D164" s="59">
        <v>31</v>
      </c>
      <c r="E164" s="59">
        <v>2</v>
      </c>
      <c r="F164" s="64">
        <v>29</v>
      </c>
      <c r="G164" s="64">
        <v>0</v>
      </c>
      <c r="H164" s="64">
        <v>11</v>
      </c>
      <c r="I164" s="64">
        <v>18</v>
      </c>
      <c r="J164" s="64">
        <v>0</v>
      </c>
      <c r="K164" s="116">
        <v>0.05</v>
      </c>
      <c r="L164" s="64">
        <v>1.45</v>
      </c>
      <c r="M164" s="159">
        <v>1</v>
      </c>
      <c r="N164" s="116">
        <v>0.6</v>
      </c>
      <c r="O164" s="64">
        <v>17.399999999999999</v>
      </c>
      <c r="P164" s="116">
        <v>0.25</v>
      </c>
      <c r="Q164" s="64">
        <v>7.25</v>
      </c>
      <c r="R164" s="64">
        <v>3</v>
      </c>
      <c r="S164" s="64">
        <v>2</v>
      </c>
      <c r="T164" s="64">
        <v>1</v>
      </c>
    </row>
    <row r="165" spans="1:21" s="11" customFormat="1" ht="56.25" customHeight="1">
      <c r="A165" s="59">
        <v>2</v>
      </c>
      <c r="B165" s="63" t="s">
        <v>274</v>
      </c>
      <c r="C165" s="59">
        <v>47</v>
      </c>
      <c r="D165" s="59">
        <v>46</v>
      </c>
      <c r="E165" s="59">
        <v>2</v>
      </c>
      <c r="F165" s="64">
        <v>44</v>
      </c>
      <c r="G165" s="64">
        <v>0</v>
      </c>
      <c r="H165" s="64">
        <v>17</v>
      </c>
      <c r="I165" s="64">
        <v>26</v>
      </c>
      <c r="J165" s="64">
        <v>1</v>
      </c>
      <c r="K165" s="116">
        <v>0.05</v>
      </c>
      <c r="L165" s="64">
        <v>2.2000000000000002</v>
      </c>
      <c r="M165" s="159">
        <v>2</v>
      </c>
      <c r="N165" s="116">
        <v>0.6</v>
      </c>
      <c r="O165" s="64">
        <v>26.4</v>
      </c>
      <c r="P165" s="116">
        <v>0.25</v>
      </c>
      <c r="Q165" s="64">
        <v>11</v>
      </c>
      <c r="R165" s="64">
        <v>2</v>
      </c>
      <c r="S165" s="64">
        <v>1</v>
      </c>
      <c r="T165" s="64">
        <v>1</v>
      </c>
    </row>
    <row r="166" spans="1:21" s="34" customFormat="1" ht="56.25" customHeight="1">
      <c r="A166" s="59">
        <v>3</v>
      </c>
      <c r="B166" s="63" t="s">
        <v>275</v>
      </c>
      <c r="C166" s="59">
        <v>29</v>
      </c>
      <c r="D166" s="59">
        <v>27</v>
      </c>
      <c r="E166" s="59">
        <v>2</v>
      </c>
      <c r="F166" s="64">
        <v>25</v>
      </c>
      <c r="G166" s="64">
        <v>0</v>
      </c>
      <c r="H166" s="64">
        <v>13</v>
      </c>
      <c r="I166" s="64">
        <v>11</v>
      </c>
      <c r="J166" s="64">
        <v>1</v>
      </c>
      <c r="K166" s="116">
        <v>0.05</v>
      </c>
      <c r="L166" s="64">
        <v>1.25</v>
      </c>
      <c r="M166" s="159">
        <v>1</v>
      </c>
      <c r="N166" s="116">
        <v>0.6</v>
      </c>
      <c r="O166" s="64">
        <v>15</v>
      </c>
      <c r="P166" s="116">
        <v>0.25</v>
      </c>
      <c r="Q166" s="64">
        <v>6.25</v>
      </c>
      <c r="R166" s="64">
        <v>1</v>
      </c>
      <c r="S166" s="64">
        <v>0</v>
      </c>
      <c r="T166" s="64">
        <v>1</v>
      </c>
    </row>
    <row r="167" spans="1:21" s="11" customFormat="1" ht="56.25" customHeight="1">
      <c r="A167" s="59">
        <v>4</v>
      </c>
      <c r="B167" s="63" t="s">
        <v>276</v>
      </c>
      <c r="C167" s="59">
        <v>29</v>
      </c>
      <c r="D167" s="59">
        <v>29</v>
      </c>
      <c r="E167" s="59">
        <v>2</v>
      </c>
      <c r="F167" s="64">
        <v>27</v>
      </c>
      <c r="G167" s="64">
        <v>0</v>
      </c>
      <c r="H167" s="64">
        <v>10</v>
      </c>
      <c r="I167" s="64">
        <v>16</v>
      </c>
      <c r="J167" s="64">
        <v>1</v>
      </c>
      <c r="K167" s="116">
        <v>0.05</v>
      </c>
      <c r="L167" s="64">
        <v>1.35</v>
      </c>
      <c r="M167" s="159">
        <v>1</v>
      </c>
      <c r="N167" s="116">
        <v>0.6</v>
      </c>
      <c r="O167" s="64">
        <v>16.2</v>
      </c>
      <c r="P167" s="116">
        <v>0.25</v>
      </c>
      <c r="Q167" s="64">
        <v>6.75</v>
      </c>
      <c r="R167" s="64">
        <v>1</v>
      </c>
      <c r="S167" s="64">
        <v>0</v>
      </c>
      <c r="T167" s="64">
        <v>1</v>
      </c>
    </row>
    <row r="168" spans="1:21" s="4" customFormat="1" ht="56.25" customHeight="1">
      <c r="A168" s="55" t="s">
        <v>279</v>
      </c>
      <c r="B168" s="56" t="s">
        <v>277</v>
      </c>
      <c r="C168" s="56"/>
      <c r="D168" s="56"/>
      <c r="E168" s="56"/>
      <c r="F168" s="56"/>
      <c r="G168" s="56"/>
      <c r="H168" s="56"/>
      <c r="I168" s="56"/>
      <c r="J168" s="56"/>
      <c r="K168" s="56"/>
      <c r="L168" s="56"/>
      <c r="M168" s="160"/>
      <c r="N168" s="56"/>
      <c r="O168" s="56"/>
      <c r="P168" s="56"/>
      <c r="Q168" s="56"/>
      <c r="R168" s="56"/>
      <c r="S168" s="56"/>
      <c r="T168" s="56"/>
    </row>
    <row r="169" spans="1:21" s="4" customFormat="1" ht="56.25" customHeight="1">
      <c r="A169" s="59">
        <v>1</v>
      </c>
      <c r="B169" s="63" t="s">
        <v>278</v>
      </c>
      <c r="C169" s="59">
        <v>40</v>
      </c>
      <c r="D169" s="59">
        <v>40</v>
      </c>
      <c r="E169" s="59">
        <v>3</v>
      </c>
      <c r="F169" s="64">
        <v>37</v>
      </c>
      <c r="G169" s="64">
        <v>0</v>
      </c>
      <c r="H169" s="64">
        <v>14</v>
      </c>
      <c r="I169" s="64">
        <v>22</v>
      </c>
      <c r="J169" s="64">
        <v>1</v>
      </c>
      <c r="K169" s="116">
        <v>0.05</v>
      </c>
      <c r="L169" s="64">
        <v>1.85</v>
      </c>
      <c r="M169" s="159">
        <v>1</v>
      </c>
      <c r="N169" s="116">
        <v>0.45</v>
      </c>
      <c r="O169" s="64">
        <v>16.649999999999999</v>
      </c>
      <c r="P169" s="116">
        <v>0.4</v>
      </c>
      <c r="Q169" s="64">
        <v>14.8</v>
      </c>
      <c r="R169" s="64">
        <v>1</v>
      </c>
      <c r="S169" s="64">
        <v>0</v>
      </c>
      <c r="T169" s="64">
        <v>1</v>
      </c>
      <c r="U169" s="86"/>
    </row>
    <row r="170" spans="1:21" s="11" customFormat="1" ht="56.25" customHeight="1">
      <c r="A170" s="223" t="s">
        <v>382</v>
      </c>
      <c r="B170" s="224"/>
      <c r="C170" s="77">
        <f t="shared" ref="C170:J170" si="91">SUM(C171,C179,C190)</f>
        <v>977</v>
      </c>
      <c r="D170" s="77">
        <f t="shared" si="91"/>
        <v>920</v>
      </c>
      <c r="E170" s="77">
        <f t="shared" si="91"/>
        <v>62</v>
      </c>
      <c r="F170" s="77">
        <f t="shared" si="91"/>
        <v>862</v>
      </c>
      <c r="G170" s="77">
        <f t="shared" si="91"/>
        <v>3</v>
      </c>
      <c r="H170" s="77">
        <f t="shared" si="91"/>
        <v>332</v>
      </c>
      <c r="I170" s="77">
        <f t="shared" si="91"/>
        <v>494</v>
      </c>
      <c r="J170" s="77">
        <f t="shared" si="91"/>
        <v>35</v>
      </c>
      <c r="K170" s="77"/>
      <c r="L170" s="77">
        <f>SUM(L171,L179,L190)</f>
        <v>43.1</v>
      </c>
      <c r="M170" s="77">
        <f>SUM(M171,M179,M190)</f>
        <v>39.900000000000006</v>
      </c>
      <c r="N170" s="77"/>
      <c r="O170" s="77">
        <f>SUM(O171,O179,O190)</f>
        <v>332.54999999999995</v>
      </c>
      <c r="P170" s="77">
        <f>SUM(P171,P179,P190)</f>
        <v>0</v>
      </c>
      <c r="Q170" s="77">
        <f>SUM(Q171,Q179,Q190)</f>
        <v>397.5</v>
      </c>
      <c r="R170" s="77">
        <f>SUM(R171,R179,R190)</f>
        <v>51</v>
      </c>
      <c r="S170" s="77">
        <f t="shared" ref="S170:T170" si="92">SUM(S171,S179,S190)</f>
        <v>29</v>
      </c>
      <c r="T170" s="77">
        <f t="shared" si="92"/>
        <v>22</v>
      </c>
    </row>
    <row r="171" spans="1:21" s="4" customFormat="1" ht="56.25" customHeight="1">
      <c r="A171" s="33" t="s">
        <v>35</v>
      </c>
      <c r="B171" s="38" t="s">
        <v>38</v>
      </c>
      <c r="C171" s="33">
        <f t="shared" ref="C171:S171" si="93">SUM(C172:C178)</f>
        <v>231</v>
      </c>
      <c r="D171" s="33">
        <f t="shared" si="93"/>
        <v>213</v>
      </c>
      <c r="E171" s="33">
        <f t="shared" si="93"/>
        <v>21</v>
      </c>
      <c r="F171" s="33">
        <f t="shared" si="93"/>
        <v>192</v>
      </c>
      <c r="G171" s="33">
        <f t="shared" si="93"/>
        <v>0</v>
      </c>
      <c r="H171" s="33">
        <f t="shared" si="93"/>
        <v>14</v>
      </c>
      <c r="I171" s="33">
        <f t="shared" si="93"/>
        <v>171</v>
      </c>
      <c r="J171" s="33">
        <f t="shared" si="93"/>
        <v>7</v>
      </c>
      <c r="K171" s="33"/>
      <c r="L171" s="33">
        <f t="shared" si="93"/>
        <v>9.6</v>
      </c>
      <c r="M171" s="157">
        <f t="shared" si="93"/>
        <v>9.6</v>
      </c>
      <c r="N171" s="33"/>
      <c r="O171" s="33">
        <f t="shared" si="93"/>
        <v>18.7</v>
      </c>
      <c r="P171" s="33"/>
      <c r="Q171" s="33">
        <f t="shared" si="93"/>
        <v>142.25</v>
      </c>
      <c r="R171" s="33">
        <f t="shared" si="93"/>
        <v>7</v>
      </c>
      <c r="S171" s="33">
        <f t="shared" si="93"/>
        <v>7</v>
      </c>
      <c r="T171" s="33">
        <f>SUM(T172:T178)</f>
        <v>0</v>
      </c>
    </row>
    <row r="172" spans="1:21" s="4" customFormat="1" ht="56.25" customHeight="1">
      <c r="A172" s="13">
        <v>1</v>
      </c>
      <c r="B172" s="54" t="s">
        <v>383</v>
      </c>
      <c r="C172" s="13">
        <v>33</v>
      </c>
      <c r="D172" s="13">
        <v>30</v>
      </c>
      <c r="E172" s="13">
        <v>3</v>
      </c>
      <c r="F172" s="35">
        <f>G172+H172+I172+J172</f>
        <v>27</v>
      </c>
      <c r="G172" s="36">
        <v>0</v>
      </c>
      <c r="H172" s="36">
        <v>0</v>
      </c>
      <c r="I172" s="36">
        <v>26</v>
      </c>
      <c r="J172" s="36">
        <v>1</v>
      </c>
      <c r="K172" s="37">
        <v>0.05</v>
      </c>
      <c r="L172" s="36">
        <f>F172*5%</f>
        <v>1.35</v>
      </c>
      <c r="M172" s="76">
        <f>L172-G172</f>
        <v>1.35</v>
      </c>
      <c r="N172" s="37">
        <v>0.1</v>
      </c>
      <c r="O172" s="36">
        <f>F172*N172</f>
        <v>2.7</v>
      </c>
      <c r="P172" s="37">
        <v>0.75</v>
      </c>
      <c r="Q172" s="35">
        <f>F172*P172</f>
        <v>20.25</v>
      </c>
      <c r="R172" s="35">
        <f>SUM(S172:T172)</f>
        <v>1</v>
      </c>
      <c r="S172" s="36">
        <v>1</v>
      </c>
      <c r="T172" s="36">
        <v>0</v>
      </c>
    </row>
    <row r="173" spans="1:21" s="4" customFormat="1" ht="56.25" customHeight="1">
      <c r="A173" s="13">
        <v>2</v>
      </c>
      <c r="B173" s="54" t="s">
        <v>384</v>
      </c>
      <c r="C173" s="13">
        <v>27</v>
      </c>
      <c r="D173" s="13">
        <v>24</v>
      </c>
      <c r="E173" s="13">
        <v>3</v>
      </c>
      <c r="F173" s="35">
        <f t="shared" ref="F173:F177" si="94">G173+H173+I173+J173</f>
        <v>21</v>
      </c>
      <c r="G173" s="36">
        <v>0</v>
      </c>
      <c r="H173" s="36">
        <v>2</v>
      </c>
      <c r="I173" s="36">
        <v>19</v>
      </c>
      <c r="J173" s="36">
        <v>0</v>
      </c>
      <c r="K173" s="37">
        <v>0.05</v>
      </c>
      <c r="L173" s="36">
        <f t="shared" ref="L173:L178" si="95">F173*5%</f>
        <v>1.05</v>
      </c>
      <c r="M173" s="76">
        <f t="shared" ref="M173:M175" si="96">L173-G173</f>
        <v>1.05</v>
      </c>
      <c r="N173" s="37">
        <v>0.1</v>
      </c>
      <c r="O173" s="36">
        <f t="shared" ref="O173:O178" si="97">F173*N173</f>
        <v>2.1</v>
      </c>
      <c r="P173" s="37">
        <v>0.75</v>
      </c>
      <c r="Q173" s="35">
        <f t="shared" ref="Q173:Q178" si="98">F173*P173</f>
        <v>15.75</v>
      </c>
      <c r="R173" s="35">
        <f>SUM(S173:T173)</f>
        <v>1</v>
      </c>
      <c r="S173" s="36">
        <v>1</v>
      </c>
      <c r="T173" s="36">
        <v>0</v>
      </c>
    </row>
    <row r="174" spans="1:21" s="4" customFormat="1" ht="56.25" customHeight="1">
      <c r="A174" s="13">
        <v>3</v>
      </c>
      <c r="B174" s="54" t="s">
        <v>385</v>
      </c>
      <c r="C174" s="13">
        <v>37</v>
      </c>
      <c r="D174" s="13">
        <f>E174+F174</f>
        <v>35</v>
      </c>
      <c r="E174" s="13">
        <v>3</v>
      </c>
      <c r="F174" s="35">
        <f t="shared" si="94"/>
        <v>32</v>
      </c>
      <c r="G174" s="36">
        <v>0</v>
      </c>
      <c r="H174" s="36">
        <v>1</v>
      </c>
      <c r="I174" s="36">
        <v>31</v>
      </c>
      <c r="J174" s="36">
        <v>0</v>
      </c>
      <c r="K174" s="37">
        <v>0.05</v>
      </c>
      <c r="L174" s="36">
        <f t="shared" si="95"/>
        <v>1.6</v>
      </c>
      <c r="M174" s="76">
        <f t="shared" si="96"/>
        <v>1.6</v>
      </c>
      <c r="N174" s="37">
        <v>0.1</v>
      </c>
      <c r="O174" s="36">
        <f t="shared" si="97"/>
        <v>3.2</v>
      </c>
      <c r="P174" s="37">
        <v>0.75</v>
      </c>
      <c r="Q174" s="35">
        <f t="shared" si="98"/>
        <v>24</v>
      </c>
      <c r="R174" s="35">
        <v>1</v>
      </c>
      <c r="S174" s="36">
        <v>1</v>
      </c>
      <c r="T174" s="36">
        <v>0</v>
      </c>
    </row>
    <row r="175" spans="1:21" s="4" customFormat="1" ht="56.25" customHeight="1">
      <c r="A175" s="13">
        <v>4</v>
      </c>
      <c r="B175" s="54" t="s">
        <v>189</v>
      </c>
      <c r="C175" s="13">
        <v>26</v>
      </c>
      <c r="D175" s="13">
        <v>25</v>
      </c>
      <c r="E175" s="13">
        <v>3</v>
      </c>
      <c r="F175" s="35">
        <f t="shared" si="94"/>
        <v>22</v>
      </c>
      <c r="G175" s="13">
        <v>0</v>
      </c>
      <c r="H175" s="13">
        <v>2</v>
      </c>
      <c r="I175" s="13">
        <v>17</v>
      </c>
      <c r="J175" s="13">
        <v>3</v>
      </c>
      <c r="K175" s="37">
        <v>0.05</v>
      </c>
      <c r="L175" s="36">
        <f t="shared" si="95"/>
        <v>1.1000000000000001</v>
      </c>
      <c r="M175" s="76">
        <f t="shared" si="96"/>
        <v>1.1000000000000001</v>
      </c>
      <c r="N175" s="37">
        <v>0.1</v>
      </c>
      <c r="O175" s="36">
        <f t="shared" si="97"/>
        <v>2.2000000000000002</v>
      </c>
      <c r="P175" s="37">
        <v>0.75</v>
      </c>
      <c r="Q175" s="35">
        <f t="shared" si="98"/>
        <v>16.5</v>
      </c>
      <c r="R175" s="13">
        <v>1</v>
      </c>
      <c r="S175" s="13">
        <v>1</v>
      </c>
      <c r="T175" s="13">
        <v>0</v>
      </c>
    </row>
    <row r="176" spans="1:21" s="4" customFormat="1" ht="56.25" customHeight="1">
      <c r="A176" s="13">
        <v>5</v>
      </c>
      <c r="B176" s="135" t="s">
        <v>386</v>
      </c>
      <c r="C176" s="85">
        <v>29</v>
      </c>
      <c r="D176" s="85">
        <v>28</v>
      </c>
      <c r="E176" s="85">
        <v>3</v>
      </c>
      <c r="F176" s="35">
        <f t="shared" si="94"/>
        <v>25</v>
      </c>
      <c r="G176" s="36">
        <v>0</v>
      </c>
      <c r="H176" s="36">
        <v>1</v>
      </c>
      <c r="I176" s="36">
        <v>22</v>
      </c>
      <c r="J176" s="36">
        <v>2</v>
      </c>
      <c r="K176" s="37">
        <v>0.05</v>
      </c>
      <c r="L176" s="36">
        <f t="shared" si="95"/>
        <v>1.25</v>
      </c>
      <c r="M176" s="76">
        <f>L176-G176</f>
        <v>1.25</v>
      </c>
      <c r="N176" s="37">
        <v>0.1</v>
      </c>
      <c r="O176" s="36">
        <f t="shared" si="97"/>
        <v>2.5</v>
      </c>
      <c r="P176" s="37">
        <v>0.75</v>
      </c>
      <c r="Q176" s="35">
        <f t="shared" si="98"/>
        <v>18.75</v>
      </c>
      <c r="R176" s="36">
        <f>+S176+T176</f>
        <v>1</v>
      </c>
      <c r="S176" s="36">
        <v>1</v>
      </c>
      <c r="T176" s="36">
        <v>0</v>
      </c>
    </row>
    <row r="177" spans="1:20" s="4" customFormat="1" ht="56.25" customHeight="1">
      <c r="A177" s="13">
        <v>6</v>
      </c>
      <c r="B177" s="54" t="s">
        <v>387</v>
      </c>
      <c r="C177" s="13">
        <v>29</v>
      </c>
      <c r="D177" s="13">
        <v>28</v>
      </c>
      <c r="E177" s="13">
        <v>3</v>
      </c>
      <c r="F177" s="35">
        <f t="shared" si="94"/>
        <v>25</v>
      </c>
      <c r="G177" s="36">
        <v>0</v>
      </c>
      <c r="H177" s="36">
        <v>0</v>
      </c>
      <c r="I177" s="36">
        <v>24</v>
      </c>
      <c r="J177" s="36">
        <v>1</v>
      </c>
      <c r="K177" s="37">
        <v>0.05</v>
      </c>
      <c r="L177" s="36">
        <f t="shared" si="95"/>
        <v>1.25</v>
      </c>
      <c r="M177" s="76">
        <f>L177-G177</f>
        <v>1.25</v>
      </c>
      <c r="N177" s="37">
        <v>0.1</v>
      </c>
      <c r="O177" s="36">
        <v>2</v>
      </c>
      <c r="P177" s="37">
        <v>0.75</v>
      </c>
      <c r="Q177" s="35">
        <v>17</v>
      </c>
      <c r="R177" s="35">
        <f>S177+T177</f>
        <v>1</v>
      </c>
      <c r="S177" s="36">
        <v>1</v>
      </c>
      <c r="T177" s="36">
        <v>0</v>
      </c>
    </row>
    <row r="178" spans="1:20" s="4" customFormat="1" ht="56.25" customHeight="1">
      <c r="A178" s="13">
        <v>7</v>
      </c>
      <c r="B178" s="54" t="s">
        <v>388</v>
      </c>
      <c r="C178" s="13">
        <v>50</v>
      </c>
      <c r="D178" s="13">
        <v>43</v>
      </c>
      <c r="E178" s="13">
        <v>3</v>
      </c>
      <c r="F178" s="35">
        <v>40</v>
      </c>
      <c r="G178" s="36">
        <v>0</v>
      </c>
      <c r="H178" s="36">
        <v>8</v>
      </c>
      <c r="I178" s="36">
        <v>32</v>
      </c>
      <c r="J178" s="36">
        <v>0</v>
      </c>
      <c r="K178" s="37">
        <v>0.05</v>
      </c>
      <c r="L178" s="36">
        <f t="shared" si="95"/>
        <v>2</v>
      </c>
      <c r="M178" s="76">
        <f>L178-G178</f>
        <v>2</v>
      </c>
      <c r="N178" s="37">
        <v>0.1</v>
      </c>
      <c r="O178" s="36">
        <f t="shared" si="97"/>
        <v>4</v>
      </c>
      <c r="P178" s="37">
        <v>0.75</v>
      </c>
      <c r="Q178" s="35">
        <f t="shared" si="98"/>
        <v>30</v>
      </c>
      <c r="R178" s="36">
        <f>+S178+T178</f>
        <v>1</v>
      </c>
      <c r="S178" s="36">
        <v>1</v>
      </c>
      <c r="T178" s="36">
        <v>0</v>
      </c>
    </row>
    <row r="179" spans="1:20" s="4" customFormat="1" ht="56.25" customHeight="1">
      <c r="A179" s="33" t="s">
        <v>36</v>
      </c>
      <c r="B179" s="38" t="s">
        <v>39</v>
      </c>
      <c r="C179" s="33">
        <f t="shared" ref="C179:S179" si="99">SUM(C180:C189)</f>
        <v>398</v>
      </c>
      <c r="D179" s="33">
        <f t="shared" si="99"/>
        <v>373</v>
      </c>
      <c r="E179" s="33">
        <f t="shared" si="99"/>
        <v>24</v>
      </c>
      <c r="F179" s="33">
        <f t="shared" si="99"/>
        <v>351</v>
      </c>
      <c r="G179" s="33">
        <f t="shared" si="99"/>
        <v>0</v>
      </c>
      <c r="H179" s="33">
        <f t="shared" si="99"/>
        <v>171</v>
      </c>
      <c r="I179" s="33">
        <f t="shared" si="99"/>
        <v>164</v>
      </c>
      <c r="J179" s="33">
        <f t="shared" si="99"/>
        <v>18</v>
      </c>
      <c r="K179" s="33"/>
      <c r="L179" s="33">
        <f t="shared" si="99"/>
        <v>17.55</v>
      </c>
      <c r="M179" s="157">
        <f t="shared" si="99"/>
        <v>17.350000000000001</v>
      </c>
      <c r="N179" s="33"/>
      <c r="O179" s="33">
        <f t="shared" si="99"/>
        <v>122.44999999999999</v>
      </c>
      <c r="P179" s="33"/>
      <c r="Q179" s="33">
        <f t="shared" si="99"/>
        <v>175.5</v>
      </c>
      <c r="R179" s="33">
        <f t="shared" si="99"/>
        <v>27</v>
      </c>
      <c r="S179" s="33">
        <f t="shared" si="99"/>
        <v>13</v>
      </c>
      <c r="T179" s="33">
        <f>SUM(T180:T189)</f>
        <v>14</v>
      </c>
    </row>
    <row r="180" spans="1:20" s="4" customFormat="1" ht="56.25" customHeight="1">
      <c r="A180" s="13">
        <v>1</v>
      </c>
      <c r="B180" s="131" t="s">
        <v>389</v>
      </c>
      <c r="C180" s="85">
        <v>27</v>
      </c>
      <c r="D180" s="85">
        <f>E180+F180</f>
        <v>26</v>
      </c>
      <c r="E180" s="85">
        <v>2</v>
      </c>
      <c r="F180" s="36">
        <f>G180+H180+I180+J180</f>
        <v>24</v>
      </c>
      <c r="G180" s="36">
        <v>0</v>
      </c>
      <c r="H180" s="36">
        <v>11</v>
      </c>
      <c r="I180" s="36">
        <v>13</v>
      </c>
      <c r="J180" s="36">
        <v>0</v>
      </c>
      <c r="K180" s="37">
        <v>0.05</v>
      </c>
      <c r="L180" s="36">
        <f>F180*K180</f>
        <v>1.2000000000000002</v>
      </c>
      <c r="M180" s="76">
        <v>1</v>
      </c>
      <c r="N180" s="37">
        <v>0.35</v>
      </c>
      <c r="O180" s="36">
        <v>8</v>
      </c>
      <c r="P180" s="37">
        <v>0.5</v>
      </c>
      <c r="Q180" s="36">
        <v>12</v>
      </c>
      <c r="R180" s="36">
        <f>S180+T180</f>
        <v>3</v>
      </c>
      <c r="S180" s="115">
        <v>2</v>
      </c>
      <c r="T180" s="115">
        <v>1</v>
      </c>
    </row>
    <row r="181" spans="1:20" s="4" customFormat="1" ht="56.25" customHeight="1">
      <c r="A181" s="13">
        <v>2</v>
      </c>
      <c r="B181" s="54" t="s">
        <v>390</v>
      </c>
      <c r="C181" s="13">
        <v>51</v>
      </c>
      <c r="D181" s="13">
        <v>43</v>
      </c>
      <c r="E181" s="13">
        <v>3</v>
      </c>
      <c r="F181" s="35">
        <v>40</v>
      </c>
      <c r="G181" s="35">
        <v>0</v>
      </c>
      <c r="H181" s="35">
        <v>15</v>
      </c>
      <c r="I181" s="35">
        <v>24</v>
      </c>
      <c r="J181" s="35">
        <v>1</v>
      </c>
      <c r="K181" s="37">
        <v>0.05</v>
      </c>
      <c r="L181" s="36">
        <f t="shared" ref="L181:L189" si="100">F181*K181</f>
        <v>2</v>
      </c>
      <c r="M181" s="76">
        <f t="shared" ref="M181:M189" si="101">L181-G181</f>
        <v>2</v>
      </c>
      <c r="N181" s="37">
        <v>0.35</v>
      </c>
      <c r="O181" s="35">
        <v>14</v>
      </c>
      <c r="P181" s="37">
        <v>0.5</v>
      </c>
      <c r="Q181" s="35">
        <v>20</v>
      </c>
      <c r="R181" s="36">
        <f t="shared" ref="R181:R189" si="102">S181+T181</f>
        <v>3</v>
      </c>
      <c r="S181" s="64">
        <v>1</v>
      </c>
      <c r="T181" s="64">
        <v>2</v>
      </c>
    </row>
    <row r="182" spans="1:20" s="129" customFormat="1" ht="56.25" customHeight="1">
      <c r="A182" s="13">
        <v>3</v>
      </c>
      <c r="B182" s="54" t="s">
        <v>391</v>
      </c>
      <c r="C182" s="13">
        <v>46</v>
      </c>
      <c r="D182" s="13">
        <v>46</v>
      </c>
      <c r="E182" s="13">
        <v>3</v>
      </c>
      <c r="F182" s="35">
        <f>G182+H182+I182+J182</f>
        <v>43</v>
      </c>
      <c r="G182" s="35">
        <v>0</v>
      </c>
      <c r="H182" s="35">
        <v>26</v>
      </c>
      <c r="I182" s="35">
        <v>15</v>
      </c>
      <c r="J182" s="35">
        <v>2</v>
      </c>
      <c r="K182" s="37">
        <v>0.05</v>
      </c>
      <c r="L182" s="36">
        <f t="shared" si="100"/>
        <v>2.15</v>
      </c>
      <c r="M182" s="76">
        <f t="shared" si="101"/>
        <v>2.15</v>
      </c>
      <c r="N182" s="37">
        <v>0.35</v>
      </c>
      <c r="O182" s="35">
        <f>F182*N182</f>
        <v>15.049999999999999</v>
      </c>
      <c r="P182" s="37">
        <v>0.5</v>
      </c>
      <c r="Q182" s="35">
        <f>F182*P182</f>
        <v>21.5</v>
      </c>
      <c r="R182" s="36">
        <f t="shared" si="102"/>
        <v>4</v>
      </c>
      <c r="S182" s="64">
        <v>2</v>
      </c>
      <c r="T182" s="64">
        <v>2</v>
      </c>
    </row>
    <row r="183" spans="1:20" s="4" customFormat="1" ht="56.25" customHeight="1">
      <c r="A183" s="13">
        <v>4</v>
      </c>
      <c r="B183" s="54" t="s">
        <v>392</v>
      </c>
      <c r="C183" s="13">
        <v>55</v>
      </c>
      <c r="D183" s="13">
        <f>E183+F183</f>
        <v>51</v>
      </c>
      <c r="E183" s="13">
        <v>2</v>
      </c>
      <c r="F183" s="35">
        <f>G183+H183+I183+J183</f>
        <v>49</v>
      </c>
      <c r="G183" s="35">
        <v>0</v>
      </c>
      <c r="H183" s="35">
        <v>28</v>
      </c>
      <c r="I183" s="35">
        <v>13</v>
      </c>
      <c r="J183" s="35">
        <f>5+3</f>
        <v>8</v>
      </c>
      <c r="K183" s="37">
        <v>0.05</v>
      </c>
      <c r="L183" s="36">
        <f t="shared" si="100"/>
        <v>2.4500000000000002</v>
      </c>
      <c r="M183" s="76">
        <f t="shared" si="101"/>
        <v>2.4500000000000002</v>
      </c>
      <c r="N183" s="37">
        <v>0.35</v>
      </c>
      <c r="O183" s="35">
        <f t="shared" ref="O183:O189" si="103">F183*N183</f>
        <v>17.149999999999999</v>
      </c>
      <c r="P183" s="37">
        <v>0.5</v>
      </c>
      <c r="Q183" s="35">
        <f t="shared" ref="Q183:Q189" si="104">F183*P183</f>
        <v>24.5</v>
      </c>
      <c r="R183" s="36">
        <f t="shared" si="102"/>
        <v>4</v>
      </c>
      <c r="S183" s="64">
        <v>2</v>
      </c>
      <c r="T183" s="64">
        <v>2</v>
      </c>
    </row>
    <row r="184" spans="1:20" s="4" customFormat="1" ht="56.25" customHeight="1">
      <c r="A184" s="13">
        <v>5</v>
      </c>
      <c r="B184" s="54" t="s">
        <v>393</v>
      </c>
      <c r="C184" s="13">
        <v>20</v>
      </c>
      <c r="D184" s="13">
        <v>18</v>
      </c>
      <c r="E184" s="13">
        <v>2</v>
      </c>
      <c r="F184" s="35">
        <f>G184+H184+I184+J184</f>
        <v>18</v>
      </c>
      <c r="G184" s="35">
        <v>0</v>
      </c>
      <c r="H184" s="35">
        <v>5</v>
      </c>
      <c r="I184" s="35">
        <v>12</v>
      </c>
      <c r="J184" s="35">
        <v>1</v>
      </c>
      <c r="K184" s="37">
        <v>0.05</v>
      </c>
      <c r="L184" s="36">
        <f t="shared" si="100"/>
        <v>0.9</v>
      </c>
      <c r="M184" s="76">
        <f t="shared" si="101"/>
        <v>0.9</v>
      </c>
      <c r="N184" s="37">
        <v>0.35</v>
      </c>
      <c r="O184" s="35">
        <f t="shared" si="103"/>
        <v>6.3</v>
      </c>
      <c r="P184" s="37">
        <v>0.5</v>
      </c>
      <c r="Q184" s="35">
        <f t="shared" si="104"/>
        <v>9</v>
      </c>
      <c r="R184" s="36">
        <f t="shared" si="102"/>
        <v>1</v>
      </c>
      <c r="S184" s="64">
        <v>1</v>
      </c>
      <c r="T184" s="64">
        <v>0</v>
      </c>
    </row>
    <row r="185" spans="1:20" s="4" customFormat="1" ht="56.25" customHeight="1">
      <c r="A185" s="13">
        <v>6</v>
      </c>
      <c r="B185" s="54" t="s">
        <v>394</v>
      </c>
      <c r="C185" s="13">
        <v>57</v>
      </c>
      <c r="D185" s="13">
        <v>52</v>
      </c>
      <c r="E185" s="13">
        <v>3</v>
      </c>
      <c r="F185" s="35">
        <v>49</v>
      </c>
      <c r="G185" s="35">
        <v>0</v>
      </c>
      <c r="H185" s="35">
        <v>27</v>
      </c>
      <c r="I185" s="35">
        <v>22</v>
      </c>
      <c r="J185" s="35">
        <v>0</v>
      </c>
      <c r="K185" s="37">
        <v>0.05</v>
      </c>
      <c r="L185" s="35">
        <f t="shared" si="100"/>
        <v>2.4500000000000002</v>
      </c>
      <c r="M185" s="76">
        <f t="shared" si="101"/>
        <v>2.4500000000000002</v>
      </c>
      <c r="N185" s="37">
        <v>0.35</v>
      </c>
      <c r="O185" s="35">
        <f t="shared" si="103"/>
        <v>17.149999999999999</v>
      </c>
      <c r="P185" s="37">
        <v>0.5</v>
      </c>
      <c r="Q185" s="35">
        <f t="shared" si="104"/>
        <v>24.5</v>
      </c>
      <c r="R185" s="36">
        <f t="shared" si="102"/>
        <v>4</v>
      </c>
      <c r="S185" s="64">
        <v>2</v>
      </c>
      <c r="T185" s="64">
        <v>2</v>
      </c>
    </row>
    <row r="186" spans="1:20" s="4" customFormat="1" ht="56.25" customHeight="1">
      <c r="A186" s="13">
        <v>7</v>
      </c>
      <c r="B186" s="54" t="s">
        <v>395</v>
      </c>
      <c r="C186" s="13">
        <v>34</v>
      </c>
      <c r="D186" s="13">
        <v>33</v>
      </c>
      <c r="E186" s="13">
        <v>2</v>
      </c>
      <c r="F186" s="35">
        <v>31</v>
      </c>
      <c r="G186" s="35">
        <v>0</v>
      </c>
      <c r="H186" s="35">
        <v>20</v>
      </c>
      <c r="I186" s="35">
        <v>11</v>
      </c>
      <c r="J186" s="35">
        <v>2</v>
      </c>
      <c r="K186" s="37">
        <v>0.05</v>
      </c>
      <c r="L186" s="35">
        <f t="shared" si="100"/>
        <v>1.55</v>
      </c>
      <c r="M186" s="76">
        <f t="shared" si="101"/>
        <v>1.55</v>
      </c>
      <c r="N186" s="37">
        <v>0.35</v>
      </c>
      <c r="O186" s="35">
        <f t="shared" si="103"/>
        <v>10.85</v>
      </c>
      <c r="P186" s="37">
        <v>0.5</v>
      </c>
      <c r="Q186" s="35">
        <f t="shared" si="104"/>
        <v>15.5</v>
      </c>
      <c r="R186" s="36">
        <f t="shared" si="102"/>
        <v>2</v>
      </c>
      <c r="S186" s="64">
        <v>1</v>
      </c>
      <c r="T186" s="64">
        <v>1</v>
      </c>
    </row>
    <row r="187" spans="1:20" s="34" customFormat="1" ht="56.25" customHeight="1">
      <c r="A187" s="13">
        <v>8</v>
      </c>
      <c r="B187" s="44" t="s">
        <v>396</v>
      </c>
      <c r="C187" s="13">
        <v>24</v>
      </c>
      <c r="D187" s="13">
        <v>22</v>
      </c>
      <c r="E187" s="13">
        <v>2</v>
      </c>
      <c r="F187" s="35">
        <v>20</v>
      </c>
      <c r="G187" s="35">
        <v>0</v>
      </c>
      <c r="H187" s="35">
        <v>8</v>
      </c>
      <c r="I187" s="35">
        <v>11</v>
      </c>
      <c r="J187" s="35">
        <v>1</v>
      </c>
      <c r="K187" s="37">
        <v>0.05</v>
      </c>
      <c r="L187" s="35">
        <f t="shared" si="100"/>
        <v>1</v>
      </c>
      <c r="M187" s="76">
        <f t="shared" si="101"/>
        <v>1</v>
      </c>
      <c r="N187" s="37">
        <v>0.35</v>
      </c>
      <c r="O187" s="35">
        <f t="shared" si="103"/>
        <v>7</v>
      </c>
      <c r="P187" s="37">
        <v>0.5</v>
      </c>
      <c r="Q187" s="35">
        <f t="shared" si="104"/>
        <v>10</v>
      </c>
      <c r="R187" s="36">
        <f t="shared" si="102"/>
        <v>2</v>
      </c>
      <c r="S187" s="64">
        <v>1</v>
      </c>
      <c r="T187" s="64">
        <v>1</v>
      </c>
    </row>
    <row r="188" spans="1:20" s="34" customFormat="1" ht="56.25" customHeight="1">
      <c r="A188" s="13">
        <v>9</v>
      </c>
      <c r="B188" s="44" t="s">
        <v>397</v>
      </c>
      <c r="C188" s="13">
        <v>55</v>
      </c>
      <c r="D188" s="13">
        <v>53</v>
      </c>
      <c r="E188" s="13">
        <v>3</v>
      </c>
      <c r="F188" s="13">
        <v>50</v>
      </c>
      <c r="G188" s="13">
        <v>0</v>
      </c>
      <c r="H188" s="13">
        <v>22</v>
      </c>
      <c r="I188" s="13">
        <v>27</v>
      </c>
      <c r="J188" s="13">
        <v>1</v>
      </c>
      <c r="K188" s="37">
        <v>0.05</v>
      </c>
      <c r="L188" s="35">
        <f t="shared" si="100"/>
        <v>2.5</v>
      </c>
      <c r="M188" s="76">
        <f t="shared" si="101"/>
        <v>2.5</v>
      </c>
      <c r="N188" s="37">
        <v>0.35</v>
      </c>
      <c r="O188" s="35">
        <f t="shared" si="103"/>
        <v>17.5</v>
      </c>
      <c r="P188" s="37">
        <v>0.5</v>
      </c>
      <c r="Q188" s="35">
        <f t="shared" si="104"/>
        <v>25</v>
      </c>
      <c r="R188" s="36">
        <f t="shared" si="102"/>
        <v>3</v>
      </c>
      <c r="S188" s="59">
        <v>1</v>
      </c>
      <c r="T188" s="59">
        <v>2</v>
      </c>
    </row>
    <row r="189" spans="1:20" s="34" customFormat="1" ht="56.25" customHeight="1">
      <c r="A189" s="13">
        <v>10</v>
      </c>
      <c r="B189" s="151" t="s">
        <v>398</v>
      </c>
      <c r="C189" s="13">
        <v>29</v>
      </c>
      <c r="D189" s="13">
        <v>29</v>
      </c>
      <c r="E189" s="13">
        <v>2</v>
      </c>
      <c r="F189" s="35">
        <v>27</v>
      </c>
      <c r="G189" s="35">
        <v>0</v>
      </c>
      <c r="H189" s="35">
        <v>9</v>
      </c>
      <c r="I189" s="35">
        <v>16</v>
      </c>
      <c r="J189" s="35">
        <v>2</v>
      </c>
      <c r="K189" s="100">
        <v>0.05</v>
      </c>
      <c r="L189" s="35">
        <f t="shared" si="100"/>
        <v>1.35</v>
      </c>
      <c r="M189" s="76">
        <f t="shared" si="101"/>
        <v>1.35</v>
      </c>
      <c r="N189" s="100">
        <v>0.35</v>
      </c>
      <c r="O189" s="35">
        <f t="shared" si="103"/>
        <v>9.4499999999999993</v>
      </c>
      <c r="P189" s="100">
        <v>0.5</v>
      </c>
      <c r="Q189" s="35">
        <f t="shared" si="104"/>
        <v>13.5</v>
      </c>
      <c r="R189" s="36">
        <f t="shared" si="102"/>
        <v>1</v>
      </c>
      <c r="S189" s="64">
        <v>0</v>
      </c>
      <c r="T189" s="64">
        <v>1</v>
      </c>
    </row>
    <row r="190" spans="1:20" s="34" customFormat="1" ht="56.25" customHeight="1">
      <c r="A190" s="33" t="s">
        <v>37</v>
      </c>
      <c r="B190" s="152" t="s">
        <v>40</v>
      </c>
      <c r="C190" s="33">
        <f t="shared" ref="C190:T190" si="105">SUM(C191:C197)</f>
        <v>348</v>
      </c>
      <c r="D190" s="33">
        <f t="shared" si="105"/>
        <v>334</v>
      </c>
      <c r="E190" s="33">
        <f t="shared" si="105"/>
        <v>17</v>
      </c>
      <c r="F190" s="33">
        <f t="shared" si="105"/>
        <v>319</v>
      </c>
      <c r="G190" s="33">
        <f t="shared" si="105"/>
        <v>3</v>
      </c>
      <c r="H190" s="33">
        <f t="shared" si="105"/>
        <v>147</v>
      </c>
      <c r="I190" s="33">
        <f t="shared" si="105"/>
        <v>159</v>
      </c>
      <c r="J190" s="33">
        <f t="shared" si="105"/>
        <v>10</v>
      </c>
      <c r="K190" s="33"/>
      <c r="L190" s="33">
        <f t="shared" si="105"/>
        <v>15.950000000000003</v>
      </c>
      <c r="M190" s="157">
        <f t="shared" si="105"/>
        <v>12.950000000000003</v>
      </c>
      <c r="N190" s="33"/>
      <c r="O190" s="33">
        <f t="shared" si="105"/>
        <v>191.39999999999998</v>
      </c>
      <c r="P190" s="33"/>
      <c r="Q190" s="33">
        <f t="shared" si="105"/>
        <v>79.75</v>
      </c>
      <c r="R190" s="33">
        <f>SUM(R191:R197)</f>
        <v>17</v>
      </c>
      <c r="S190" s="55">
        <f t="shared" si="105"/>
        <v>9</v>
      </c>
      <c r="T190" s="55">
        <f t="shared" si="105"/>
        <v>8</v>
      </c>
    </row>
    <row r="191" spans="1:20" s="34" customFormat="1" ht="56.25" customHeight="1">
      <c r="A191" s="13">
        <v>1</v>
      </c>
      <c r="B191" s="54" t="s">
        <v>399</v>
      </c>
      <c r="C191" s="13">
        <v>38</v>
      </c>
      <c r="D191" s="13">
        <v>35</v>
      </c>
      <c r="E191" s="13">
        <v>2</v>
      </c>
      <c r="F191" s="35">
        <f>G191+H191+I191+J191</f>
        <v>33</v>
      </c>
      <c r="G191" s="35">
        <v>0</v>
      </c>
      <c r="H191" s="35">
        <v>15</v>
      </c>
      <c r="I191" s="35">
        <v>16</v>
      </c>
      <c r="J191" s="35">
        <v>2</v>
      </c>
      <c r="K191" s="37">
        <v>0.05</v>
      </c>
      <c r="L191" s="35">
        <f>F191*K191</f>
        <v>1.6500000000000001</v>
      </c>
      <c r="M191" s="76">
        <f>L191-G191</f>
        <v>1.6500000000000001</v>
      </c>
      <c r="N191" s="37">
        <v>0.6</v>
      </c>
      <c r="O191" s="35">
        <f>F191*N191</f>
        <v>19.8</v>
      </c>
      <c r="P191" s="37">
        <v>0.25</v>
      </c>
      <c r="Q191" s="35">
        <f>F191*P191</f>
        <v>8.25</v>
      </c>
      <c r="R191" s="35">
        <v>2</v>
      </c>
      <c r="S191" s="64">
        <v>1</v>
      </c>
      <c r="T191" s="64">
        <v>1</v>
      </c>
    </row>
    <row r="192" spans="1:20" s="34" customFormat="1" ht="56.25" customHeight="1">
      <c r="A192" s="13">
        <v>2</v>
      </c>
      <c r="B192" s="54" t="s">
        <v>107</v>
      </c>
      <c r="C192" s="13">
        <v>41</v>
      </c>
      <c r="D192" s="13">
        <v>35</v>
      </c>
      <c r="E192" s="13">
        <v>2</v>
      </c>
      <c r="F192" s="35">
        <f t="shared" ref="F192:F197" si="106">G192+H192+I192+J192</f>
        <v>33</v>
      </c>
      <c r="G192" s="35">
        <v>0</v>
      </c>
      <c r="H192" s="35">
        <v>19</v>
      </c>
      <c r="I192" s="35">
        <v>14</v>
      </c>
      <c r="J192" s="35">
        <v>0</v>
      </c>
      <c r="K192" s="37">
        <v>0.05</v>
      </c>
      <c r="L192" s="35">
        <f t="shared" ref="L192:L197" si="107">F192*K192</f>
        <v>1.6500000000000001</v>
      </c>
      <c r="M192" s="76">
        <f t="shared" ref="M192:M197" si="108">L192-G192</f>
        <v>1.6500000000000001</v>
      </c>
      <c r="N192" s="37">
        <v>0.6</v>
      </c>
      <c r="O192" s="35">
        <f t="shared" ref="O192:O197" si="109">F192*N192</f>
        <v>19.8</v>
      </c>
      <c r="P192" s="37">
        <v>0.25</v>
      </c>
      <c r="Q192" s="35">
        <f t="shared" ref="Q192:Q197" si="110">F192*P192</f>
        <v>8.25</v>
      </c>
      <c r="R192" s="35">
        <v>2</v>
      </c>
      <c r="S192" s="64">
        <v>1</v>
      </c>
      <c r="T192" s="64">
        <v>1</v>
      </c>
    </row>
    <row r="193" spans="1:20" s="34" customFormat="1" ht="56.25" customHeight="1">
      <c r="A193" s="13">
        <v>3</v>
      </c>
      <c r="B193" s="54" t="s">
        <v>400</v>
      </c>
      <c r="C193" s="13">
        <v>36</v>
      </c>
      <c r="D193" s="13">
        <v>35</v>
      </c>
      <c r="E193" s="13">
        <v>2</v>
      </c>
      <c r="F193" s="35">
        <f t="shared" si="106"/>
        <v>34</v>
      </c>
      <c r="G193" s="35">
        <v>0</v>
      </c>
      <c r="H193" s="35">
        <v>15</v>
      </c>
      <c r="I193" s="35">
        <v>18</v>
      </c>
      <c r="J193" s="35">
        <v>1</v>
      </c>
      <c r="K193" s="37">
        <v>0.05</v>
      </c>
      <c r="L193" s="35">
        <f t="shared" si="107"/>
        <v>1.7000000000000002</v>
      </c>
      <c r="M193" s="76">
        <f t="shared" si="108"/>
        <v>1.7000000000000002</v>
      </c>
      <c r="N193" s="37">
        <v>0.6</v>
      </c>
      <c r="O193" s="35">
        <f t="shared" si="109"/>
        <v>20.399999999999999</v>
      </c>
      <c r="P193" s="37">
        <v>0.25</v>
      </c>
      <c r="Q193" s="35">
        <f t="shared" si="110"/>
        <v>8.5</v>
      </c>
      <c r="R193" s="35">
        <f>S193+T193</f>
        <v>1</v>
      </c>
      <c r="S193" s="64">
        <v>0</v>
      </c>
      <c r="T193" s="64">
        <v>1</v>
      </c>
    </row>
    <row r="194" spans="1:20" s="34" customFormat="1" ht="56.25" customHeight="1">
      <c r="A194" s="13">
        <v>4</v>
      </c>
      <c r="B194" s="54" t="s">
        <v>212</v>
      </c>
      <c r="C194" s="13">
        <v>72</v>
      </c>
      <c r="D194" s="13">
        <v>69</v>
      </c>
      <c r="E194" s="13">
        <v>3</v>
      </c>
      <c r="F194" s="35">
        <f t="shared" si="106"/>
        <v>66</v>
      </c>
      <c r="G194" s="35">
        <v>1</v>
      </c>
      <c r="H194" s="35">
        <v>23</v>
      </c>
      <c r="I194" s="35">
        <v>42</v>
      </c>
      <c r="J194" s="35">
        <v>0</v>
      </c>
      <c r="K194" s="37">
        <v>0.05</v>
      </c>
      <c r="L194" s="35">
        <f t="shared" si="107"/>
        <v>3.3000000000000003</v>
      </c>
      <c r="M194" s="76">
        <f t="shared" si="108"/>
        <v>2.3000000000000003</v>
      </c>
      <c r="N194" s="37">
        <v>0.6</v>
      </c>
      <c r="O194" s="35">
        <f t="shared" si="109"/>
        <v>39.6</v>
      </c>
      <c r="P194" s="37">
        <v>0.25</v>
      </c>
      <c r="Q194" s="35">
        <f t="shared" si="110"/>
        <v>16.5</v>
      </c>
      <c r="R194" s="35">
        <v>4</v>
      </c>
      <c r="S194" s="64">
        <v>2</v>
      </c>
      <c r="T194" s="64">
        <v>2</v>
      </c>
    </row>
    <row r="195" spans="1:20" s="34" customFormat="1" ht="56.25" customHeight="1">
      <c r="A195" s="13">
        <v>5</v>
      </c>
      <c r="B195" s="54" t="s">
        <v>401</v>
      </c>
      <c r="C195" s="13">
        <v>38</v>
      </c>
      <c r="D195" s="13">
        <v>37</v>
      </c>
      <c r="E195" s="13">
        <v>2</v>
      </c>
      <c r="F195" s="35">
        <f t="shared" si="106"/>
        <v>36</v>
      </c>
      <c r="G195" s="35">
        <v>0</v>
      </c>
      <c r="H195" s="35">
        <v>20</v>
      </c>
      <c r="I195" s="35">
        <v>14</v>
      </c>
      <c r="J195" s="35">
        <v>2</v>
      </c>
      <c r="K195" s="37">
        <v>0.05</v>
      </c>
      <c r="L195" s="35">
        <f t="shared" si="107"/>
        <v>1.8</v>
      </c>
      <c r="M195" s="76">
        <f t="shared" si="108"/>
        <v>1.8</v>
      </c>
      <c r="N195" s="37">
        <v>0.6</v>
      </c>
      <c r="O195" s="35">
        <f t="shared" si="109"/>
        <v>21.599999999999998</v>
      </c>
      <c r="P195" s="37">
        <v>0.25</v>
      </c>
      <c r="Q195" s="35">
        <f t="shared" si="110"/>
        <v>9</v>
      </c>
      <c r="R195" s="35">
        <f>S195+T195</f>
        <v>2</v>
      </c>
      <c r="S195" s="64">
        <v>1</v>
      </c>
      <c r="T195" s="64">
        <v>1</v>
      </c>
    </row>
    <row r="196" spans="1:20" s="34" customFormat="1" ht="56.25" customHeight="1">
      <c r="A196" s="13">
        <v>6</v>
      </c>
      <c r="B196" s="54" t="s">
        <v>331</v>
      </c>
      <c r="C196" s="13">
        <v>74</v>
      </c>
      <c r="D196" s="13">
        <v>74</v>
      </c>
      <c r="E196" s="13">
        <v>3</v>
      </c>
      <c r="F196" s="35">
        <f t="shared" si="106"/>
        <v>71</v>
      </c>
      <c r="G196" s="36">
        <v>2</v>
      </c>
      <c r="H196" s="36">
        <v>33</v>
      </c>
      <c r="I196" s="36">
        <v>34</v>
      </c>
      <c r="J196" s="36">
        <v>2</v>
      </c>
      <c r="K196" s="37">
        <v>0.05</v>
      </c>
      <c r="L196" s="35">
        <f t="shared" si="107"/>
        <v>3.5500000000000003</v>
      </c>
      <c r="M196" s="76">
        <f t="shared" si="108"/>
        <v>1.5500000000000003</v>
      </c>
      <c r="N196" s="37">
        <v>0.6</v>
      </c>
      <c r="O196" s="35">
        <f t="shared" si="109"/>
        <v>42.6</v>
      </c>
      <c r="P196" s="37">
        <v>0.25</v>
      </c>
      <c r="Q196" s="35">
        <f t="shared" si="110"/>
        <v>17.75</v>
      </c>
      <c r="R196" s="35">
        <f>SUM(S196:T196)</f>
        <v>3</v>
      </c>
      <c r="S196" s="115">
        <v>2</v>
      </c>
      <c r="T196" s="115">
        <v>1</v>
      </c>
    </row>
    <row r="197" spans="1:20" s="34" customFormat="1" ht="56.25" customHeight="1">
      <c r="A197" s="13">
        <v>7</v>
      </c>
      <c r="B197" s="54" t="s">
        <v>402</v>
      </c>
      <c r="C197" s="13">
        <v>49</v>
      </c>
      <c r="D197" s="13">
        <v>49</v>
      </c>
      <c r="E197" s="13">
        <v>3</v>
      </c>
      <c r="F197" s="35">
        <f t="shared" si="106"/>
        <v>46</v>
      </c>
      <c r="G197" s="36">
        <v>0</v>
      </c>
      <c r="H197" s="36">
        <v>22</v>
      </c>
      <c r="I197" s="36">
        <v>21</v>
      </c>
      <c r="J197" s="36">
        <v>3</v>
      </c>
      <c r="K197" s="37">
        <v>0.05</v>
      </c>
      <c r="L197" s="35">
        <f t="shared" si="107"/>
        <v>2.3000000000000003</v>
      </c>
      <c r="M197" s="76">
        <f t="shared" si="108"/>
        <v>2.3000000000000003</v>
      </c>
      <c r="N197" s="37">
        <v>0.6</v>
      </c>
      <c r="O197" s="35">
        <f t="shared" si="109"/>
        <v>27.599999999999998</v>
      </c>
      <c r="P197" s="37">
        <v>0.25</v>
      </c>
      <c r="Q197" s="35">
        <f t="shared" si="110"/>
        <v>11.5</v>
      </c>
      <c r="R197" s="35">
        <f>SUM(S197:T197)</f>
        <v>3</v>
      </c>
      <c r="S197" s="115">
        <v>2</v>
      </c>
      <c r="T197" s="115">
        <v>1</v>
      </c>
    </row>
    <row r="198" spans="1:20" s="34" customFormat="1" ht="56.25" customHeight="1">
      <c r="A198" s="223" t="s">
        <v>332</v>
      </c>
      <c r="B198" s="224"/>
      <c r="C198" s="77">
        <f t="shared" ref="C198:J198" si="111">SUM(C199,C207,C234)</f>
        <v>1645</v>
      </c>
      <c r="D198" s="77">
        <f t="shared" si="111"/>
        <v>1504</v>
      </c>
      <c r="E198" s="77">
        <f t="shared" si="111"/>
        <v>106</v>
      </c>
      <c r="F198" s="77">
        <f t="shared" si="111"/>
        <v>1398</v>
      </c>
      <c r="G198" s="77">
        <f t="shared" si="111"/>
        <v>0</v>
      </c>
      <c r="H198" s="77">
        <f t="shared" si="111"/>
        <v>700</v>
      </c>
      <c r="I198" s="77">
        <f t="shared" si="111"/>
        <v>637</v>
      </c>
      <c r="J198" s="77">
        <f t="shared" si="111"/>
        <v>60</v>
      </c>
      <c r="K198" s="77"/>
      <c r="L198" s="77">
        <f>SUM(L199,L207,L234)</f>
        <v>130.20000000000002</v>
      </c>
      <c r="M198" s="77">
        <f>SUM(M199,M207,M234)</f>
        <v>129.20000000000002</v>
      </c>
      <c r="N198" s="77"/>
      <c r="O198" s="77">
        <f>SUM(O199,O207,O234)</f>
        <v>751.2</v>
      </c>
      <c r="P198" s="77"/>
      <c r="Q198" s="77">
        <f>SUM(Q199,Q207,Q234)</f>
        <v>443.54999999999995</v>
      </c>
      <c r="R198" s="77">
        <f>SUM(R199,R207,R234)</f>
        <v>142</v>
      </c>
      <c r="S198" s="77">
        <f>SUM(S199,S207,S234)</f>
        <v>55</v>
      </c>
      <c r="T198" s="77">
        <f>SUM(T199,T207,T234)</f>
        <v>87</v>
      </c>
    </row>
    <row r="199" spans="1:20" ht="56.25" customHeight="1">
      <c r="A199" s="130" t="s">
        <v>35</v>
      </c>
      <c r="B199" s="86" t="s">
        <v>38</v>
      </c>
      <c r="C199" s="33">
        <f t="shared" ref="C199:J199" si="112">SUM(C200:C206)</f>
        <v>225</v>
      </c>
      <c r="D199" s="33">
        <f t="shared" si="112"/>
        <v>212</v>
      </c>
      <c r="E199" s="33">
        <f t="shared" si="112"/>
        <v>20</v>
      </c>
      <c r="F199" s="33">
        <f t="shared" si="112"/>
        <v>192</v>
      </c>
      <c r="G199" s="33">
        <f t="shared" si="112"/>
        <v>0</v>
      </c>
      <c r="H199" s="33">
        <f t="shared" si="112"/>
        <v>0</v>
      </c>
      <c r="I199" s="33">
        <f t="shared" si="112"/>
        <v>187</v>
      </c>
      <c r="J199" s="33">
        <f t="shared" si="112"/>
        <v>5</v>
      </c>
      <c r="K199" s="138"/>
      <c r="L199" s="33">
        <f>SUM(L200:L206)</f>
        <v>9.6000000000000014</v>
      </c>
      <c r="M199" s="157">
        <f>SUM(M200:M206)</f>
        <v>9.6000000000000014</v>
      </c>
      <c r="N199" s="138"/>
      <c r="O199" s="33">
        <f>SUM(O200:O206)</f>
        <v>63.4</v>
      </c>
      <c r="P199" s="138"/>
      <c r="Q199" s="33">
        <f>SUM(Q200:Q206)</f>
        <v>106.25</v>
      </c>
      <c r="R199" s="33">
        <f>SUM(R200:R206)</f>
        <v>7</v>
      </c>
      <c r="S199" s="33">
        <f>SUM(S200:S206)</f>
        <v>7</v>
      </c>
      <c r="T199" s="33">
        <f>SUM(T200:T206)</f>
        <v>0</v>
      </c>
    </row>
    <row r="200" spans="1:20" ht="56.25" customHeight="1">
      <c r="A200" s="95">
        <v>1</v>
      </c>
      <c r="B200" s="63" t="s">
        <v>333</v>
      </c>
      <c r="C200" s="13">
        <v>36</v>
      </c>
      <c r="D200" s="35">
        <v>34</v>
      </c>
      <c r="E200" s="35">
        <v>3</v>
      </c>
      <c r="F200" s="35">
        <f>+G200+H200+I200+J200</f>
        <v>31</v>
      </c>
      <c r="G200" s="35"/>
      <c r="H200" s="35"/>
      <c r="I200" s="35">
        <v>30</v>
      </c>
      <c r="J200" s="35">
        <v>1</v>
      </c>
      <c r="K200" s="100">
        <v>0.05</v>
      </c>
      <c r="L200" s="35">
        <f t="shared" ref="L200:L206" si="113">K200*F200</f>
        <v>1.55</v>
      </c>
      <c r="M200" s="76">
        <f t="shared" ref="M200:M206" si="114">L200</f>
        <v>1.55</v>
      </c>
      <c r="N200" s="100">
        <v>0.35</v>
      </c>
      <c r="O200" s="35">
        <v>10</v>
      </c>
      <c r="P200" s="100">
        <v>0.55000000000000004</v>
      </c>
      <c r="Q200" s="35">
        <f>F200*P200</f>
        <v>17.05</v>
      </c>
      <c r="R200" s="35">
        <f>+S200+T200</f>
        <v>1</v>
      </c>
      <c r="S200" s="35">
        <v>1</v>
      </c>
      <c r="T200" s="35">
        <v>0</v>
      </c>
    </row>
    <row r="201" spans="1:20" ht="56.25" customHeight="1">
      <c r="A201" s="95">
        <v>2</v>
      </c>
      <c r="B201" s="63" t="s">
        <v>334</v>
      </c>
      <c r="C201" s="13">
        <v>22</v>
      </c>
      <c r="D201" s="35">
        <v>22</v>
      </c>
      <c r="E201" s="35">
        <v>3</v>
      </c>
      <c r="F201" s="35">
        <v>19</v>
      </c>
      <c r="G201" s="35"/>
      <c r="H201" s="35"/>
      <c r="I201" s="35">
        <v>18</v>
      </c>
      <c r="J201" s="35">
        <v>1</v>
      </c>
      <c r="K201" s="100">
        <v>0.05</v>
      </c>
      <c r="L201" s="35">
        <f t="shared" si="113"/>
        <v>0.95000000000000007</v>
      </c>
      <c r="M201" s="76">
        <f t="shared" si="114"/>
        <v>0.95000000000000007</v>
      </c>
      <c r="N201" s="100">
        <v>0.35</v>
      </c>
      <c r="O201" s="35">
        <v>6</v>
      </c>
      <c r="P201" s="100">
        <v>0.55000000000000004</v>
      </c>
      <c r="Q201" s="35">
        <v>9</v>
      </c>
      <c r="R201" s="35">
        <v>1</v>
      </c>
      <c r="S201" s="35">
        <v>1</v>
      </c>
      <c r="T201" s="35">
        <v>0</v>
      </c>
    </row>
    <row r="202" spans="1:20" ht="56.25" customHeight="1">
      <c r="A202" s="95">
        <v>3</v>
      </c>
      <c r="B202" s="63" t="s">
        <v>128</v>
      </c>
      <c r="C202" s="13">
        <v>30</v>
      </c>
      <c r="D202" s="35">
        <f>E202+F202</f>
        <v>29</v>
      </c>
      <c r="E202" s="35">
        <v>3</v>
      </c>
      <c r="F202" s="35">
        <f>G202+H202+I202+J202</f>
        <v>26</v>
      </c>
      <c r="G202" s="35"/>
      <c r="H202" s="35"/>
      <c r="I202" s="35">
        <v>24</v>
      </c>
      <c r="J202" s="35">
        <v>2</v>
      </c>
      <c r="K202" s="100">
        <v>0.05</v>
      </c>
      <c r="L202" s="35">
        <f t="shared" si="113"/>
        <v>1.3</v>
      </c>
      <c r="M202" s="76">
        <f t="shared" si="114"/>
        <v>1.3</v>
      </c>
      <c r="N202" s="100">
        <v>0.35</v>
      </c>
      <c r="O202" s="35">
        <v>8</v>
      </c>
      <c r="P202" s="100">
        <v>0.55000000000000004</v>
      </c>
      <c r="Q202" s="35">
        <v>22</v>
      </c>
      <c r="R202" s="35">
        <v>1</v>
      </c>
      <c r="S202" s="35">
        <v>1</v>
      </c>
      <c r="T202" s="35">
        <v>0</v>
      </c>
    </row>
    <row r="203" spans="1:20" ht="56.25" customHeight="1">
      <c r="A203" s="95">
        <v>4</v>
      </c>
      <c r="B203" s="63" t="s">
        <v>335</v>
      </c>
      <c r="C203" s="13">
        <v>28</v>
      </c>
      <c r="D203" s="35">
        <v>27</v>
      </c>
      <c r="E203" s="35">
        <v>3</v>
      </c>
      <c r="F203" s="35">
        <f>H203+I203</f>
        <v>24</v>
      </c>
      <c r="G203" s="35"/>
      <c r="H203" s="35"/>
      <c r="I203" s="35">
        <v>24</v>
      </c>
      <c r="J203" s="35">
        <v>0</v>
      </c>
      <c r="K203" s="100">
        <v>0.05</v>
      </c>
      <c r="L203" s="35">
        <f t="shared" si="113"/>
        <v>1.2000000000000002</v>
      </c>
      <c r="M203" s="76">
        <f t="shared" si="114"/>
        <v>1.2000000000000002</v>
      </c>
      <c r="N203" s="100">
        <v>0.35</v>
      </c>
      <c r="O203" s="35">
        <v>8</v>
      </c>
      <c r="P203" s="100">
        <v>0.55000000000000004</v>
      </c>
      <c r="Q203" s="35">
        <v>12</v>
      </c>
      <c r="R203" s="35">
        <v>1</v>
      </c>
      <c r="S203" s="35">
        <v>1</v>
      </c>
      <c r="T203" s="35">
        <v>0</v>
      </c>
    </row>
    <row r="204" spans="1:20" ht="56.25" customHeight="1">
      <c r="A204" s="95">
        <v>5</v>
      </c>
      <c r="B204" s="63" t="s">
        <v>336</v>
      </c>
      <c r="C204" s="13">
        <v>29</v>
      </c>
      <c r="D204" s="35">
        <v>26</v>
      </c>
      <c r="E204" s="35">
        <v>2</v>
      </c>
      <c r="F204" s="35">
        <f>+SUM(G204:J204)</f>
        <v>24</v>
      </c>
      <c r="G204" s="35"/>
      <c r="H204" s="35"/>
      <c r="I204" s="35">
        <v>24</v>
      </c>
      <c r="J204" s="35">
        <v>0</v>
      </c>
      <c r="K204" s="100">
        <v>0.05</v>
      </c>
      <c r="L204" s="35">
        <f t="shared" si="113"/>
        <v>1.2000000000000002</v>
      </c>
      <c r="M204" s="76">
        <f t="shared" si="114"/>
        <v>1.2000000000000002</v>
      </c>
      <c r="N204" s="100">
        <v>0.35</v>
      </c>
      <c r="O204" s="49">
        <f>24*N204</f>
        <v>8.3999999999999986</v>
      </c>
      <c r="P204" s="100">
        <v>0.55000000000000004</v>
      </c>
      <c r="Q204" s="35">
        <f>24*P204</f>
        <v>13.200000000000001</v>
      </c>
      <c r="R204" s="35">
        <f>SUM(S204:T204)</f>
        <v>1</v>
      </c>
      <c r="S204" s="35">
        <v>1</v>
      </c>
      <c r="T204" s="35">
        <v>0</v>
      </c>
    </row>
    <row r="205" spans="1:20" ht="56.25" customHeight="1">
      <c r="A205" s="95">
        <v>6</v>
      </c>
      <c r="B205" s="63" t="s">
        <v>337</v>
      </c>
      <c r="C205" s="13">
        <v>34</v>
      </c>
      <c r="D205" s="13">
        <v>32</v>
      </c>
      <c r="E205" s="142">
        <v>3</v>
      </c>
      <c r="F205" s="142">
        <v>29</v>
      </c>
      <c r="G205" s="95"/>
      <c r="H205" s="59"/>
      <c r="I205" s="95">
        <v>28</v>
      </c>
      <c r="J205" s="95">
        <v>1</v>
      </c>
      <c r="K205" s="100">
        <v>0.05</v>
      </c>
      <c r="L205" s="35">
        <f t="shared" si="113"/>
        <v>1.4500000000000002</v>
      </c>
      <c r="M205" s="76">
        <f t="shared" si="114"/>
        <v>1.4500000000000002</v>
      </c>
      <c r="N205" s="100">
        <v>0.35</v>
      </c>
      <c r="O205" s="35">
        <v>10</v>
      </c>
      <c r="P205" s="100">
        <v>0.55000000000000004</v>
      </c>
      <c r="Q205" s="143">
        <v>14</v>
      </c>
      <c r="R205" s="95">
        <v>1</v>
      </c>
      <c r="S205" s="95">
        <v>1</v>
      </c>
      <c r="T205" s="95">
        <v>0</v>
      </c>
    </row>
    <row r="206" spans="1:20" ht="56.25" customHeight="1">
      <c r="A206" s="95">
        <v>7</v>
      </c>
      <c r="B206" s="63" t="s">
        <v>338</v>
      </c>
      <c r="C206" s="13">
        <v>46</v>
      </c>
      <c r="D206" s="35">
        <v>42</v>
      </c>
      <c r="E206" s="35">
        <v>3</v>
      </c>
      <c r="F206" s="35">
        <v>39</v>
      </c>
      <c r="G206" s="35"/>
      <c r="H206" s="35"/>
      <c r="I206" s="35">
        <v>39</v>
      </c>
      <c r="J206" s="35">
        <v>0</v>
      </c>
      <c r="K206" s="100">
        <v>0.05</v>
      </c>
      <c r="L206" s="35">
        <f t="shared" si="113"/>
        <v>1.9500000000000002</v>
      </c>
      <c r="M206" s="76">
        <f t="shared" si="114"/>
        <v>1.9500000000000002</v>
      </c>
      <c r="N206" s="100">
        <v>0.35</v>
      </c>
      <c r="O206" s="35">
        <v>13</v>
      </c>
      <c r="P206" s="100">
        <v>0.55000000000000004</v>
      </c>
      <c r="Q206" s="35">
        <v>19</v>
      </c>
      <c r="R206" s="35">
        <v>1</v>
      </c>
      <c r="S206" s="35">
        <v>1</v>
      </c>
      <c r="T206" s="35">
        <v>0</v>
      </c>
    </row>
    <row r="207" spans="1:20" ht="56.25" customHeight="1">
      <c r="A207" s="130" t="s">
        <v>36</v>
      </c>
      <c r="B207" s="86" t="s">
        <v>39</v>
      </c>
      <c r="C207" s="33">
        <f>SUM(C208:C233)</f>
        <v>847</v>
      </c>
      <c r="D207" s="33">
        <f t="shared" ref="D207:J207" si="115">SUM(D208:D233)</f>
        <v>764</v>
      </c>
      <c r="E207" s="33">
        <f t="shared" si="115"/>
        <v>48</v>
      </c>
      <c r="F207" s="33">
        <f t="shared" si="115"/>
        <v>716</v>
      </c>
      <c r="G207" s="33">
        <f t="shared" si="115"/>
        <v>0</v>
      </c>
      <c r="H207" s="33">
        <f t="shared" si="115"/>
        <v>344</v>
      </c>
      <c r="I207" s="33">
        <f t="shared" si="115"/>
        <v>339</v>
      </c>
      <c r="J207" s="33">
        <f t="shared" si="115"/>
        <v>33</v>
      </c>
      <c r="K207" s="138"/>
      <c r="L207" s="33">
        <f t="shared" ref="L207:M207" si="116">SUM(L208:L233)</f>
        <v>71.600000000000009</v>
      </c>
      <c r="M207" s="157">
        <f t="shared" si="116"/>
        <v>71.600000000000009</v>
      </c>
      <c r="N207" s="138"/>
      <c r="O207" s="33">
        <f>SUM(O208:O233)</f>
        <v>393.80000000000013</v>
      </c>
      <c r="P207" s="138"/>
      <c r="Q207" s="33">
        <f>SUM(Q208:Q233)</f>
        <v>214.79999999999998</v>
      </c>
      <c r="R207" s="33">
        <f>SUM(R208:R233)</f>
        <v>76</v>
      </c>
      <c r="S207" s="33">
        <f t="shared" ref="S207:T207" si="117">SUM(S208:S233)</f>
        <v>29</v>
      </c>
      <c r="T207" s="33">
        <f t="shared" si="117"/>
        <v>47</v>
      </c>
    </row>
    <row r="208" spans="1:20" ht="56.25" customHeight="1">
      <c r="A208" s="144">
        <v>1</v>
      </c>
      <c r="B208" s="145" t="s">
        <v>339</v>
      </c>
      <c r="C208" s="13">
        <v>11</v>
      </c>
      <c r="D208" s="35">
        <f>E208+F208</f>
        <v>11</v>
      </c>
      <c r="E208" s="35"/>
      <c r="F208" s="35">
        <f>G208+H208+I208+J208</f>
        <v>11</v>
      </c>
      <c r="G208" s="35"/>
      <c r="H208" s="35">
        <v>5</v>
      </c>
      <c r="I208" s="35">
        <v>6</v>
      </c>
      <c r="J208" s="35"/>
      <c r="K208" s="100">
        <v>0.1</v>
      </c>
      <c r="L208" s="35">
        <f>K208*F208</f>
        <v>1.1000000000000001</v>
      </c>
      <c r="M208" s="76">
        <f>L208-G208</f>
        <v>1.1000000000000001</v>
      </c>
      <c r="N208" s="100">
        <v>0.55000000000000004</v>
      </c>
      <c r="O208" s="35">
        <f>N208*F208</f>
        <v>6.0500000000000007</v>
      </c>
      <c r="P208" s="100">
        <v>0.3</v>
      </c>
      <c r="Q208" s="35">
        <f>P208*F208</f>
        <v>3.3</v>
      </c>
      <c r="R208" s="35">
        <f>S208+T208</f>
        <v>1</v>
      </c>
      <c r="S208" s="35"/>
      <c r="T208" s="35">
        <v>1</v>
      </c>
    </row>
    <row r="209" spans="1:20" ht="56.25" customHeight="1">
      <c r="A209" s="146">
        <v>2</v>
      </c>
      <c r="B209" s="147" t="s">
        <v>340</v>
      </c>
      <c r="C209" s="13">
        <v>28</v>
      </c>
      <c r="D209" s="35">
        <f t="shared" ref="D209:D233" si="118">E209+F209</f>
        <v>23</v>
      </c>
      <c r="E209" s="35">
        <v>1</v>
      </c>
      <c r="F209" s="35">
        <f t="shared" ref="F209:F233" si="119">G209+H209+I209+J209</f>
        <v>22</v>
      </c>
      <c r="G209" s="35">
        <v>0</v>
      </c>
      <c r="H209" s="35">
        <v>13</v>
      </c>
      <c r="I209" s="35">
        <v>8</v>
      </c>
      <c r="J209" s="35">
        <v>1</v>
      </c>
      <c r="K209" s="100">
        <v>0.1</v>
      </c>
      <c r="L209" s="35">
        <f t="shared" ref="L209:L233" si="120">K209*F209</f>
        <v>2.2000000000000002</v>
      </c>
      <c r="M209" s="76">
        <f t="shared" ref="M209:M233" si="121">L209-G209</f>
        <v>2.2000000000000002</v>
      </c>
      <c r="N209" s="100">
        <v>0.55000000000000004</v>
      </c>
      <c r="O209" s="35">
        <f t="shared" ref="O209:O233" si="122">N209*F209</f>
        <v>12.100000000000001</v>
      </c>
      <c r="P209" s="100">
        <v>0.3</v>
      </c>
      <c r="Q209" s="35">
        <f t="shared" ref="Q209:Q233" si="123">P209*F209</f>
        <v>6.6</v>
      </c>
      <c r="R209" s="35">
        <f t="shared" ref="R209:R233" si="124">S209+T209</f>
        <v>3</v>
      </c>
      <c r="S209" s="35">
        <v>1</v>
      </c>
      <c r="T209" s="35">
        <v>2</v>
      </c>
    </row>
    <row r="210" spans="1:20" ht="56.25" customHeight="1">
      <c r="A210" s="146">
        <v>3</v>
      </c>
      <c r="B210" s="147" t="s">
        <v>341</v>
      </c>
      <c r="C210" s="13">
        <v>32</v>
      </c>
      <c r="D210" s="35">
        <f t="shared" si="118"/>
        <v>30</v>
      </c>
      <c r="E210" s="35">
        <v>2</v>
      </c>
      <c r="F210" s="35">
        <f t="shared" si="119"/>
        <v>28</v>
      </c>
      <c r="G210" s="35">
        <v>0</v>
      </c>
      <c r="H210" s="35">
        <v>27</v>
      </c>
      <c r="I210" s="35">
        <v>0</v>
      </c>
      <c r="J210" s="35">
        <v>1</v>
      </c>
      <c r="K210" s="100">
        <v>0.1</v>
      </c>
      <c r="L210" s="35">
        <f t="shared" si="120"/>
        <v>2.8000000000000003</v>
      </c>
      <c r="M210" s="76">
        <f t="shared" si="121"/>
        <v>2.8000000000000003</v>
      </c>
      <c r="N210" s="100">
        <v>0.55000000000000004</v>
      </c>
      <c r="O210" s="35">
        <f t="shared" si="122"/>
        <v>15.400000000000002</v>
      </c>
      <c r="P210" s="100">
        <v>0.3</v>
      </c>
      <c r="Q210" s="35">
        <f t="shared" si="123"/>
        <v>8.4</v>
      </c>
      <c r="R210" s="35">
        <f t="shared" si="124"/>
        <v>2</v>
      </c>
      <c r="S210" s="35"/>
      <c r="T210" s="35">
        <v>2</v>
      </c>
    </row>
    <row r="211" spans="1:20" ht="56.25" customHeight="1">
      <c r="A211" s="146">
        <v>4</v>
      </c>
      <c r="B211" s="147" t="s">
        <v>342</v>
      </c>
      <c r="C211" s="13">
        <v>33</v>
      </c>
      <c r="D211" s="35">
        <f t="shared" si="118"/>
        <v>31</v>
      </c>
      <c r="E211" s="35">
        <v>1</v>
      </c>
      <c r="F211" s="35">
        <f t="shared" si="119"/>
        <v>30</v>
      </c>
      <c r="G211" s="35">
        <v>0</v>
      </c>
      <c r="H211" s="35">
        <v>12</v>
      </c>
      <c r="I211" s="35">
        <v>15</v>
      </c>
      <c r="J211" s="35">
        <v>3</v>
      </c>
      <c r="K211" s="100">
        <v>0.1</v>
      </c>
      <c r="L211" s="35">
        <f t="shared" si="120"/>
        <v>3</v>
      </c>
      <c r="M211" s="76">
        <f t="shared" si="121"/>
        <v>3</v>
      </c>
      <c r="N211" s="100">
        <v>0.55000000000000004</v>
      </c>
      <c r="O211" s="35">
        <f t="shared" si="122"/>
        <v>16.5</v>
      </c>
      <c r="P211" s="100">
        <v>0.3</v>
      </c>
      <c r="Q211" s="35">
        <f>P211*F211</f>
        <v>9</v>
      </c>
      <c r="R211" s="35">
        <f t="shared" si="124"/>
        <v>3</v>
      </c>
      <c r="S211" s="35">
        <v>1</v>
      </c>
      <c r="T211" s="35">
        <v>2</v>
      </c>
    </row>
    <row r="212" spans="1:20" ht="56.25" customHeight="1">
      <c r="A212" s="146">
        <v>5</v>
      </c>
      <c r="B212" s="147" t="s">
        <v>343</v>
      </c>
      <c r="C212" s="13">
        <v>29</v>
      </c>
      <c r="D212" s="35">
        <f t="shared" si="118"/>
        <v>28</v>
      </c>
      <c r="E212" s="35">
        <v>2</v>
      </c>
      <c r="F212" s="35">
        <f t="shared" si="119"/>
        <v>26</v>
      </c>
      <c r="G212" s="35">
        <v>0</v>
      </c>
      <c r="H212" s="35">
        <v>11</v>
      </c>
      <c r="I212" s="35">
        <v>13</v>
      </c>
      <c r="J212" s="35">
        <v>2</v>
      </c>
      <c r="K212" s="100">
        <v>0.1</v>
      </c>
      <c r="L212" s="35">
        <f t="shared" si="120"/>
        <v>2.6</v>
      </c>
      <c r="M212" s="76">
        <f t="shared" si="121"/>
        <v>2.6</v>
      </c>
      <c r="N212" s="100">
        <v>0.55000000000000004</v>
      </c>
      <c r="O212" s="35">
        <f t="shared" si="122"/>
        <v>14.3</v>
      </c>
      <c r="P212" s="100">
        <v>0.3</v>
      </c>
      <c r="Q212" s="35">
        <f t="shared" si="123"/>
        <v>7.8</v>
      </c>
      <c r="R212" s="35">
        <f t="shared" si="124"/>
        <v>3</v>
      </c>
      <c r="S212" s="35">
        <v>2</v>
      </c>
      <c r="T212" s="35">
        <v>1</v>
      </c>
    </row>
    <row r="213" spans="1:20" ht="56.25" customHeight="1">
      <c r="A213" s="146">
        <v>6</v>
      </c>
      <c r="B213" s="147" t="s">
        <v>344</v>
      </c>
      <c r="C213" s="13">
        <v>40</v>
      </c>
      <c r="D213" s="35">
        <f t="shared" si="118"/>
        <v>35</v>
      </c>
      <c r="E213" s="35">
        <v>2</v>
      </c>
      <c r="F213" s="35">
        <f t="shared" si="119"/>
        <v>33</v>
      </c>
      <c r="G213" s="35">
        <v>0</v>
      </c>
      <c r="H213" s="35">
        <v>9</v>
      </c>
      <c r="I213" s="35">
        <v>22</v>
      </c>
      <c r="J213" s="35">
        <v>2</v>
      </c>
      <c r="K213" s="100">
        <v>0.1</v>
      </c>
      <c r="L213" s="35">
        <f t="shared" si="120"/>
        <v>3.3000000000000003</v>
      </c>
      <c r="M213" s="76">
        <f t="shared" si="121"/>
        <v>3.3000000000000003</v>
      </c>
      <c r="N213" s="100">
        <v>0.55000000000000004</v>
      </c>
      <c r="O213" s="35">
        <f t="shared" si="122"/>
        <v>18.150000000000002</v>
      </c>
      <c r="P213" s="100">
        <v>0.3</v>
      </c>
      <c r="Q213" s="35">
        <f t="shared" si="123"/>
        <v>9.9</v>
      </c>
      <c r="R213" s="35">
        <f t="shared" si="124"/>
        <v>1</v>
      </c>
      <c r="S213" s="35"/>
      <c r="T213" s="35">
        <v>1</v>
      </c>
    </row>
    <row r="214" spans="1:20" ht="56.25" customHeight="1">
      <c r="A214" s="146">
        <v>7</v>
      </c>
      <c r="B214" s="147" t="s">
        <v>345</v>
      </c>
      <c r="C214" s="13">
        <v>43</v>
      </c>
      <c r="D214" s="35">
        <f t="shared" si="118"/>
        <v>37</v>
      </c>
      <c r="E214" s="35">
        <v>2</v>
      </c>
      <c r="F214" s="35">
        <f t="shared" si="119"/>
        <v>35</v>
      </c>
      <c r="G214" s="148">
        <v>0</v>
      </c>
      <c r="H214" s="148">
        <v>9</v>
      </c>
      <c r="I214" s="148">
        <v>26</v>
      </c>
      <c r="J214" s="148">
        <v>0</v>
      </c>
      <c r="K214" s="100">
        <v>0.1</v>
      </c>
      <c r="L214" s="35">
        <f t="shared" si="120"/>
        <v>3.5</v>
      </c>
      <c r="M214" s="76">
        <f t="shared" si="121"/>
        <v>3.5</v>
      </c>
      <c r="N214" s="100">
        <v>0.55000000000000004</v>
      </c>
      <c r="O214" s="35">
        <f t="shared" si="122"/>
        <v>19.25</v>
      </c>
      <c r="P214" s="100">
        <v>0.3</v>
      </c>
      <c r="Q214" s="35">
        <f t="shared" si="123"/>
        <v>10.5</v>
      </c>
      <c r="R214" s="35">
        <f t="shared" si="124"/>
        <v>1</v>
      </c>
      <c r="S214" s="35">
        <v>1</v>
      </c>
      <c r="T214" s="35"/>
    </row>
    <row r="215" spans="1:20" ht="56.25" customHeight="1">
      <c r="A215" s="146">
        <v>8</v>
      </c>
      <c r="B215" s="147" t="s">
        <v>346</v>
      </c>
      <c r="C215" s="13">
        <v>30</v>
      </c>
      <c r="D215" s="35">
        <f t="shared" si="118"/>
        <v>24</v>
      </c>
      <c r="E215" s="35">
        <v>1</v>
      </c>
      <c r="F215" s="35">
        <f t="shared" si="119"/>
        <v>23</v>
      </c>
      <c r="G215" s="35">
        <v>0</v>
      </c>
      <c r="H215" s="35">
        <v>12</v>
      </c>
      <c r="I215" s="35">
        <v>11</v>
      </c>
      <c r="J215" s="35">
        <v>0</v>
      </c>
      <c r="K215" s="100">
        <v>0.1</v>
      </c>
      <c r="L215" s="35">
        <f t="shared" si="120"/>
        <v>2.3000000000000003</v>
      </c>
      <c r="M215" s="76">
        <f t="shared" si="121"/>
        <v>2.3000000000000003</v>
      </c>
      <c r="N215" s="100">
        <v>0.55000000000000004</v>
      </c>
      <c r="O215" s="35">
        <f t="shared" si="122"/>
        <v>12.65</v>
      </c>
      <c r="P215" s="100">
        <v>0.3</v>
      </c>
      <c r="Q215" s="35">
        <f t="shared" si="123"/>
        <v>6.8999999999999995</v>
      </c>
      <c r="R215" s="35">
        <f t="shared" si="124"/>
        <v>2</v>
      </c>
      <c r="S215" s="35"/>
      <c r="T215" s="35">
        <v>2</v>
      </c>
    </row>
    <row r="216" spans="1:20" ht="56.25" customHeight="1">
      <c r="A216" s="146">
        <v>9</v>
      </c>
      <c r="B216" s="147" t="s">
        <v>347</v>
      </c>
      <c r="C216" s="13">
        <v>25</v>
      </c>
      <c r="D216" s="35">
        <f t="shared" si="118"/>
        <v>23</v>
      </c>
      <c r="E216" s="35">
        <v>2</v>
      </c>
      <c r="F216" s="35">
        <f t="shared" si="119"/>
        <v>21</v>
      </c>
      <c r="G216" s="35">
        <v>0</v>
      </c>
      <c r="H216" s="35">
        <v>11</v>
      </c>
      <c r="I216" s="35">
        <v>10</v>
      </c>
      <c r="J216" s="35">
        <v>0</v>
      </c>
      <c r="K216" s="100">
        <v>0.1</v>
      </c>
      <c r="L216" s="35">
        <f t="shared" si="120"/>
        <v>2.1</v>
      </c>
      <c r="M216" s="76">
        <f t="shared" si="121"/>
        <v>2.1</v>
      </c>
      <c r="N216" s="100">
        <v>0.55000000000000004</v>
      </c>
      <c r="O216" s="35">
        <f t="shared" si="122"/>
        <v>11.55</v>
      </c>
      <c r="P216" s="100">
        <v>0.3</v>
      </c>
      <c r="Q216" s="35">
        <f t="shared" si="123"/>
        <v>6.3</v>
      </c>
      <c r="R216" s="35">
        <f t="shared" si="124"/>
        <v>2</v>
      </c>
      <c r="S216" s="35">
        <v>1</v>
      </c>
      <c r="T216" s="149">
        <v>1</v>
      </c>
    </row>
    <row r="217" spans="1:20" ht="56.25" customHeight="1">
      <c r="A217" s="146">
        <v>10</v>
      </c>
      <c r="B217" s="147" t="s">
        <v>348</v>
      </c>
      <c r="C217" s="13">
        <v>33</v>
      </c>
      <c r="D217" s="35">
        <f t="shared" si="118"/>
        <v>28</v>
      </c>
      <c r="E217" s="35">
        <v>2</v>
      </c>
      <c r="F217" s="35">
        <f t="shared" si="119"/>
        <v>26</v>
      </c>
      <c r="G217" s="35">
        <v>0</v>
      </c>
      <c r="H217" s="35">
        <v>10</v>
      </c>
      <c r="I217" s="35">
        <v>15</v>
      </c>
      <c r="J217" s="35">
        <v>1</v>
      </c>
      <c r="K217" s="100">
        <v>0.1</v>
      </c>
      <c r="L217" s="35">
        <f t="shared" si="120"/>
        <v>2.6</v>
      </c>
      <c r="M217" s="76">
        <f t="shared" si="121"/>
        <v>2.6</v>
      </c>
      <c r="N217" s="100">
        <v>0.55000000000000004</v>
      </c>
      <c r="O217" s="35">
        <f t="shared" si="122"/>
        <v>14.3</v>
      </c>
      <c r="P217" s="100">
        <v>0.3</v>
      </c>
      <c r="Q217" s="35">
        <f t="shared" si="123"/>
        <v>7.8</v>
      </c>
      <c r="R217" s="35">
        <f t="shared" si="124"/>
        <v>3</v>
      </c>
      <c r="S217" s="35">
        <v>2</v>
      </c>
      <c r="T217" s="35">
        <v>1</v>
      </c>
    </row>
    <row r="218" spans="1:20" ht="56.25" customHeight="1">
      <c r="A218" s="146">
        <v>11</v>
      </c>
      <c r="B218" s="60" t="s">
        <v>349</v>
      </c>
      <c r="C218" s="13">
        <v>43</v>
      </c>
      <c r="D218" s="35">
        <f t="shared" si="118"/>
        <v>41</v>
      </c>
      <c r="E218" s="35">
        <v>2</v>
      </c>
      <c r="F218" s="35">
        <f t="shared" si="119"/>
        <v>39</v>
      </c>
      <c r="G218" s="35">
        <v>0</v>
      </c>
      <c r="H218" s="35">
        <v>13</v>
      </c>
      <c r="I218" s="35">
        <v>23</v>
      </c>
      <c r="J218" s="35">
        <v>3</v>
      </c>
      <c r="K218" s="100">
        <v>0.1</v>
      </c>
      <c r="L218" s="35">
        <f t="shared" si="120"/>
        <v>3.9000000000000004</v>
      </c>
      <c r="M218" s="76">
        <f t="shared" si="121"/>
        <v>3.9000000000000004</v>
      </c>
      <c r="N218" s="100">
        <v>0.55000000000000004</v>
      </c>
      <c r="O218" s="35">
        <f t="shared" si="122"/>
        <v>21.450000000000003</v>
      </c>
      <c r="P218" s="100">
        <v>0.3</v>
      </c>
      <c r="Q218" s="35">
        <f t="shared" si="123"/>
        <v>11.7</v>
      </c>
      <c r="R218" s="35">
        <f t="shared" si="124"/>
        <v>5</v>
      </c>
      <c r="S218" s="35">
        <v>2</v>
      </c>
      <c r="T218" s="35">
        <v>3</v>
      </c>
    </row>
    <row r="219" spans="1:20" ht="56.25" customHeight="1">
      <c r="A219" s="146">
        <v>12</v>
      </c>
      <c r="B219" s="147" t="s">
        <v>350</v>
      </c>
      <c r="C219" s="13">
        <v>28</v>
      </c>
      <c r="D219" s="35">
        <f t="shared" si="118"/>
        <v>26</v>
      </c>
      <c r="E219" s="35">
        <v>1</v>
      </c>
      <c r="F219" s="35">
        <f t="shared" si="119"/>
        <v>25</v>
      </c>
      <c r="G219" s="35"/>
      <c r="H219" s="35">
        <v>19</v>
      </c>
      <c r="I219" s="35">
        <v>6</v>
      </c>
      <c r="J219" s="35"/>
      <c r="K219" s="100">
        <v>0.1</v>
      </c>
      <c r="L219" s="35">
        <f t="shared" si="120"/>
        <v>2.5</v>
      </c>
      <c r="M219" s="76">
        <f t="shared" si="121"/>
        <v>2.5</v>
      </c>
      <c r="N219" s="100">
        <v>0.55000000000000004</v>
      </c>
      <c r="O219" s="35">
        <f t="shared" si="122"/>
        <v>13.750000000000002</v>
      </c>
      <c r="P219" s="100">
        <v>0.3</v>
      </c>
      <c r="Q219" s="35">
        <f t="shared" si="123"/>
        <v>7.5</v>
      </c>
      <c r="R219" s="35">
        <f t="shared" si="124"/>
        <v>3</v>
      </c>
      <c r="S219" s="35">
        <v>1</v>
      </c>
      <c r="T219" s="35">
        <v>2</v>
      </c>
    </row>
    <row r="220" spans="1:20" ht="56.25" customHeight="1">
      <c r="A220" s="146">
        <v>13</v>
      </c>
      <c r="B220" s="147" t="s">
        <v>351</v>
      </c>
      <c r="C220" s="13">
        <v>27</v>
      </c>
      <c r="D220" s="35">
        <f t="shared" si="118"/>
        <v>24</v>
      </c>
      <c r="E220" s="35">
        <v>1</v>
      </c>
      <c r="F220" s="35">
        <f t="shared" si="119"/>
        <v>23</v>
      </c>
      <c r="G220" s="35">
        <v>0</v>
      </c>
      <c r="H220" s="35">
        <v>9</v>
      </c>
      <c r="I220" s="35">
        <v>10</v>
      </c>
      <c r="J220" s="35">
        <v>4</v>
      </c>
      <c r="K220" s="100">
        <v>0.1</v>
      </c>
      <c r="L220" s="35">
        <f t="shared" si="120"/>
        <v>2.3000000000000003</v>
      </c>
      <c r="M220" s="76">
        <f t="shared" si="121"/>
        <v>2.3000000000000003</v>
      </c>
      <c r="N220" s="100">
        <v>0.55000000000000004</v>
      </c>
      <c r="O220" s="35">
        <f t="shared" si="122"/>
        <v>12.65</v>
      </c>
      <c r="P220" s="100">
        <v>0.3</v>
      </c>
      <c r="Q220" s="35">
        <f t="shared" si="123"/>
        <v>6.8999999999999995</v>
      </c>
      <c r="R220" s="35">
        <f t="shared" si="124"/>
        <v>2</v>
      </c>
      <c r="S220" s="35"/>
      <c r="T220" s="35">
        <v>2</v>
      </c>
    </row>
    <row r="221" spans="1:20" ht="56.25" customHeight="1">
      <c r="A221" s="146">
        <v>14</v>
      </c>
      <c r="B221" s="147" t="s">
        <v>352</v>
      </c>
      <c r="C221" s="13">
        <v>32</v>
      </c>
      <c r="D221" s="35">
        <f t="shared" si="118"/>
        <v>29</v>
      </c>
      <c r="E221" s="35">
        <v>2</v>
      </c>
      <c r="F221" s="35">
        <f t="shared" si="119"/>
        <v>27</v>
      </c>
      <c r="G221" s="105">
        <v>0</v>
      </c>
      <c r="H221" s="105">
        <v>15</v>
      </c>
      <c r="I221" s="105">
        <v>11</v>
      </c>
      <c r="J221" s="105">
        <v>1</v>
      </c>
      <c r="K221" s="100">
        <v>0.1</v>
      </c>
      <c r="L221" s="35">
        <f t="shared" si="120"/>
        <v>2.7</v>
      </c>
      <c r="M221" s="76">
        <f t="shared" si="121"/>
        <v>2.7</v>
      </c>
      <c r="N221" s="100">
        <v>0.55000000000000004</v>
      </c>
      <c r="O221" s="35">
        <f t="shared" si="122"/>
        <v>14.850000000000001</v>
      </c>
      <c r="P221" s="100">
        <v>0.3</v>
      </c>
      <c r="Q221" s="35">
        <f t="shared" si="123"/>
        <v>8.1</v>
      </c>
      <c r="R221" s="35">
        <f t="shared" si="124"/>
        <v>3</v>
      </c>
      <c r="S221" s="105">
        <v>1</v>
      </c>
      <c r="T221" s="105">
        <v>2</v>
      </c>
    </row>
    <row r="222" spans="1:20" ht="56.25" customHeight="1">
      <c r="A222" s="146">
        <v>15</v>
      </c>
      <c r="B222" s="147" t="s">
        <v>353</v>
      </c>
      <c r="C222" s="13">
        <v>20</v>
      </c>
      <c r="D222" s="35">
        <f t="shared" si="118"/>
        <v>15</v>
      </c>
      <c r="E222" s="35">
        <v>2</v>
      </c>
      <c r="F222" s="35">
        <f t="shared" si="119"/>
        <v>13</v>
      </c>
      <c r="G222" s="35">
        <v>0</v>
      </c>
      <c r="H222" s="35">
        <v>9</v>
      </c>
      <c r="I222" s="35">
        <v>4</v>
      </c>
      <c r="J222" s="35">
        <v>0</v>
      </c>
      <c r="K222" s="100">
        <v>0.1</v>
      </c>
      <c r="L222" s="35">
        <f t="shared" si="120"/>
        <v>1.3</v>
      </c>
      <c r="M222" s="76">
        <f t="shared" si="121"/>
        <v>1.3</v>
      </c>
      <c r="N222" s="100">
        <v>0.55000000000000004</v>
      </c>
      <c r="O222" s="35">
        <f t="shared" si="122"/>
        <v>7.15</v>
      </c>
      <c r="P222" s="100">
        <v>0.3</v>
      </c>
      <c r="Q222" s="35">
        <f t="shared" si="123"/>
        <v>3.9</v>
      </c>
      <c r="R222" s="35">
        <f t="shared" si="124"/>
        <v>3</v>
      </c>
      <c r="S222" s="35">
        <v>2</v>
      </c>
      <c r="T222" s="35">
        <v>1</v>
      </c>
    </row>
    <row r="223" spans="1:20" ht="56.25" customHeight="1">
      <c r="A223" s="146">
        <v>16</v>
      </c>
      <c r="B223" s="147" t="s">
        <v>354</v>
      </c>
      <c r="C223" s="13">
        <v>29</v>
      </c>
      <c r="D223" s="35">
        <f t="shared" si="118"/>
        <v>22</v>
      </c>
      <c r="E223" s="35">
        <v>2</v>
      </c>
      <c r="F223" s="35">
        <f t="shared" si="119"/>
        <v>20</v>
      </c>
      <c r="G223" s="35">
        <v>0</v>
      </c>
      <c r="H223" s="35">
        <v>11</v>
      </c>
      <c r="I223" s="35">
        <v>9</v>
      </c>
      <c r="J223" s="35">
        <v>0</v>
      </c>
      <c r="K223" s="100">
        <v>0.1</v>
      </c>
      <c r="L223" s="35">
        <f t="shared" si="120"/>
        <v>2</v>
      </c>
      <c r="M223" s="76">
        <f t="shared" si="121"/>
        <v>2</v>
      </c>
      <c r="N223" s="100">
        <v>0.55000000000000004</v>
      </c>
      <c r="O223" s="35">
        <f t="shared" si="122"/>
        <v>11</v>
      </c>
      <c r="P223" s="100">
        <v>0.3</v>
      </c>
      <c r="Q223" s="35">
        <f t="shared" si="123"/>
        <v>6</v>
      </c>
      <c r="R223" s="35">
        <f t="shared" si="124"/>
        <v>3</v>
      </c>
      <c r="S223" s="35">
        <v>1</v>
      </c>
      <c r="T223" s="35">
        <v>2</v>
      </c>
    </row>
    <row r="224" spans="1:20" ht="56.25" customHeight="1">
      <c r="A224" s="146">
        <v>17</v>
      </c>
      <c r="B224" s="147" t="s">
        <v>355</v>
      </c>
      <c r="C224" s="13">
        <v>22</v>
      </c>
      <c r="D224" s="35">
        <f t="shared" si="118"/>
        <v>19</v>
      </c>
      <c r="E224" s="35">
        <v>2</v>
      </c>
      <c r="F224" s="35">
        <f t="shared" si="119"/>
        <v>17</v>
      </c>
      <c r="G224" s="35">
        <v>0</v>
      </c>
      <c r="H224" s="35">
        <v>10</v>
      </c>
      <c r="I224" s="35">
        <v>7</v>
      </c>
      <c r="J224" s="35">
        <v>0</v>
      </c>
      <c r="K224" s="100">
        <v>0.1</v>
      </c>
      <c r="L224" s="35">
        <f t="shared" si="120"/>
        <v>1.7000000000000002</v>
      </c>
      <c r="M224" s="76">
        <f t="shared" si="121"/>
        <v>1.7000000000000002</v>
      </c>
      <c r="N224" s="100">
        <v>0.55000000000000004</v>
      </c>
      <c r="O224" s="35">
        <f t="shared" si="122"/>
        <v>9.3500000000000014</v>
      </c>
      <c r="P224" s="100">
        <v>0.3</v>
      </c>
      <c r="Q224" s="35">
        <f t="shared" si="123"/>
        <v>5.0999999999999996</v>
      </c>
      <c r="R224" s="35">
        <f t="shared" si="124"/>
        <v>1</v>
      </c>
      <c r="S224" s="35"/>
      <c r="T224" s="35">
        <v>1</v>
      </c>
    </row>
    <row r="225" spans="1:20" ht="56.25" customHeight="1">
      <c r="A225" s="146">
        <v>18</v>
      </c>
      <c r="B225" s="147" t="s">
        <v>356</v>
      </c>
      <c r="C225" s="13">
        <v>43</v>
      </c>
      <c r="D225" s="35">
        <f t="shared" si="118"/>
        <v>40</v>
      </c>
      <c r="E225" s="35">
        <v>2</v>
      </c>
      <c r="F225" s="35">
        <v>38</v>
      </c>
      <c r="G225" s="35">
        <v>0</v>
      </c>
      <c r="H225" s="35">
        <v>22</v>
      </c>
      <c r="I225" s="35">
        <v>14</v>
      </c>
      <c r="J225" s="35">
        <v>2</v>
      </c>
      <c r="K225" s="100">
        <v>0.1</v>
      </c>
      <c r="L225" s="35">
        <f t="shared" si="120"/>
        <v>3.8000000000000003</v>
      </c>
      <c r="M225" s="76">
        <f t="shared" si="121"/>
        <v>3.8000000000000003</v>
      </c>
      <c r="N225" s="100">
        <v>0.55000000000000004</v>
      </c>
      <c r="O225" s="35">
        <f t="shared" si="122"/>
        <v>20.900000000000002</v>
      </c>
      <c r="P225" s="100">
        <v>0.3</v>
      </c>
      <c r="Q225" s="35">
        <f t="shared" si="123"/>
        <v>11.4</v>
      </c>
      <c r="R225" s="35">
        <f t="shared" si="124"/>
        <v>5</v>
      </c>
      <c r="S225" s="35">
        <v>2</v>
      </c>
      <c r="T225" s="35">
        <v>3</v>
      </c>
    </row>
    <row r="226" spans="1:20" ht="56.25" customHeight="1">
      <c r="A226" s="146">
        <v>19</v>
      </c>
      <c r="B226" s="147" t="s">
        <v>357</v>
      </c>
      <c r="C226" s="13">
        <v>33</v>
      </c>
      <c r="D226" s="35">
        <f t="shared" si="118"/>
        <v>29</v>
      </c>
      <c r="E226" s="35">
        <v>2</v>
      </c>
      <c r="F226" s="35">
        <f t="shared" si="119"/>
        <v>27</v>
      </c>
      <c r="G226" s="35">
        <v>0</v>
      </c>
      <c r="H226" s="35">
        <v>11</v>
      </c>
      <c r="I226" s="35">
        <v>15</v>
      </c>
      <c r="J226" s="35">
        <v>1</v>
      </c>
      <c r="K226" s="100">
        <v>0.1</v>
      </c>
      <c r="L226" s="35">
        <f t="shared" si="120"/>
        <v>2.7</v>
      </c>
      <c r="M226" s="76">
        <f t="shared" si="121"/>
        <v>2.7</v>
      </c>
      <c r="N226" s="100">
        <v>0.55000000000000004</v>
      </c>
      <c r="O226" s="35">
        <f t="shared" si="122"/>
        <v>14.850000000000001</v>
      </c>
      <c r="P226" s="100">
        <v>0.3</v>
      </c>
      <c r="Q226" s="35">
        <f t="shared" si="123"/>
        <v>8.1</v>
      </c>
      <c r="R226" s="35">
        <f t="shared" si="124"/>
        <v>2</v>
      </c>
      <c r="S226" s="35"/>
      <c r="T226" s="35">
        <v>2</v>
      </c>
    </row>
    <row r="227" spans="1:20" ht="56.25" customHeight="1">
      <c r="A227" s="146">
        <v>20</v>
      </c>
      <c r="B227" s="147" t="s">
        <v>358</v>
      </c>
      <c r="C227" s="13">
        <v>35</v>
      </c>
      <c r="D227" s="35">
        <f t="shared" si="118"/>
        <v>34</v>
      </c>
      <c r="E227" s="35">
        <v>2</v>
      </c>
      <c r="F227" s="35">
        <f t="shared" si="119"/>
        <v>32</v>
      </c>
      <c r="G227" s="35">
        <v>0</v>
      </c>
      <c r="H227" s="35">
        <v>14</v>
      </c>
      <c r="I227" s="35">
        <v>18</v>
      </c>
      <c r="J227" s="35">
        <v>0</v>
      </c>
      <c r="K227" s="100">
        <v>0.1</v>
      </c>
      <c r="L227" s="35">
        <f t="shared" si="120"/>
        <v>3.2</v>
      </c>
      <c r="M227" s="76">
        <f t="shared" si="121"/>
        <v>3.2</v>
      </c>
      <c r="N227" s="100">
        <v>0.55000000000000004</v>
      </c>
      <c r="O227" s="35">
        <f t="shared" si="122"/>
        <v>17.600000000000001</v>
      </c>
      <c r="P227" s="100">
        <v>0.3</v>
      </c>
      <c r="Q227" s="35">
        <f t="shared" si="123"/>
        <v>9.6</v>
      </c>
      <c r="R227" s="35">
        <f t="shared" si="124"/>
        <v>4</v>
      </c>
      <c r="S227" s="35">
        <v>2</v>
      </c>
      <c r="T227" s="35">
        <v>2</v>
      </c>
    </row>
    <row r="228" spans="1:20" ht="56.25" customHeight="1">
      <c r="A228" s="146">
        <v>21</v>
      </c>
      <c r="B228" s="147" t="s">
        <v>359</v>
      </c>
      <c r="C228" s="13">
        <v>33</v>
      </c>
      <c r="D228" s="35">
        <f t="shared" si="118"/>
        <v>29</v>
      </c>
      <c r="E228" s="35">
        <v>2</v>
      </c>
      <c r="F228" s="35">
        <f t="shared" si="119"/>
        <v>27</v>
      </c>
      <c r="G228" s="105">
        <v>0</v>
      </c>
      <c r="H228" s="105">
        <v>15</v>
      </c>
      <c r="I228" s="105">
        <v>12</v>
      </c>
      <c r="J228" s="105">
        <v>0</v>
      </c>
      <c r="K228" s="100">
        <v>0.1</v>
      </c>
      <c r="L228" s="35">
        <f t="shared" si="120"/>
        <v>2.7</v>
      </c>
      <c r="M228" s="76">
        <f t="shared" si="121"/>
        <v>2.7</v>
      </c>
      <c r="N228" s="100">
        <v>0.55000000000000004</v>
      </c>
      <c r="O228" s="35">
        <f t="shared" si="122"/>
        <v>14.850000000000001</v>
      </c>
      <c r="P228" s="100">
        <v>0.3</v>
      </c>
      <c r="Q228" s="35">
        <f t="shared" si="123"/>
        <v>8.1</v>
      </c>
      <c r="R228" s="35">
        <f t="shared" si="124"/>
        <v>3</v>
      </c>
      <c r="S228" s="105">
        <v>1</v>
      </c>
      <c r="T228" s="105">
        <v>2</v>
      </c>
    </row>
    <row r="229" spans="1:20" ht="56.25" customHeight="1">
      <c r="A229" s="146">
        <v>22</v>
      </c>
      <c r="B229" s="147" t="s">
        <v>360</v>
      </c>
      <c r="C229" s="13">
        <v>38</v>
      </c>
      <c r="D229" s="35">
        <f t="shared" si="118"/>
        <v>37</v>
      </c>
      <c r="E229" s="35">
        <v>2</v>
      </c>
      <c r="F229" s="35">
        <f>G229+H229+I229+J229</f>
        <v>35</v>
      </c>
      <c r="G229" s="35">
        <v>0</v>
      </c>
      <c r="H229" s="35">
        <v>11</v>
      </c>
      <c r="I229" s="35">
        <v>18</v>
      </c>
      <c r="J229" s="35">
        <v>6</v>
      </c>
      <c r="K229" s="100">
        <v>0.1</v>
      </c>
      <c r="L229" s="35">
        <f t="shared" si="120"/>
        <v>3.5</v>
      </c>
      <c r="M229" s="76">
        <f t="shared" si="121"/>
        <v>3.5</v>
      </c>
      <c r="N229" s="100">
        <v>0.55000000000000004</v>
      </c>
      <c r="O229" s="35">
        <f t="shared" si="122"/>
        <v>19.25</v>
      </c>
      <c r="P229" s="100">
        <v>0.3</v>
      </c>
      <c r="Q229" s="35">
        <f t="shared" si="123"/>
        <v>10.5</v>
      </c>
      <c r="R229" s="35">
        <f t="shared" si="124"/>
        <v>1</v>
      </c>
      <c r="S229" s="35"/>
      <c r="T229" s="35">
        <v>1</v>
      </c>
    </row>
    <row r="230" spans="1:20" ht="56.25" customHeight="1">
      <c r="A230" s="146">
        <v>23</v>
      </c>
      <c r="B230" s="147" t="s">
        <v>361</v>
      </c>
      <c r="C230" s="13">
        <v>36</v>
      </c>
      <c r="D230" s="35">
        <f t="shared" si="118"/>
        <v>34</v>
      </c>
      <c r="E230" s="35">
        <v>2</v>
      </c>
      <c r="F230" s="35">
        <f t="shared" si="119"/>
        <v>32</v>
      </c>
      <c r="G230" s="148">
        <v>0</v>
      </c>
      <c r="H230" s="148">
        <v>6</v>
      </c>
      <c r="I230" s="148">
        <v>24</v>
      </c>
      <c r="J230" s="148">
        <v>2</v>
      </c>
      <c r="K230" s="100">
        <v>0.1</v>
      </c>
      <c r="L230" s="35">
        <f t="shared" si="120"/>
        <v>3.2</v>
      </c>
      <c r="M230" s="76">
        <f t="shared" si="121"/>
        <v>3.2</v>
      </c>
      <c r="N230" s="100">
        <v>0.55000000000000004</v>
      </c>
      <c r="O230" s="35">
        <f t="shared" si="122"/>
        <v>17.600000000000001</v>
      </c>
      <c r="P230" s="100">
        <v>0.3</v>
      </c>
      <c r="Q230" s="35">
        <f t="shared" si="123"/>
        <v>9.6</v>
      </c>
      <c r="R230" s="35">
        <f t="shared" si="124"/>
        <v>4</v>
      </c>
      <c r="S230" s="148">
        <v>2</v>
      </c>
      <c r="T230" s="148">
        <v>2</v>
      </c>
    </row>
    <row r="231" spans="1:20" ht="56.25" customHeight="1">
      <c r="A231" s="146">
        <v>24</v>
      </c>
      <c r="B231" s="60" t="s">
        <v>362</v>
      </c>
      <c r="C231" s="13">
        <v>47</v>
      </c>
      <c r="D231" s="35">
        <f t="shared" si="118"/>
        <v>39</v>
      </c>
      <c r="E231" s="35">
        <v>3</v>
      </c>
      <c r="F231" s="35">
        <f t="shared" si="119"/>
        <v>36</v>
      </c>
      <c r="G231" s="35"/>
      <c r="H231" s="35">
        <v>19</v>
      </c>
      <c r="I231" s="35">
        <v>16</v>
      </c>
      <c r="J231" s="35">
        <v>1</v>
      </c>
      <c r="K231" s="100">
        <v>0.1</v>
      </c>
      <c r="L231" s="35">
        <f t="shared" si="120"/>
        <v>3.6</v>
      </c>
      <c r="M231" s="76">
        <f t="shared" si="121"/>
        <v>3.6</v>
      </c>
      <c r="N231" s="100">
        <v>0.55000000000000004</v>
      </c>
      <c r="O231" s="35">
        <f t="shared" si="122"/>
        <v>19.8</v>
      </c>
      <c r="P231" s="100">
        <v>0.3</v>
      </c>
      <c r="Q231" s="35">
        <f t="shared" si="123"/>
        <v>10.799999999999999</v>
      </c>
      <c r="R231" s="35">
        <f t="shared" si="124"/>
        <v>6</v>
      </c>
      <c r="S231" s="35">
        <v>3</v>
      </c>
      <c r="T231" s="35">
        <v>3</v>
      </c>
    </row>
    <row r="232" spans="1:20" ht="56.25" customHeight="1">
      <c r="A232" s="146">
        <v>25</v>
      </c>
      <c r="B232" s="60" t="s">
        <v>363</v>
      </c>
      <c r="C232" s="13">
        <v>40</v>
      </c>
      <c r="D232" s="35">
        <f t="shared" si="118"/>
        <v>40</v>
      </c>
      <c r="E232" s="35">
        <v>3</v>
      </c>
      <c r="F232" s="35">
        <f t="shared" si="119"/>
        <v>37</v>
      </c>
      <c r="G232" s="35">
        <v>0</v>
      </c>
      <c r="H232" s="35">
        <v>21</v>
      </c>
      <c r="I232" s="35">
        <v>15</v>
      </c>
      <c r="J232" s="35">
        <v>1</v>
      </c>
      <c r="K232" s="100">
        <v>0.1</v>
      </c>
      <c r="L232" s="35">
        <f t="shared" si="120"/>
        <v>3.7</v>
      </c>
      <c r="M232" s="76">
        <f t="shared" si="121"/>
        <v>3.7</v>
      </c>
      <c r="N232" s="100">
        <v>0.55000000000000004</v>
      </c>
      <c r="O232" s="35">
        <f t="shared" si="122"/>
        <v>20.350000000000001</v>
      </c>
      <c r="P232" s="100">
        <v>0.3</v>
      </c>
      <c r="Q232" s="35">
        <f t="shared" si="123"/>
        <v>11.1</v>
      </c>
      <c r="R232" s="35">
        <f t="shared" si="124"/>
        <v>5</v>
      </c>
      <c r="S232" s="35">
        <v>2</v>
      </c>
      <c r="T232" s="35">
        <v>3</v>
      </c>
    </row>
    <row r="233" spans="1:20" ht="56.25" customHeight="1">
      <c r="A233" s="146">
        <v>26</v>
      </c>
      <c r="B233" s="60" t="s">
        <v>364</v>
      </c>
      <c r="C233" s="13">
        <v>37</v>
      </c>
      <c r="D233" s="35">
        <f t="shared" si="118"/>
        <v>36</v>
      </c>
      <c r="E233" s="35">
        <v>3</v>
      </c>
      <c r="F233" s="35">
        <f t="shared" si="119"/>
        <v>33</v>
      </c>
      <c r="G233" s="148">
        <v>0</v>
      </c>
      <c r="H233" s="148">
        <v>20</v>
      </c>
      <c r="I233" s="148">
        <v>11</v>
      </c>
      <c r="J233" s="148">
        <v>2</v>
      </c>
      <c r="K233" s="100">
        <v>0.1</v>
      </c>
      <c r="L233" s="35">
        <f t="shared" si="120"/>
        <v>3.3000000000000003</v>
      </c>
      <c r="M233" s="76">
        <f t="shared" si="121"/>
        <v>3.3000000000000003</v>
      </c>
      <c r="N233" s="100">
        <v>0.55000000000000004</v>
      </c>
      <c r="O233" s="35">
        <f t="shared" si="122"/>
        <v>18.150000000000002</v>
      </c>
      <c r="P233" s="100">
        <v>0.3</v>
      </c>
      <c r="Q233" s="35">
        <f t="shared" si="123"/>
        <v>9.9</v>
      </c>
      <c r="R233" s="35">
        <f t="shared" si="124"/>
        <v>5</v>
      </c>
      <c r="S233" s="148">
        <v>2</v>
      </c>
      <c r="T233" s="148">
        <v>3</v>
      </c>
    </row>
    <row r="234" spans="1:20" ht="56.25" customHeight="1">
      <c r="A234" s="130" t="s">
        <v>37</v>
      </c>
      <c r="B234" s="86" t="s">
        <v>40</v>
      </c>
      <c r="C234" s="33">
        <f>SUM(C235:C251)</f>
        <v>573</v>
      </c>
      <c r="D234" s="33">
        <f>SUM(D235:D251)</f>
        <v>528</v>
      </c>
      <c r="E234" s="33">
        <f>SUM(E235:E251)</f>
        <v>38</v>
      </c>
      <c r="F234" s="33">
        <f>SUM(F235:F251)</f>
        <v>490</v>
      </c>
      <c r="G234" s="86"/>
      <c r="H234" s="33">
        <f>SUM(H235:H251)</f>
        <v>356</v>
      </c>
      <c r="I234" s="33">
        <f>SUM(I235:I251)</f>
        <v>111</v>
      </c>
      <c r="J234" s="33">
        <f>SUM(J235:J251)</f>
        <v>22</v>
      </c>
      <c r="K234" s="86"/>
      <c r="L234" s="33">
        <f>SUM(L235:L251)</f>
        <v>49</v>
      </c>
      <c r="M234" s="157">
        <f>SUM(M235:M251)</f>
        <v>48</v>
      </c>
      <c r="N234" s="86"/>
      <c r="O234" s="33">
        <f>SUM(O235:O251)</f>
        <v>294</v>
      </c>
      <c r="P234" s="86"/>
      <c r="Q234" s="33">
        <f>SUM(Q235:Q251)</f>
        <v>122.5</v>
      </c>
      <c r="R234" s="33">
        <f>SUM(R235:R251)</f>
        <v>59</v>
      </c>
      <c r="S234" s="33">
        <f>SUM(S235:S251)</f>
        <v>19</v>
      </c>
      <c r="T234" s="33">
        <f>SUM(T235:T251)</f>
        <v>40</v>
      </c>
    </row>
    <row r="235" spans="1:20" ht="56.25" customHeight="1">
      <c r="A235" s="167">
        <v>1</v>
      </c>
      <c r="B235" s="44" t="s">
        <v>365</v>
      </c>
      <c r="C235" s="13">
        <v>15</v>
      </c>
      <c r="D235" s="35">
        <f>E235+F235</f>
        <v>13</v>
      </c>
      <c r="E235" s="35">
        <v>2</v>
      </c>
      <c r="F235" s="35">
        <f>G235+H235+I235+J235</f>
        <v>11</v>
      </c>
      <c r="G235" s="35"/>
      <c r="H235" s="35">
        <v>10</v>
      </c>
      <c r="I235" s="35">
        <v>1</v>
      </c>
      <c r="J235" s="35"/>
      <c r="K235" s="100">
        <v>0.1</v>
      </c>
      <c r="L235" s="35">
        <f>K235*F235</f>
        <v>1.1000000000000001</v>
      </c>
      <c r="M235" s="76">
        <f>L235-G235</f>
        <v>1.1000000000000001</v>
      </c>
      <c r="N235" s="100">
        <v>0.6</v>
      </c>
      <c r="O235" s="35">
        <f>N235*F235</f>
        <v>6.6</v>
      </c>
      <c r="P235" s="100">
        <v>0.25</v>
      </c>
      <c r="Q235" s="35">
        <f>P235*F235</f>
        <v>2.75</v>
      </c>
      <c r="R235" s="35">
        <f>S235+T235</f>
        <v>1</v>
      </c>
      <c r="S235" s="35"/>
      <c r="T235" s="35">
        <v>1</v>
      </c>
    </row>
    <row r="236" spans="1:20" ht="56.25" customHeight="1">
      <c r="A236" s="167">
        <v>2</v>
      </c>
      <c r="B236" s="44" t="s">
        <v>366</v>
      </c>
      <c r="C236" s="13">
        <v>25</v>
      </c>
      <c r="D236" s="35">
        <f t="shared" ref="D236:D251" si="125">E236+F236</f>
        <v>22</v>
      </c>
      <c r="E236" s="35">
        <v>2</v>
      </c>
      <c r="F236" s="35">
        <f>G236+H236+I236+J236</f>
        <v>20</v>
      </c>
      <c r="G236" s="35"/>
      <c r="H236" s="35">
        <v>17</v>
      </c>
      <c r="I236" s="35">
        <v>3</v>
      </c>
      <c r="J236" s="35"/>
      <c r="K236" s="100">
        <v>0.1</v>
      </c>
      <c r="L236" s="35">
        <f>K236*F236</f>
        <v>2</v>
      </c>
      <c r="M236" s="76">
        <f>L236-G236</f>
        <v>2</v>
      </c>
      <c r="N236" s="100">
        <v>0.6</v>
      </c>
      <c r="O236" s="35">
        <f t="shared" ref="O236:O251" si="126">N236*F236</f>
        <v>12</v>
      </c>
      <c r="P236" s="100">
        <v>0.25</v>
      </c>
      <c r="Q236" s="35">
        <f t="shared" ref="Q236:Q251" si="127">P236*F236</f>
        <v>5</v>
      </c>
      <c r="R236" s="35">
        <f t="shared" ref="R236:R251" si="128">S236+T236</f>
        <v>2</v>
      </c>
      <c r="S236" s="35">
        <v>1</v>
      </c>
      <c r="T236" s="35">
        <v>1</v>
      </c>
    </row>
    <row r="237" spans="1:20" ht="56.25" customHeight="1">
      <c r="A237" s="167">
        <v>3</v>
      </c>
      <c r="B237" s="44" t="s">
        <v>367</v>
      </c>
      <c r="C237" s="13">
        <v>24</v>
      </c>
      <c r="D237" s="35">
        <f t="shared" si="125"/>
        <v>24</v>
      </c>
      <c r="E237" s="35">
        <v>2</v>
      </c>
      <c r="F237" s="35">
        <f t="shared" ref="F237:F251" si="129">G237+H237+I237+J237</f>
        <v>22</v>
      </c>
      <c r="G237" s="35"/>
      <c r="H237" s="35">
        <v>16</v>
      </c>
      <c r="I237" s="35">
        <v>3</v>
      </c>
      <c r="J237" s="35">
        <v>3</v>
      </c>
      <c r="K237" s="100">
        <v>0.1</v>
      </c>
      <c r="L237" s="35">
        <f t="shared" ref="L237:L251" si="130">K237*F237</f>
        <v>2.2000000000000002</v>
      </c>
      <c r="M237" s="76">
        <f t="shared" ref="M237:M251" si="131">L237-G237</f>
        <v>2.2000000000000002</v>
      </c>
      <c r="N237" s="100">
        <v>0.6</v>
      </c>
      <c r="O237" s="35">
        <f t="shared" si="126"/>
        <v>13.2</v>
      </c>
      <c r="P237" s="100">
        <v>0.25</v>
      </c>
      <c r="Q237" s="35">
        <f t="shared" si="127"/>
        <v>5.5</v>
      </c>
      <c r="R237" s="35">
        <f t="shared" si="128"/>
        <v>3</v>
      </c>
      <c r="S237" s="35">
        <v>1</v>
      </c>
      <c r="T237" s="35">
        <v>2</v>
      </c>
    </row>
    <row r="238" spans="1:20" ht="56.25" customHeight="1">
      <c r="A238" s="167">
        <v>4</v>
      </c>
      <c r="B238" s="44" t="s">
        <v>368</v>
      </c>
      <c r="C238" s="13">
        <v>25</v>
      </c>
      <c r="D238" s="35">
        <f t="shared" si="125"/>
        <v>25</v>
      </c>
      <c r="E238" s="35">
        <v>2</v>
      </c>
      <c r="F238" s="35">
        <f t="shared" si="129"/>
        <v>23</v>
      </c>
      <c r="G238" s="35"/>
      <c r="H238" s="35">
        <v>17</v>
      </c>
      <c r="I238" s="35">
        <v>4</v>
      </c>
      <c r="J238" s="35">
        <v>2</v>
      </c>
      <c r="K238" s="100">
        <v>0.1</v>
      </c>
      <c r="L238" s="35">
        <f t="shared" si="130"/>
        <v>2.3000000000000003</v>
      </c>
      <c r="M238" s="76">
        <f t="shared" si="131"/>
        <v>2.3000000000000003</v>
      </c>
      <c r="N238" s="100">
        <v>0.6</v>
      </c>
      <c r="O238" s="35">
        <f t="shared" si="126"/>
        <v>13.799999999999999</v>
      </c>
      <c r="P238" s="100">
        <v>0.25</v>
      </c>
      <c r="Q238" s="35">
        <f t="shared" si="127"/>
        <v>5.75</v>
      </c>
      <c r="R238" s="35">
        <f t="shared" si="128"/>
        <v>3</v>
      </c>
      <c r="S238" s="35">
        <v>1</v>
      </c>
      <c r="T238" s="35">
        <v>2</v>
      </c>
    </row>
    <row r="239" spans="1:20" ht="66">
      <c r="A239" s="167">
        <v>5</v>
      </c>
      <c r="B239" s="44" t="s">
        <v>369</v>
      </c>
      <c r="C239" s="13">
        <v>60</v>
      </c>
      <c r="D239" s="35">
        <f t="shared" si="125"/>
        <v>58</v>
      </c>
      <c r="E239" s="35">
        <v>4</v>
      </c>
      <c r="F239" s="35">
        <f t="shared" si="129"/>
        <v>54</v>
      </c>
      <c r="G239" s="35"/>
      <c r="H239" s="35">
        <v>34</v>
      </c>
      <c r="I239" s="35">
        <v>19</v>
      </c>
      <c r="J239" s="35">
        <v>1</v>
      </c>
      <c r="K239" s="100">
        <v>0.1</v>
      </c>
      <c r="L239" s="35">
        <f t="shared" si="130"/>
        <v>5.4</v>
      </c>
      <c r="M239" s="76">
        <f t="shared" si="131"/>
        <v>5.4</v>
      </c>
      <c r="N239" s="100">
        <v>0.6</v>
      </c>
      <c r="O239" s="35">
        <f t="shared" si="126"/>
        <v>32.4</v>
      </c>
      <c r="P239" s="100">
        <v>0.25</v>
      </c>
      <c r="Q239" s="35">
        <f t="shared" si="127"/>
        <v>13.5</v>
      </c>
      <c r="R239" s="35">
        <f t="shared" si="128"/>
        <v>8</v>
      </c>
      <c r="S239" s="35">
        <v>3</v>
      </c>
      <c r="T239" s="35">
        <v>5</v>
      </c>
    </row>
    <row r="240" spans="1:20" ht="56.25" customHeight="1">
      <c r="A240" s="167">
        <v>6</v>
      </c>
      <c r="B240" s="44" t="s">
        <v>370</v>
      </c>
      <c r="C240" s="13">
        <v>24</v>
      </c>
      <c r="D240" s="35">
        <f t="shared" si="125"/>
        <v>23</v>
      </c>
      <c r="E240" s="35">
        <v>2</v>
      </c>
      <c r="F240" s="35">
        <f t="shared" si="129"/>
        <v>21</v>
      </c>
      <c r="G240" s="35"/>
      <c r="H240" s="35">
        <v>16</v>
      </c>
      <c r="I240" s="35">
        <v>3</v>
      </c>
      <c r="J240" s="35">
        <v>2</v>
      </c>
      <c r="K240" s="100">
        <v>0.1</v>
      </c>
      <c r="L240" s="35">
        <f t="shared" si="130"/>
        <v>2.1</v>
      </c>
      <c r="M240" s="76">
        <f t="shared" si="131"/>
        <v>2.1</v>
      </c>
      <c r="N240" s="100">
        <v>0.6</v>
      </c>
      <c r="O240" s="35">
        <f t="shared" si="126"/>
        <v>12.6</v>
      </c>
      <c r="P240" s="100">
        <v>0.25</v>
      </c>
      <c r="Q240" s="35">
        <f t="shared" si="127"/>
        <v>5.25</v>
      </c>
      <c r="R240" s="35">
        <f t="shared" si="128"/>
        <v>2</v>
      </c>
      <c r="S240" s="35"/>
      <c r="T240" s="35">
        <v>2</v>
      </c>
    </row>
    <row r="241" spans="1:20" ht="56.25" customHeight="1">
      <c r="A241" s="167">
        <v>7</v>
      </c>
      <c r="B241" s="44" t="s">
        <v>371</v>
      </c>
      <c r="C241" s="13">
        <v>30</v>
      </c>
      <c r="D241" s="35">
        <f t="shared" si="125"/>
        <v>26</v>
      </c>
      <c r="E241" s="35">
        <v>2</v>
      </c>
      <c r="F241" s="35">
        <f t="shared" si="129"/>
        <v>24</v>
      </c>
      <c r="G241" s="35"/>
      <c r="H241" s="35">
        <v>18</v>
      </c>
      <c r="I241" s="35">
        <v>5</v>
      </c>
      <c r="J241" s="35">
        <v>1</v>
      </c>
      <c r="K241" s="100">
        <v>0.1</v>
      </c>
      <c r="L241" s="35">
        <f t="shared" si="130"/>
        <v>2.4000000000000004</v>
      </c>
      <c r="M241" s="76">
        <f t="shared" si="131"/>
        <v>2.4000000000000004</v>
      </c>
      <c r="N241" s="100">
        <v>0.6</v>
      </c>
      <c r="O241" s="35">
        <f t="shared" si="126"/>
        <v>14.399999999999999</v>
      </c>
      <c r="P241" s="100">
        <v>0.25</v>
      </c>
      <c r="Q241" s="35">
        <f t="shared" si="127"/>
        <v>6</v>
      </c>
      <c r="R241" s="35">
        <f t="shared" si="128"/>
        <v>2</v>
      </c>
      <c r="S241" s="35"/>
      <c r="T241" s="35">
        <v>2</v>
      </c>
    </row>
    <row r="242" spans="1:20" ht="56.25" customHeight="1">
      <c r="A242" s="167">
        <v>8</v>
      </c>
      <c r="B242" s="44" t="s">
        <v>372</v>
      </c>
      <c r="C242" s="13">
        <v>24</v>
      </c>
      <c r="D242" s="35">
        <f t="shared" si="125"/>
        <v>24</v>
      </c>
      <c r="E242" s="35">
        <v>2</v>
      </c>
      <c r="F242" s="35">
        <f t="shared" si="129"/>
        <v>22</v>
      </c>
      <c r="G242" s="35"/>
      <c r="H242" s="35">
        <v>14</v>
      </c>
      <c r="I242" s="35">
        <v>7</v>
      </c>
      <c r="J242" s="35">
        <v>1</v>
      </c>
      <c r="K242" s="100">
        <v>0.1</v>
      </c>
      <c r="L242" s="35">
        <f t="shared" si="130"/>
        <v>2.2000000000000002</v>
      </c>
      <c r="M242" s="76">
        <f t="shared" si="131"/>
        <v>2.2000000000000002</v>
      </c>
      <c r="N242" s="100">
        <v>0.6</v>
      </c>
      <c r="O242" s="35">
        <f t="shared" si="126"/>
        <v>13.2</v>
      </c>
      <c r="P242" s="100">
        <v>0.25</v>
      </c>
      <c r="Q242" s="35">
        <f t="shared" si="127"/>
        <v>5.5</v>
      </c>
      <c r="R242" s="35">
        <f t="shared" si="128"/>
        <v>3</v>
      </c>
      <c r="S242" s="150">
        <v>1</v>
      </c>
      <c r="T242" s="150">
        <v>2</v>
      </c>
    </row>
    <row r="243" spans="1:20" ht="56.25" customHeight="1">
      <c r="A243" s="167">
        <v>9</v>
      </c>
      <c r="B243" s="44" t="s">
        <v>373</v>
      </c>
      <c r="C243" s="13">
        <v>40</v>
      </c>
      <c r="D243" s="35">
        <f t="shared" si="125"/>
        <v>35</v>
      </c>
      <c r="E243" s="35">
        <v>2</v>
      </c>
      <c r="F243" s="35">
        <f t="shared" si="129"/>
        <v>33</v>
      </c>
      <c r="G243" s="35"/>
      <c r="H243" s="35">
        <v>26</v>
      </c>
      <c r="I243" s="35">
        <v>6</v>
      </c>
      <c r="J243" s="35">
        <v>1</v>
      </c>
      <c r="K243" s="100">
        <v>0.1</v>
      </c>
      <c r="L243" s="35">
        <f t="shared" si="130"/>
        <v>3.3000000000000003</v>
      </c>
      <c r="M243" s="76">
        <f t="shared" si="131"/>
        <v>3.3000000000000003</v>
      </c>
      <c r="N243" s="100">
        <v>0.6</v>
      </c>
      <c r="O243" s="35">
        <f t="shared" si="126"/>
        <v>19.8</v>
      </c>
      <c r="P243" s="100">
        <v>0.25</v>
      </c>
      <c r="Q243" s="35">
        <f t="shared" si="127"/>
        <v>8.25</v>
      </c>
      <c r="R243" s="35">
        <f t="shared" si="128"/>
        <v>5</v>
      </c>
      <c r="S243" s="35">
        <v>2</v>
      </c>
      <c r="T243" s="35">
        <v>3</v>
      </c>
    </row>
    <row r="244" spans="1:20" ht="56.25" customHeight="1">
      <c r="A244" s="167">
        <v>10</v>
      </c>
      <c r="B244" s="44" t="s">
        <v>374</v>
      </c>
      <c r="C244" s="13">
        <v>49</v>
      </c>
      <c r="D244" s="35">
        <f t="shared" si="125"/>
        <v>47</v>
      </c>
      <c r="E244" s="35">
        <v>4</v>
      </c>
      <c r="F244" s="35">
        <f t="shared" si="129"/>
        <v>43</v>
      </c>
      <c r="G244" s="35"/>
      <c r="H244" s="35">
        <v>31</v>
      </c>
      <c r="I244" s="35">
        <v>9</v>
      </c>
      <c r="J244" s="35">
        <v>3</v>
      </c>
      <c r="K244" s="100">
        <v>0.1</v>
      </c>
      <c r="L244" s="35">
        <f t="shared" si="130"/>
        <v>4.3</v>
      </c>
      <c r="M244" s="76">
        <f t="shared" si="131"/>
        <v>4.3</v>
      </c>
      <c r="N244" s="100">
        <v>0.6</v>
      </c>
      <c r="O244" s="35">
        <f t="shared" si="126"/>
        <v>25.8</v>
      </c>
      <c r="P244" s="100">
        <v>0.25</v>
      </c>
      <c r="Q244" s="35">
        <f t="shared" si="127"/>
        <v>10.75</v>
      </c>
      <c r="R244" s="35">
        <f t="shared" si="128"/>
        <v>7</v>
      </c>
      <c r="S244" s="35">
        <v>3</v>
      </c>
      <c r="T244" s="35">
        <v>4</v>
      </c>
    </row>
    <row r="245" spans="1:20" ht="56.25" customHeight="1">
      <c r="A245" s="167">
        <v>11</v>
      </c>
      <c r="B245" s="44" t="s">
        <v>375</v>
      </c>
      <c r="C245" s="13">
        <v>41</v>
      </c>
      <c r="D245" s="35">
        <f t="shared" si="125"/>
        <v>36</v>
      </c>
      <c r="E245" s="35">
        <v>2</v>
      </c>
      <c r="F245" s="35">
        <f t="shared" si="129"/>
        <v>34</v>
      </c>
      <c r="G245" s="35"/>
      <c r="H245" s="35">
        <v>26</v>
      </c>
      <c r="I245" s="35">
        <v>8</v>
      </c>
      <c r="J245" s="35">
        <v>0</v>
      </c>
      <c r="K245" s="100">
        <v>0.1</v>
      </c>
      <c r="L245" s="35">
        <f t="shared" si="130"/>
        <v>3.4000000000000004</v>
      </c>
      <c r="M245" s="76">
        <f t="shared" si="131"/>
        <v>3.4000000000000004</v>
      </c>
      <c r="N245" s="100">
        <v>0.6</v>
      </c>
      <c r="O245" s="35">
        <f t="shared" si="126"/>
        <v>20.399999999999999</v>
      </c>
      <c r="P245" s="100">
        <v>0.25</v>
      </c>
      <c r="Q245" s="35">
        <f t="shared" si="127"/>
        <v>8.5</v>
      </c>
      <c r="R245" s="35">
        <f t="shared" si="128"/>
        <v>4</v>
      </c>
      <c r="S245" s="35">
        <v>2</v>
      </c>
      <c r="T245" s="35">
        <v>2</v>
      </c>
    </row>
    <row r="246" spans="1:20" ht="56.25" customHeight="1">
      <c r="A246" s="167">
        <v>12</v>
      </c>
      <c r="B246" s="44" t="s">
        <v>376</v>
      </c>
      <c r="C246" s="13">
        <v>33</v>
      </c>
      <c r="D246" s="35">
        <f t="shared" si="125"/>
        <v>29</v>
      </c>
      <c r="E246" s="35">
        <v>2</v>
      </c>
      <c r="F246" s="35">
        <f t="shared" si="129"/>
        <v>27</v>
      </c>
      <c r="G246" s="35">
        <v>1</v>
      </c>
      <c r="H246" s="35">
        <v>19</v>
      </c>
      <c r="I246" s="35">
        <v>5</v>
      </c>
      <c r="J246" s="115">
        <v>2</v>
      </c>
      <c r="K246" s="100">
        <v>0.1</v>
      </c>
      <c r="L246" s="35">
        <f t="shared" si="130"/>
        <v>2.7</v>
      </c>
      <c r="M246" s="76">
        <f t="shared" si="131"/>
        <v>1.7000000000000002</v>
      </c>
      <c r="N246" s="100">
        <v>0.6</v>
      </c>
      <c r="O246" s="35">
        <f t="shared" si="126"/>
        <v>16.2</v>
      </c>
      <c r="P246" s="100">
        <v>0.25</v>
      </c>
      <c r="Q246" s="35">
        <f t="shared" si="127"/>
        <v>6.75</v>
      </c>
      <c r="R246" s="35">
        <f t="shared" si="128"/>
        <v>2</v>
      </c>
      <c r="S246" s="35">
        <v>1</v>
      </c>
      <c r="T246" s="35">
        <v>1</v>
      </c>
    </row>
    <row r="247" spans="1:20" ht="56.25" customHeight="1">
      <c r="A247" s="167">
        <v>13</v>
      </c>
      <c r="B247" s="44" t="s">
        <v>377</v>
      </c>
      <c r="C247" s="13">
        <v>30</v>
      </c>
      <c r="D247" s="35">
        <f t="shared" si="125"/>
        <v>27</v>
      </c>
      <c r="E247" s="35">
        <v>2</v>
      </c>
      <c r="F247" s="35">
        <f t="shared" si="129"/>
        <v>25</v>
      </c>
      <c r="G247" s="35"/>
      <c r="H247" s="35">
        <v>18</v>
      </c>
      <c r="I247" s="35">
        <v>6</v>
      </c>
      <c r="J247" s="35">
        <v>1</v>
      </c>
      <c r="K247" s="100">
        <v>0.1</v>
      </c>
      <c r="L247" s="35">
        <f t="shared" si="130"/>
        <v>2.5</v>
      </c>
      <c r="M247" s="76">
        <f t="shared" si="131"/>
        <v>2.5</v>
      </c>
      <c r="N247" s="100">
        <v>0.6</v>
      </c>
      <c r="O247" s="35">
        <f t="shared" si="126"/>
        <v>15</v>
      </c>
      <c r="P247" s="100">
        <v>0.25</v>
      </c>
      <c r="Q247" s="35">
        <f t="shared" si="127"/>
        <v>6.25</v>
      </c>
      <c r="R247" s="35">
        <f t="shared" si="128"/>
        <v>3</v>
      </c>
      <c r="S247" s="35">
        <v>1</v>
      </c>
      <c r="T247" s="35">
        <v>2</v>
      </c>
    </row>
    <row r="248" spans="1:20" ht="56.25" customHeight="1">
      <c r="A248" s="167">
        <v>14</v>
      </c>
      <c r="B248" s="44" t="s">
        <v>378</v>
      </c>
      <c r="C248" s="13">
        <v>34</v>
      </c>
      <c r="D248" s="35">
        <f t="shared" si="125"/>
        <v>28</v>
      </c>
      <c r="E248" s="35">
        <v>2</v>
      </c>
      <c r="F248" s="35">
        <f t="shared" si="129"/>
        <v>26</v>
      </c>
      <c r="G248" s="35"/>
      <c r="H248" s="35">
        <v>18</v>
      </c>
      <c r="I248" s="35">
        <v>7</v>
      </c>
      <c r="J248" s="35">
        <v>1</v>
      </c>
      <c r="K248" s="100">
        <v>0.1</v>
      </c>
      <c r="L248" s="35">
        <f t="shared" si="130"/>
        <v>2.6</v>
      </c>
      <c r="M248" s="76">
        <f t="shared" si="131"/>
        <v>2.6</v>
      </c>
      <c r="N248" s="100">
        <v>0.6</v>
      </c>
      <c r="O248" s="35">
        <f t="shared" si="126"/>
        <v>15.6</v>
      </c>
      <c r="P248" s="100">
        <v>0.25</v>
      </c>
      <c r="Q248" s="35">
        <f t="shared" si="127"/>
        <v>6.5</v>
      </c>
      <c r="R248" s="35">
        <f t="shared" si="128"/>
        <v>2</v>
      </c>
      <c r="S248" s="35"/>
      <c r="T248" s="35">
        <v>2</v>
      </c>
    </row>
    <row r="249" spans="1:20" ht="56.25" customHeight="1">
      <c r="A249" s="167">
        <v>15</v>
      </c>
      <c r="B249" s="44" t="s">
        <v>379</v>
      </c>
      <c r="C249" s="13">
        <v>38</v>
      </c>
      <c r="D249" s="35">
        <f t="shared" si="125"/>
        <v>36</v>
      </c>
      <c r="E249" s="35">
        <v>2</v>
      </c>
      <c r="F249" s="35">
        <f t="shared" si="129"/>
        <v>34</v>
      </c>
      <c r="G249" s="35"/>
      <c r="H249" s="35">
        <v>26</v>
      </c>
      <c r="I249" s="35">
        <v>5</v>
      </c>
      <c r="J249" s="35">
        <v>3</v>
      </c>
      <c r="K249" s="100">
        <v>0.1</v>
      </c>
      <c r="L249" s="35">
        <f t="shared" si="130"/>
        <v>3.4000000000000004</v>
      </c>
      <c r="M249" s="76">
        <f t="shared" si="131"/>
        <v>3.4000000000000004</v>
      </c>
      <c r="N249" s="100">
        <v>0.6</v>
      </c>
      <c r="O249" s="35">
        <f t="shared" si="126"/>
        <v>20.399999999999999</v>
      </c>
      <c r="P249" s="100">
        <v>0.25</v>
      </c>
      <c r="Q249" s="35">
        <f t="shared" si="127"/>
        <v>8.5</v>
      </c>
      <c r="R249" s="35">
        <f t="shared" si="128"/>
        <v>5</v>
      </c>
      <c r="S249" s="35">
        <v>2</v>
      </c>
      <c r="T249" s="35">
        <v>3</v>
      </c>
    </row>
    <row r="250" spans="1:20" ht="56.25" customHeight="1">
      <c r="A250" s="167">
        <v>16</v>
      </c>
      <c r="B250" s="44" t="s">
        <v>380</v>
      </c>
      <c r="C250" s="13">
        <v>34</v>
      </c>
      <c r="D250" s="35">
        <f t="shared" si="125"/>
        <v>30</v>
      </c>
      <c r="E250" s="35">
        <v>2</v>
      </c>
      <c r="F250" s="35">
        <f t="shared" si="129"/>
        <v>28</v>
      </c>
      <c r="G250" s="35"/>
      <c r="H250" s="35">
        <v>20</v>
      </c>
      <c r="I250" s="35">
        <v>8</v>
      </c>
      <c r="J250" s="35">
        <v>0</v>
      </c>
      <c r="K250" s="100">
        <v>0.1</v>
      </c>
      <c r="L250" s="35">
        <f t="shared" si="130"/>
        <v>2.8000000000000003</v>
      </c>
      <c r="M250" s="76">
        <f t="shared" si="131"/>
        <v>2.8000000000000003</v>
      </c>
      <c r="N250" s="100">
        <v>0.6</v>
      </c>
      <c r="O250" s="35">
        <f t="shared" si="126"/>
        <v>16.8</v>
      </c>
      <c r="P250" s="100">
        <v>0.25</v>
      </c>
      <c r="Q250" s="35">
        <f t="shared" si="127"/>
        <v>7</v>
      </c>
      <c r="R250" s="35">
        <f t="shared" si="128"/>
        <v>2</v>
      </c>
      <c r="S250" s="35"/>
      <c r="T250" s="35">
        <v>2</v>
      </c>
    </row>
    <row r="251" spans="1:20" ht="56.25" customHeight="1">
      <c r="A251" s="167">
        <v>17</v>
      </c>
      <c r="B251" s="44" t="s">
        <v>381</v>
      </c>
      <c r="C251" s="13">
        <v>47</v>
      </c>
      <c r="D251" s="35">
        <f t="shared" si="125"/>
        <v>45</v>
      </c>
      <c r="E251" s="35">
        <v>2</v>
      </c>
      <c r="F251" s="35">
        <f t="shared" si="129"/>
        <v>43</v>
      </c>
      <c r="G251" s="35"/>
      <c r="H251" s="35">
        <v>30</v>
      </c>
      <c r="I251" s="35">
        <v>12</v>
      </c>
      <c r="J251" s="35">
        <v>1</v>
      </c>
      <c r="K251" s="100">
        <v>0.1</v>
      </c>
      <c r="L251" s="35">
        <f t="shared" si="130"/>
        <v>4.3</v>
      </c>
      <c r="M251" s="76">
        <f t="shared" si="131"/>
        <v>4.3</v>
      </c>
      <c r="N251" s="100">
        <v>0.6</v>
      </c>
      <c r="O251" s="35">
        <f t="shared" si="126"/>
        <v>25.8</v>
      </c>
      <c r="P251" s="100">
        <v>0.25</v>
      </c>
      <c r="Q251" s="35">
        <f t="shared" si="127"/>
        <v>10.75</v>
      </c>
      <c r="R251" s="35">
        <f t="shared" si="128"/>
        <v>5</v>
      </c>
      <c r="S251" s="35">
        <v>1</v>
      </c>
      <c r="T251" s="35">
        <v>4</v>
      </c>
    </row>
    <row r="252" spans="1:20" ht="56.25" customHeight="1">
      <c r="A252" s="223" t="s">
        <v>315</v>
      </c>
      <c r="B252" s="224"/>
      <c r="C252" s="77">
        <f t="shared" ref="C252:J252" si="132">SUM(C253,C255,C256,C268)</f>
        <v>740</v>
      </c>
      <c r="D252" s="77">
        <f t="shared" si="132"/>
        <v>639</v>
      </c>
      <c r="E252" s="77">
        <f t="shared" si="132"/>
        <v>40</v>
      </c>
      <c r="F252" s="77">
        <f t="shared" si="132"/>
        <v>599</v>
      </c>
      <c r="G252" s="77">
        <f t="shared" si="132"/>
        <v>1</v>
      </c>
      <c r="H252" s="77">
        <f t="shared" si="132"/>
        <v>256</v>
      </c>
      <c r="I252" s="77">
        <f t="shared" si="132"/>
        <v>290</v>
      </c>
      <c r="J252" s="77">
        <f t="shared" si="132"/>
        <v>52</v>
      </c>
      <c r="K252" s="77"/>
      <c r="L252" s="77">
        <f>SUM(L253,L255,L256,L268)</f>
        <v>29.950000000000003</v>
      </c>
      <c r="M252" s="77">
        <f>SUM(M253,M255,M256,M268)</f>
        <v>28.950000000000003</v>
      </c>
      <c r="N252" s="77"/>
      <c r="O252" s="77">
        <f>SUM(O253,O255,O256,O268)</f>
        <v>312.29999999999995</v>
      </c>
      <c r="P252" s="77"/>
      <c r="Q252" s="77">
        <f>SUM(Q253,Q255,Q256,Q268)</f>
        <v>196.85000000000002</v>
      </c>
      <c r="R252" s="77">
        <f>SUM(R253,R255,R256,R268)</f>
        <v>28</v>
      </c>
      <c r="S252" s="77">
        <f>SUM(S253,S255,S256,S268)</f>
        <v>11</v>
      </c>
      <c r="T252" s="77">
        <f>SUM(T253,T255,T256,T268)</f>
        <v>17</v>
      </c>
    </row>
    <row r="253" spans="1:20" ht="56.25" customHeight="1">
      <c r="A253" s="130" t="s">
        <v>35</v>
      </c>
      <c r="B253" s="86" t="s">
        <v>38</v>
      </c>
      <c r="C253" s="130">
        <v>40</v>
      </c>
      <c r="D253" s="130">
        <f>E253+F253</f>
        <v>39</v>
      </c>
      <c r="E253" s="130">
        <v>3</v>
      </c>
      <c r="F253" s="134">
        <f>G253+H253+I253+J253</f>
        <v>36</v>
      </c>
      <c r="G253" s="134">
        <v>0</v>
      </c>
      <c r="H253" s="134">
        <v>2</v>
      </c>
      <c r="I253" s="134">
        <v>34</v>
      </c>
      <c r="J253" s="134">
        <v>0</v>
      </c>
      <c r="K253" s="138">
        <v>0.05</v>
      </c>
      <c r="L253" s="139">
        <f>F253*K253</f>
        <v>1.8</v>
      </c>
      <c r="M253" s="161">
        <f>L253-G253</f>
        <v>1.8</v>
      </c>
      <c r="N253" s="138">
        <v>0.1</v>
      </c>
      <c r="O253" s="140">
        <f>N253*F253</f>
        <v>3.6</v>
      </c>
      <c r="P253" s="138">
        <v>0.75</v>
      </c>
      <c r="Q253" s="140">
        <f>F253*P253</f>
        <v>27</v>
      </c>
      <c r="R253" s="134">
        <f>S253+T253</f>
        <v>1</v>
      </c>
      <c r="S253" s="134"/>
      <c r="T253" s="134">
        <v>1</v>
      </c>
    </row>
    <row r="254" spans="1:20" ht="56.25" customHeight="1">
      <c r="A254" s="85">
        <v>1</v>
      </c>
      <c r="B254" s="131" t="s">
        <v>316</v>
      </c>
      <c r="C254" s="85">
        <v>40</v>
      </c>
      <c r="D254" s="85">
        <f>E254+F254</f>
        <v>39</v>
      </c>
      <c r="E254" s="85">
        <v>3</v>
      </c>
      <c r="F254" s="36">
        <f>G254+H254+I254+J254</f>
        <v>36</v>
      </c>
      <c r="G254" s="36">
        <v>0</v>
      </c>
      <c r="H254" s="36">
        <v>2</v>
      </c>
      <c r="I254" s="36">
        <v>34</v>
      </c>
      <c r="J254" s="36">
        <v>0</v>
      </c>
      <c r="K254" s="37">
        <v>0.05</v>
      </c>
      <c r="L254" s="132">
        <f>F254*K254</f>
        <v>1.8</v>
      </c>
      <c r="M254" s="162">
        <f>L254-G254</f>
        <v>1.8</v>
      </c>
      <c r="N254" s="37">
        <v>0.1</v>
      </c>
      <c r="O254" s="133">
        <f>N254*F254</f>
        <v>3.6</v>
      </c>
      <c r="P254" s="37">
        <v>0.75</v>
      </c>
      <c r="Q254" s="133">
        <f>F254*P254</f>
        <v>27</v>
      </c>
      <c r="R254" s="36">
        <f>S254+T254</f>
        <v>1</v>
      </c>
      <c r="S254" s="36"/>
      <c r="T254" s="36">
        <v>1</v>
      </c>
    </row>
    <row r="255" spans="1:20" ht="56.25" customHeight="1">
      <c r="A255" s="130" t="s">
        <v>36</v>
      </c>
      <c r="B255" s="86" t="s">
        <v>39</v>
      </c>
      <c r="C255" s="130">
        <v>0</v>
      </c>
      <c r="D255" s="130">
        <v>0</v>
      </c>
      <c r="E255" s="130">
        <v>0</v>
      </c>
      <c r="F255" s="130">
        <v>0</v>
      </c>
      <c r="G255" s="130">
        <v>0</v>
      </c>
      <c r="H255" s="130">
        <v>0</v>
      </c>
      <c r="I255" s="130">
        <v>0</v>
      </c>
      <c r="J255" s="130">
        <v>0</v>
      </c>
      <c r="K255" s="130">
        <v>0</v>
      </c>
      <c r="L255" s="130">
        <v>0</v>
      </c>
      <c r="M255" s="157">
        <v>0</v>
      </c>
      <c r="N255" s="130">
        <v>0</v>
      </c>
      <c r="O255" s="130">
        <v>0</v>
      </c>
      <c r="P255" s="130">
        <v>0</v>
      </c>
      <c r="Q255" s="130">
        <v>0</v>
      </c>
      <c r="R255" s="130">
        <v>0</v>
      </c>
      <c r="S255" s="130">
        <v>0</v>
      </c>
      <c r="T255" s="130">
        <v>0</v>
      </c>
    </row>
    <row r="256" spans="1:20" ht="56.25" customHeight="1">
      <c r="A256" s="130" t="s">
        <v>37</v>
      </c>
      <c r="B256" s="86" t="s">
        <v>40</v>
      </c>
      <c r="C256" s="33">
        <f>SUM(C257:C267)</f>
        <v>465</v>
      </c>
      <c r="D256" s="33">
        <f>SUM(D257:D267)</f>
        <v>393</v>
      </c>
      <c r="E256" s="33">
        <f>SUM(E257:E267)</f>
        <v>24</v>
      </c>
      <c r="F256" s="33">
        <f>SUM(F257:F267)</f>
        <v>369</v>
      </c>
      <c r="G256" s="86"/>
      <c r="H256" s="33">
        <f>SUM(H257:H267)</f>
        <v>186</v>
      </c>
      <c r="I256" s="33">
        <f>SUM(I257:I267)</f>
        <v>143</v>
      </c>
      <c r="J256" s="33">
        <f>SUM(J257:J267)</f>
        <v>40</v>
      </c>
      <c r="K256" s="86"/>
      <c r="L256" s="33">
        <f>SUM(L257:L267)</f>
        <v>18.450000000000003</v>
      </c>
      <c r="M256" s="157">
        <f>SUM(M257:M267)</f>
        <v>18.450000000000003</v>
      </c>
      <c r="N256" s="86"/>
      <c r="O256" s="33">
        <f>SUM(O257:O267)</f>
        <v>221.39999999999998</v>
      </c>
      <c r="P256" s="86"/>
      <c r="Q256" s="33">
        <f>SUM(Q257:Q267)</f>
        <v>92.25</v>
      </c>
      <c r="R256" s="33">
        <f>SUM(R257:R267)</f>
        <v>21</v>
      </c>
      <c r="S256" s="33">
        <f>SUM(S257:S267)</f>
        <v>9</v>
      </c>
      <c r="T256" s="33">
        <f>SUM(T257:T267)</f>
        <v>12</v>
      </c>
    </row>
    <row r="257" spans="1:20" ht="56.25" customHeight="1">
      <c r="A257" s="85">
        <v>1</v>
      </c>
      <c r="B257" s="135" t="s">
        <v>317</v>
      </c>
      <c r="C257" s="85">
        <v>39</v>
      </c>
      <c r="D257" s="85">
        <f t="shared" ref="D257:D272" si="133">E257+F257</f>
        <v>29</v>
      </c>
      <c r="E257" s="85">
        <v>2</v>
      </c>
      <c r="F257" s="85">
        <f t="shared" ref="F257:F272" si="134">G257+H257+I257+J257</f>
        <v>27</v>
      </c>
      <c r="G257" s="85">
        <v>0</v>
      </c>
      <c r="H257" s="85">
        <v>16</v>
      </c>
      <c r="I257" s="85">
        <v>8</v>
      </c>
      <c r="J257" s="85">
        <v>3</v>
      </c>
      <c r="K257" s="136">
        <v>0.05</v>
      </c>
      <c r="L257" s="132">
        <f t="shared" ref="L257:L272" si="135">F257*K257</f>
        <v>1.35</v>
      </c>
      <c r="M257" s="162">
        <f t="shared" ref="M257:M272" si="136">L257-G257</f>
        <v>1.35</v>
      </c>
      <c r="N257" s="136">
        <v>0.6</v>
      </c>
      <c r="O257" s="137">
        <f>F257*N257</f>
        <v>16.2</v>
      </c>
      <c r="P257" s="136">
        <v>0.25</v>
      </c>
      <c r="Q257" s="137">
        <f>F257*P257</f>
        <v>6.75</v>
      </c>
      <c r="R257" s="85">
        <f>S257+T257</f>
        <v>1</v>
      </c>
      <c r="S257" s="85">
        <v>1</v>
      </c>
      <c r="T257" s="85">
        <v>0</v>
      </c>
    </row>
    <row r="258" spans="1:20" ht="56.25" customHeight="1">
      <c r="A258" s="85">
        <v>3</v>
      </c>
      <c r="B258" s="135" t="s">
        <v>318</v>
      </c>
      <c r="C258" s="85">
        <v>41</v>
      </c>
      <c r="D258" s="85">
        <f t="shared" si="133"/>
        <v>35</v>
      </c>
      <c r="E258" s="85">
        <v>2</v>
      </c>
      <c r="F258" s="85">
        <f t="shared" si="134"/>
        <v>33</v>
      </c>
      <c r="G258" s="85">
        <v>0</v>
      </c>
      <c r="H258" s="85">
        <v>16</v>
      </c>
      <c r="I258" s="85">
        <v>14</v>
      </c>
      <c r="J258" s="85">
        <v>3</v>
      </c>
      <c r="K258" s="136">
        <v>0.05</v>
      </c>
      <c r="L258" s="132">
        <f t="shared" si="135"/>
        <v>1.6500000000000001</v>
      </c>
      <c r="M258" s="162">
        <f t="shared" si="136"/>
        <v>1.6500000000000001</v>
      </c>
      <c r="N258" s="136">
        <v>0.6</v>
      </c>
      <c r="O258" s="137">
        <f t="shared" ref="O258:O267" si="137">F258*N258</f>
        <v>19.8</v>
      </c>
      <c r="P258" s="136">
        <v>0.25</v>
      </c>
      <c r="Q258" s="137">
        <f t="shared" ref="Q258:Q267" si="138">F258*P258</f>
        <v>8.25</v>
      </c>
      <c r="R258" s="85">
        <f t="shared" ref="R258:R267" si="139">S258+T258</f>
        <v>1</v>
      </c>
      <c r="S258" s="85">
        <v>0</v>
      </c>
      <c r="T258" s="85">
        <v>1</v>
      </c>
    </row>
    <row r="259" spans="1:20" ht="56.25" customHeight="1">
      <c r="A259" s="85">
        <v>4</v>
      </c>
      <c r="B259" s="135" t="s">
        <v>319</v>
      </c>
      <c r="C259" s="85">
        <v>39</v>
      </c>
      <c r="D259" s="85">
        <f t="shared" si="133"/>
        <v>30</v>
      </c>
      <c r="E259" s="85">
        <v>2</v>
      </c>
      <c r="F259" s="85">
        <f t="shared" si="134"/>
        <v>28</v>
      </c>
      <c r="G259" s="85">
        <v>0</v>
      </c>
      <c r="H259" s="85">
        <v>16</v>
      </c>
      <c r="I259" s="85">
        <v>10</v>
      </c>
      <c r="J259" s="85">
        <v>2</v>
      </c>
      <c r="K259" s="136">
        <v>0.05</v>
      </c>
      <c r="L259" s="132">
        <f t="shared" si="135"/>
        <v>1.4000000000000001</v>
      </c>
      <c r="M259" s="162">
        <f t="shared" si="136"/>
        <v>1.4000000000000001</v>
      </c>
      <c r="N259" s="136">
        <v>0.6</v>
      </c>
      <c r="O259" s="137">
        <f t="shared" si="137"/>
        <v>16.8</v>
      </c>
      <c r="P259" s="136">
        <v>0.25</v>
      </c>
      <c r="Q259" s="137">
        <f t="shared" si="138"/>
        <v>7</v>
      </c>
      <c r="R259" s="85">
        <f t="shared" si="139"/>
        <v>2</v>
      </c>
      <c r="S259" s="85">
        <v>1</v>
      </c>
      <c r="T259" s="85">
        <v>1</v>
      </c>
    </row>
    <row r="260" spans="1:20" ht="56.25" customHeight="1">
      <c r="A260" s="85">
        <v>5</v>
      </c>
      <c r="B260" s="135" t="s">
        <v>320</v>
      </c>
      <c r="C260" s="85">
        <v>38</v>
      </c>
      <c r="D260" s="85">
        <f t="shared" si="133"/>
        <v>34</v>
      </c>
      <c r="E260" s="85">
        <v>2</v>
      </c>
      <c r="F260" s="85">
        <f t="shared" si="134"/>
        <v>32</v>
      </c>
      <c r="G260" s="85">
        <v>0</v>
      </c>
      <c r="H260" s="85">
        <v>18</v>
      </c>
      <c r="I260" s="85">
        <v>9</v>
      </c>
      <c r="J260" s="85">
        <v>5</v>
      </c>
      <c r="K260" s="136">
        <v>0.05</v>
      </c>
      <c r="L260" s="132">
        <f t="shared" si="135"/>
        <v>1.6</v>
      </c>
      <c r="M260" s="162">
        <f t="shared" si="136"/>
        <v>1.6</v>
      </c>
      <c r="N260" s="136">
        <v>0.6</v>
      </c>
      <c r="O260" s="137">
        <f t="shared" si="137"/>
        <v>19.2</v>
      </c>
      <c r="P260" s="136">
        <v>0.25</v>
      </c>
      <c r="Q260" s="137">
        <f t="shared" si="138"/>
        <v>8</v>
      </c>
      <c r="R260" s="85">
        <f t="shared" si="139"/>
        <v>2</v>
      </c>
      <c r="S260" s="85">
        <v>1</v>
      </c>
      <c r="T260" s="85">
        <v>1</v>
      </c>
    </row>
    <row r="261" spans="1:20" ht="56.25" customHeight="1">
      <c r="A261" s="85">
        <v>6</v>
      </c>
      <c r="B261" s="135" t="s">
        <v>162</v>
      </c>
      <c r="C261" s="85">
        <v>38</v>
      </c>
      <c r="D261" s="85">
        <f t="shared" si="133"/>
        <v>35</v>
      </c>
      <c r="E261" s="85">
        <v>2</v>
      </c>
      <c r="F261" s="85">
        <f t="shared" si="134"/>
        <v>33</v>
      </c>
      <c r="G261" s="85">
        <v>0</v>
      </c>
      <c r="H261" s="85">
        <v>13</v>
      </c>
      <c r="I261" s="85">
        <v>18</v>
      </c>
      <c r="J261" s="85">
        <v>2</v>
      </c>
      <c r="K261" s="136">
        <v>0.05</v>
      </c>
      <c r="L261" s="132">
        <f t="shared" si="135"/>
        <v>1.6500000000000001</v>
      </c>
      <c r="M261" s="162">
        <f t="shared" si="136"/>
        <v>1.6500000000000001</v>
      </c>
      <c r="N261" s="136">
        <v>0.6</v>
      </c>
      <c r="O261" s="137">
        <f t="shared" si="137"/>
        <v>19.8</v>
      </c>
      <c r="P261" s="136">
        <v>0.25</v>
      </c>
      <c r="Q261" s="137">
        <f t="shared" si="138"/>
        <v>8.25</v>
      </c>
      <c r="R261" s="85">
        <f t="shared" si="139"/>
        <v>2</v>
      </c>
      <c r="S261" s="85">
        <v>1</v>
      </c>
      <c r="T261" s="85">
        <v>1</v>
      </c>
    </row>
    <row r="262" spans="1:20" ht="56.25" customHeight="1">
      <c r="A262" s="85">
        <v>7</v>
      </c>
      <c r="B262" s="135" t="s">
        <v>321</v>
      </c>
      <c r="C262" s="85">
        <v>36</v>
      </c>
      <c r="D262" s="85">
        <f t="shared" si="133"/>
        <v>30</v>
      </c>
      <c r="E262" s="85">
        <v>2</v>
      </c>
      <c r="F262" s="85">
        <f t="shared" si="134"/>
        <v>28</v>
      </c>
      <c r="G262" s="85">
        <v>0</v>
      </c>
      <c r="H262" s="85">
        <v>13</v>
      </c>
      <c r="I262" s="85">
        <v>12</v>
      </c>
      <c r="J262" s="85">
        <v>3</v>
      </c>
      <c r="K262" s="136">
        <v>0.05</v>
      </c>
      <c r="L262" s="132">
        <f t="shared" si="135"/>
        <v>1.4000000000000001</v>
      </c>
      <c r="M262" s="162">
        <f t="shared" si="136"/>
        <v>1.4000000000000001</v>
      </c>
      <c r="N262" s="136">
        <v>0.6</v>
      </c>
      <c r="O262" s="137">
        <f t="shared" si="137"/>
        <v>16.8</v>
      </c>
      <c r="P262" s="136">
        <v>0.25</v>
      </c>
      <c r="Q262" s="137">
        <f t="shared" si="138"/>
        <v>7</v>
      </c>
      <c r="R262" s="85">
        <f t="shared" si="139"/>
        <v>2</v>
      </c>
      <c r="S262" s="85">
        <v>1</v>
      </c>
      <c r="T262" s="85">
        <v>1</v>
      </c>
    </row>
    <row r="263" spans="1:20" ht="56.25" customHeight="1">
      <c r="A263" s="85">
        <v>8</v>
      </c>
      <c r="B263" s="135" t="s">
        <v>322</v>
      </c>
      <c r="C263" s="85">
        <v>53</v>
      </c>
      <c r="D263" s="85">
        <f t="shared" si="133"/>
        <v>50</v>
      </c>
      <c r="E263" s="85">
        <v>4</v>
      </c>
      <c r="F263" s="85">
        <f t="shared" si="134"/>
        <v>46</v>
      </c>
      <c r="G263" s="85">
        <v>0</v>
      </c>
      <c r="H263" s="85">
        <v>26</v>
      </c>
      <c r="I263" s="85">
        <v>14</v>
      </c>
      <c r="J263" s="85">
        <v>6</v>
      </c>
      <c r="K263" s="136">
        <v>0.05</v>
      </c>
      <c r="L263" s="132">
        <f t="shared" si="135"/>
        <v>2.3000000000000003</v>
      </c>
      <c r="M263" s="162">
        <f t="shared" si="136"/>
        <v>2.3000000000000003</v>
      </c>
      <c r="N263" s="136">
        <v>0.6</v>
      </c>
      <c r="O263" s="137">
        <f t="shared" si="137"/>
        <v>27.599999999999998</v>
      </c>
      <c r="P263" s="136">
        <v>0.25</v>
      </c>
      <c r="Q263" s="137">
        <f t="shared" si="138"/>
        <v>11.5</v>
      </c>
      <c r="R263" s="85">
        <f t="shared" si="139"/>
        <v>2</v>
      </c>
      <c r="S263" s="85">
        <v>0</v>
      </c>
      <c r="T263" s="85">
        <v>2</v>
      </c>
    </row>
    <row r="264" spans="1:20" ht="56.25" customHeight="1">
      <c r="A264" s="85">
        <v>9</v>
      </c>
      <c r="B264" s="135" t="s">
        <v>96</v>
      </c>
      <c r="C264" s="85">
        <v>41</v>
      </c>
      <c r="D264" s="85">
        <f t="shared" si="133"/>
        <v>34</v>
      </c>
      <c r="E264" s="85">
        <v>2</v>
      </c>
      <c r="F264" s="85">
        <f t="shared" si="134"/>
        <v>32</v>
      </c>
      <c r="G264" s="85">
        <v>0</v>
      </c>
      <c r="H264" s="85">
        <v>5</v>
      </c>
      <c r="I264" s="85">
        <v>21</v>
      </c>
      <c r="J264" s="85">
        <v>6</v>
      </c>
      <c r="K264" s="136">
        <v>0.05</v>
      </c>
      <c r="L264" s="132">
        <f t="shared" si="135"/>
        <v>1.6</v>
      </c>
      <c r="M264" s="162">
        <f t="shared" si="136"/>
        <v>1.6</v>
      </c>
      <c r="N264" s="136">
        <v>0.6</v>
      </c>
      <c r="O264" s="137">
        <f t="shared" si="137"/>
        <v>19.2</v>
      </c>
      <c r="P264" s="136">
        <v>0.25</v>
      </c>
      <c r="Q264" s="137">
        <f t="shared" si="138"/>
        <v>8</v>
      </c>
      <c r="R264" s="85">
        <f t="shared" si="139"/>
        <v>2</v>
      </c>
      <c r="S264" s="85">
        <v>1</v>
      </c>
      <c r="T264" s="85">
        <v>1</v>
      </c>
    </row>
    <row r="265" spans="1:20" ht="56.25" customHeight="1">
      <c r="A265" s="85">
        <v>10</v>
      </c>
      <c r="B265" s="135" t="s">
        <v>323</v>
      </c>
      <c r="C265" s="85">
        <v>47</v>
      </c>
      <c r="D265" s="85">
        <f t="shared" si="133"/>
        <v>40</v>
      </c>
      <c r="E265" s="85">
        <v>2</v>
      </c>
      <c r="F265" s="85">
        <f t="shared" si="134"/>
        <v>38</v>
      </c>
      <c r="G265" s="85">
        <v>0</v>
      </c>
      <c r="H265" s="85">
        <v>21</v>
      </c>
      <c r="I265" s="85">
        <v>13</v>
      </c>
      <c r="J265" s="85">
        <v>4</v>
      </c>
      <c r="K265" s="136">
        <v>0.05</v>
      </c>
      <c r="L265" s="132">
        <f t="shared" si="135"/>
        <v>1.9000000000000001</v>
      </c>
      <c r="M265" s="162">
        <f t="shared" si="136"/>
        <v>1.9000000000000001</v>
      </c>
      <c r="N265" s="136">
        <v>0.6</v>
      </c>
      <c r="O265" s="137">
        <f t="shared" si="137"/>
        <v>22.8</v>
      </c>
      <c r="P265" s="136">
        <v>0.25</v>
      </c>
      <c r="Q265" s="137">
        <f t="shared" si="138"/>
        <v>9.5</v>
      </c>
      <c r="R265" s="85">
        <f t="shared" si="139"/>
        <v>3</v>
      </c>
      <c r="S265" s="85">
        <v>2</v>
      </c>
      <c r="T265" s="85">
        <v>1</v>
      </c>
    </row>
    <row r="266" spans="1:20" ht="56.25" customHeight="1">
      <c r="A266" s="85">
        <v>11</v>
      </c>
      <c r="B266" s="135" t="s">
        <v>324</v>
      </c>
      <c r="C266" s="85">
        <v>54</v>
      </c>
      <c r="D266" s="85">
        <f t="shared" si="133"/>
        <v>42</v>
      </c>
      <c r="E266" s="85">
        <v>2</v>
      </c>
      <c r="F266" s="85">
        <f t="shared" si="134"/>
        <v>40</v>
      </c>
      <c r="G266" s="85">
        <v>0</v>
      </c>
      <c r="H266" s="85">
        <v>19</v>
      </c>
      <c r="I266" s="85">
        <v>17</v>
      </c>
      <c r="J266" s="85">
        <v>4</v>
      </c>
      <c r="K266" s="136">
        <v>0.05</v>
      </c>
      <c r="L266" s="132">
        <f t="shared" si="135"/>
        <v>2</v>
      </c>
      <c r="M266" s="162">
        <f t="shared" si="136"/>
        <v>2</v>
      </c>
      <c r="N266" s="136">
        <v>0.6</v>
      </c>
      <c r="O266" s="137">
        <f t="shared" si="137"/>
        <v>24</v>
      </c>
      <c r="P266" s="136">
        <v>0.25</v>
      </c>
      <c r="Q266" s="137">
        <f t="shared" si="138"/>
        <v>10</v>
      </c>
      <c r="R266" s="85">
        <f t="shared" si="139"/>
        <v>2</v>
      </c>
      <c r="S266" s="85">
        <v>0</v>
      </c>
      <c r="T266" s="85">
        <v>2</v>
      </c>
    </row>
    <row r="267" spans="1:20" ht="56.25" customHeight="1">
      <c r="A267" s="85">
        <v>12</v>
      </c>
      <c r="B267" s="135" t="s">
        <v>325</v>
      </c>
      <c r="C267" s="85">
        <v>39</v>
      </c>
      <c r="D267" s="85">
        <f t="shared" si="133"/>
        <v>34</v>
      </c>
      <c r="E267" s="85">
        <v>2</v>
      </c>
      <c r="F267" s="85">
        <f t="shared" si="134"/>
        <v>32</v>
      </c>
      <c r="G267" s="85">
        <v>0</v>
      </c>
      <c r="H267" s="85">
        <v>23</v>
      </c>
      <c r="I267" s="85">
        <v>7</v>
      </c>
      <c r="J267" s="85">
        <v>2</v>
      </c>
      <c r="K267" s="136">
        <v>0.05</v>
      </c>
      <c r="L267" s="132">
        <f t="shared" si="135"/>
        <v>1.6</v>
      </c>
      <c r="M267" s="162">
        <f t="shared" si="136"/>
        <v>1.6</v>
      </c>
      <c r="N267" s="136">
        <v>0.6</v>
      </c>
      <c r="O267" s="137">
        <f t="shared" si="137"/>
        <v>19.2</v>
      </c>
      <c r="P267" s="136">
        <v>0.25</v>
      </c>
      <c r="Q267" s="137">
        <f t="shared" si="138"/>
        <v>8</v>
      </c>
      <c r="R267" s="85">
        <f t="shared" si="139"/>
        <v>2</v>
      </c>
      <c r="S267" s="85">
        <v>1</v>
      </c>
      <c r="T267" s="85">
        <v>1</v>
      </c>
    </row>
    <row r="268" spans="1:20" ht="56.25" customHeight="1">
      <c r="A268" s="130" t="s">
        <v>279</v>
      </c>
      <c r="B268" s="86" t="s">
        <v>326</v>
      </c>
      <c r="C268" s="33">
        <f t="shared" ref="C268:J268" si="140">SUM(C269:C272)</f>
        <v>235</v>
      </c>
      <c r="D268" s="33">
        <f t="shared" si="140"/>
        <v>207</v>
      </c>
      <c r="E268" s="33">
        <f t="shared" si="140"/>
        <v>13</v>
      </c>
      <c r="F268" s="33">
        <f t="shared" si="140"/>
        <v>194</v>
      </c>
      <c r="G268" s="33">
        <f t="shared" si="140"/>
        <v>1</v>
      </c>
      <c r="H268" s="33">
        <f t="shared" si="140"/>
        <v>68</v>
      </c>
      <c r="I268" s="33">
        <f t="shared" si="140"/>
        <v>113</v>
      </c>
      <c r="J268" s="33">
        <f t="shared" si="140"/>
        <v>12</v>
      </c>
      <c r="K268" s="86"/>
      <c r="L268" s="33">
        <f>SUM(L269:L272)</f>
        <v>9.7000000000000011</v>
      </c>
      <c r="M268" s="157">
        <f>SUM(M269:M272)</f>
        <v>8.7000000000000011</v>
      </c>
      <c r="N268" s="86"/>
      <c r="O268" s="33">
        <f>SUM(O269:O272)</f>
        <v>87.300000000000011</v>
      </c>
      <c r="P268" s="86"/>
      <c r="Q268" s="33">
        <f>SUM(Q269:Q272)</f>
        <v>77.600000000000009</v>
      </c>
      <c r="R268" s="33">
        <f>SUM(R269:R272)</f>
        <v>6</v>
      </c>
      <c r="S268" s="33">
        <f>SUM(S269:S272)</f>
        <v>2</v>
      </c>
      <c r="T268" s="33">
        <f>SUM(T269:T272)</f>
        <v>4</v>
      </c>
    </row>
    <row r="269" spans="1:20" ht="56.25" customHeight="1">
      <c r="A269" s="85">
        <v>1</v>
      </c>
      <c r="B269" s="131" t="s">
        <v>327</v>
      </c>
      <c r="C269" s="85">
        <v>63</v>
      </c>
      <c r="D269" s="85">
        <f t="shared" si="133"/>
        <v>55</v>
      </c>
      <c r="E269" s="85">
        <v>4</v>
      </c>
      <c r="F269" s="85">
        <f t="shared" si="134"/>
        <v>51</v>
      </c>
      <c r="G269" s="85">
        <v>0</v>
      </c>
      <c r="H269" s="85">
        <v>18</v>
      </c>
      <c r="I269" s="85">
        <v>30</v>
      </c>
      <c r="J269" s="85">
        <v>3</v>
      </c>
      <c r="K269" s="136">
        <v>0.05</v>
      </c>
      <c r="L269" s="132">
        <f t="shared" si="135"/>
        <v>2.5500000000000003</v>
      </c>
      <c r="M269" s="162">
        <f t="shared" si="136"/>
        <v>2.5500000000000003</v>
      </c>
      <c r="N269" s="136">
        <v>0.45</v>
      </c>
      <c r="O269" s="137">
        <f>N269*F269</f>
        <v>22.95</v>
      </c>
      <c r="P269" s="136">
        <v>0.4</v>
      </c>
      <c r="Q269" s="137">
        <f>P269*F269</f>
        <v>20.400000000000002</v>
      </c>
      <c r="R269" s="85">
        <f>S269+T269</f>
        <v>1</v>
      </c>
      <c r="S269" s="85"/>
      <c r="T269" s="85">
        <v>1</v>
      </c>
    </row>
    <row r="270" spans="1:20" ht="56.25" customHeight="1">
      <c r="A270" s="85">
        <v>2</v>
      </c>
      <c r="B270" s="131" t="s">
        <v>328</v>
      </c>
      <c r="C270" s="85">
        <v>53</v>
      </c>
      <c r="D270" s="85">
        <f t="shared" si="133"/>
        <v>49</v>
      </c>
      <c r="E270" s="85">
        <v>3</v>
      </c>
      <c r="F270" s="85">
        <f t="shared" si="134"/>
        <v>46</v>
      </c>
      <c r="G270" s="85">
        <v>1</v>
      </c>
      <c r="H270" s="85">
        <v>14</v>
      </c>
      <c r="I270" s="85">
        <v>28</v>
      </c>
      <c r="J270" s="85">
        <v>3</v>
      </c>
      <c r="K270" s="136">
        <v>0.05</v>
      </c>
      <c r="L270" s="132">
        <f t="shared" si="135"/>
        <v>2.3000000000000003</v>
      </c>
      <c r="M270" s="162">
        <f t="shared" si="136"/>
        <v>1.3000000000000003</v>
      </c>
      <c r="N270" s="136">
        <v>0.45</v>
      </c>
      <c r="O270" s="137">
        <f t="shared" ref="O270:O272" si="141">N270*F270</f>
        <v>20.7</v>
      </c>
      <c r="P270" s="136">
        <v>0.4</v>
      </c>
      <c r="Q270" s="137">
        <f t="shared" ref="Q270:Q272" si="142">P270*F270</f>
        <v>18.400000000000002</v>
      </c>
      <c r="R270" s="85">
        <f t="shared" ref="R270:R272" si="143">S270+T270</f>
        <v>1</v>
      </c>
      <c r="S270" s="85">
        <v>1</v>
      </c>
      <c r="T270" s="85"/>
    </row>
    <row r="271" spans="1:20" ht="56.25" customHeight="1">
      <c r="A271" s="85">
        <v>3</v>
      </c>
      <c r="B271" s="131" t="s">
        <v>329</v>
      </c>
      <c r="C271" s="85">
        <v>64</v>
      </c>
      <c r="D271" s="85">
        <f t="shared" si="133"/>
        <v>57</v>
      </c>
      <c r="E271" s="85">
        <v>3</v>
      </c>
      <c r="F271" s="85">
        <f t="shared" si="134"/>
        <v>54</v>
      </c>
      <c r="G271" s="85">
        <v>0</v>
      </c>
      <c r="H271" s="85">
        <v>23</v>
      </c>
      <c r="I271" s="85">
        <v>26</v>
      </c>
      <c r="J271" s="85">
        <v>5</v>
      </c>
      <c r="K271" s="136">
        <v>0.05</v>
      </c>
      <c r="L271" s="132">
        <f t="shared" si="135"/>
        <v>2.7</v>
      </c>
      <c r="M271" s="162">
        <f t="shared" si="136"/>
        <v>2.7</v>
      </c>
      <c r="N271" s="136">
        <v>0.45</v>
      </c>
      <c r="O271" s="137">
        <f t="shared" si="141"/>
        <v>24.3</v>
      </c>
      <c r="P271" s="136">
        <v>0.4</v>
      </c>
      <c r="Q271" s="137">
        <f t="shared" si="142"/>
        <v>21.6</v>
      </c>
      <c r="R271" s="85">
        <f t="shared" si="143"/>
        <v>2</v>
      </c>
      <c r="S271" s="85">
        <v>0</v>
      </c>
      <c r="T271" s="85">
        <v>2</v>
      </c>
    </row>
    <row r="272" spans="1:20" ht="56.25" customHeight="1">
      <c r="A272" s="85">
        <v>4</v>
      </c>
      <c r="B272" s="131" t="s">
        <v>330</v>
      </c>
      <c r="C272" s="85">
        <v>55</v>
      </c>
      <c r="D272" s="85">
        <f t="shared" si="133"/>
        <v>46</v>
      </c>
      <c r="E272" s="85">
        <v>3</v>
      </c>
      <c r="F272" s="85">
        <f t="shared" si="134"/>
        <v>43</v>
      </c>
      <c r="G272" s="85">
        <v>0</v>
      </c>
      <c r="H272" s="85">
        <v>13</v>
      </c>
      <c r="I272" s="85">
        <v>29</v>
      </c>
      <c r="J272" s="85">
        <v>1</v>
      </c>
      <c r="K272" s="136">
        <v>0.05</v>
      </c>
      <c r="L272" s="132">
        <f t="shared" si="135"/>
        <v>2.15</v>
      </c>
      <c r="M272" s="162">
        <f t="shared" si="136"/>
        <v>2.15</v>
      </c>
      <c r="N272" s="136">
        <v>0.45</v>
      </c>
      <c r="O272" s="137">
        <f t="shared" si="141"/>
        <v>19.350000000000001</v>
      </c>
      <c r="P272" s="136">
        <v>0.4</v>
      </c>
      <c r="Q272" s="137">
        <f t="shared" si="142"/>
        <v>17.2</v>
      </c>
      <c r="R272" s="85">
        <f t="shared" si="143"/>
        <v>2</v>
      </c>
      <c r="S272" s="85">
        <v>1</v>
      </c>
      <c r="T272" s="85">
        <v>1</v>
      </c>
    </row>
    <row r="273" spans="1:20" ht="56.25" customHeight="1">
      <c r="A273" s="223" t="s">
        <v>280</v>
      </c>
      <c r="B273" s="224"/>
      <c r="C273" s="77">
        <f>SUM(C274,C276,C290)</f>
        <v>943</v>
      </c>
      <c r="D273" s="77">
        <f t="shared" ref="D273:O273" si="144">SUM(D274,D276,D290)</f>
        <v>875</v>
      </c>
      <c r="E273" s="77">
        <f t="shared" si="144"/>
        <v>53</v>
      </c>
      <c r="F273" s="77">
        <f t="shared" si="144"/>
        <v>822</v>
      </c>
      <c r="G273" s="77">
        <f t="shared" si="144"/>
        <v>0</v>
      </c>
      <c r="H273" s="77">
        <f t="shared" si="144"/>
        <v>317</v>
      </c>
      <c r="I273" s="77">
        <f t="shared" si="144"/>
        <v>474</v>
      </c>
      <c r="J273" s="77">
        <f t="shared" si="144"/>
        <v>34</v>
      </c>
      <c r="K273" s="77"/>
      <c r="L273" s="77">
        <f t="shared" si="144"/>
        <v>41.099999999999994</v>
      </c>
      <c r="M273" s="77">
        <f t="shared" si="144"/>
        <v>41.099999999999994</v>
      </c>
      <c r="N273" s="77"/>
      <c r="O273" s="77">
        <f t="shared" si="144"/>
        <v>409.95000000000005</v>
      </c>
      <c r="P273" s="77"/>
      <c r="Q273" s="77">
        <f t="shared" ref="Q273" si="145">SUM(Q274,Q276,Q290)</f>
        <v>377.04999999999995</v>
      </c>
      <c r="R273" s="77">
        <f>SUM(R274,R276,R290)</f>
        <v>37</v>
      </c>
      <c r="S273" s="77">
        <f t="shared" ref="S273" si="146">SUM(S274,S276,S290)</f>
        <v>12</v>
      </c>
      <c r="T273" s="77">
        <f t="shared" ref="T273" si="147">SUM(T274,T276,T290)</f>
        <v>25</v>
      </c>
    </row>
    <row r="274" spans="1:20" ht="56.25" customHeight="1">
      <c r="A274" s="55" t="s">
        <v>35</v>
      </c>
      <c r="B274" s="125" t="s">
        <v>38</v>
      </c>
      <c r="C274" s="33">
        <f t="shared" ref="C274:J274" si="148">SUM(C275)</f>
        <v>39</v>
      </c>
      <c r="D274" s="33">
        <f t="shared" si="148"/>
        <v>33</v>
      </c>
      <c r="E274" s="33">
        <f t="shared" si="148"/>
        <v>3</v>
      </c>
      <c r="F274" s="33">
        <f t="shared" si="148"/>
        <v>30</v>
      </c>
      <c r="G274" s="33">
        <f t="shared" si="148"/>
        <v>0</v>
      </c>
      <c r="H274" s="33">
        <f t="shared" si="148"/>
        <v>0</v>
      </c>
      <c r="I274" s="33">
        <f t="shared" si="148"/>
        <v>29</v>
      </c>
      <c r="J274" s="33">
        <f t="shared" si="148"/>
        <v>1</v>
      </c>
      <c r="K274" s="56"/>
      <c r="L274" s="33">
        <f>SUM(L275)</f>
        <v>1.5</v>
      </c>
      <c r="M274" s="157">
        <f>SUM(M275)</f>
        <v>1.5</v>
      </c>
      <c r="N274" s="56"/>
      <c r="O274" s="33">
        <f>SUM(O275)</f>
        <v>11.549999999999999</v>
      </c>
      <c r="P274" s="56"/>
      <c r="Q274" s="33">
        <f t="shared" ref="Q274:T274" si="149">SUM(Q275)</f>
        <v>18.150000000000002</v>
      </c>
      <c r="R274" s="33">
        <f t="shared" si="149"/>
        <v>1</v>
      </c>
      <c r="S274" s="33">
        <f t="shared" si="149"/>
        <v>1</v>
      </c>
      <c r="T274" s="33">
        <f t="shared" si="149"/>
        <v>0</v>
      </c>
    </row>
    <row r="275" spans="1:20" ht="56.25" customHeight="1">
      <c r="A275" s="15"/>
      <c r="B275" s="126" t="s">
        <v>281</v>
      </c>
      <c r="C275" s="117">
        <v>39</v>
      </c>
      <c r="D275" s="117">
        <v>33</v>
      </c>
      <c r="E275" s="117">
        <v>3</v>
      </c>
      <c r="F275" s="117">
        <f t="shared" ref="F275" si="150">G275+H275+I275+J275</f>
        <v>30</v>
      </c>
      <c r="G275" s="117">
        <v>0</v>
      </c>
      <c r="H275" s="117">
        <v>0</v>
      </c>
      <c r="I275" s="117">
        <v>29</v>
      </c>
      <c r="J275" s="117">
        <v>1</v>
      </c>
      <c r="K275" s="120" t="s">
        <v>282</v>
      </c>
      <c r="L275" s="119">
        <f>ROUND((K275*F275),10)</f>
        <v>1.5</v>
      </c>
      <c r="M275" s="163">
        <f t="shared" ref="M275" si="151">L275-G275</f>
        <v>1.5</v>
      </c>
      <c r="N275" s="121" t="s">
        <v>283</v>
      </c>
      <c r="O275" s="120">
        <f t="shared" ref="O275" si="152">N275*D275</f>
        <v>11.549999999999999</v>
      </c>
      <c r="P275" s="117" t="s">
        <v>284</v>
      </c>
      <c r="Q275" s="120">
        <f t="shared" ref="Q275" si="153">P275*D275</f>
        <v>18.150000000000002</v>
      </c>
      <c r="R275" s="117">
        <f t="shared" ref="R275" si="154">S275+T275</f>
        <v>1</v>
      </c>
      <c r="S275" s="117">
        <v>1</v>
      </c>
      <c r="T275" s="117">
        <v>0</v>
      </c>
    </row>
    <row r="276" spans="1:20" ht="56.25" customHeight="1">
      <c r="A276" s="55" t="s">
        <v>36</v>
      </c>
      <c r="B276" s="127" t="s">
        <v>39</v>
      </c>
      <c r="C276" s="33">
        <f>SUM(C277:C289)</f>
        <v>531</v>
      </c>
      <c r="D276" s="33">
        <f t="shared" ref="D276:J276" si="155">SUM(D277:D289)</f>
        <v>484</v>
      </c>
      <c r="E276" s="33">
        <f t="shared" si="155"/>
        <v>27</v>
      </c>
      <c r="F276" s="33">
        <f t="shared" si="155"/>
        <v>457</v>
      </c>
      <c r="G276" s="33">
        <f t="shared" si="155"/>
        <v>0</v>
      </c>
      <c r="H276" s="33">
        <f>SUM(H277:H289)</f>
        <v>169</v>
      </c>
      <c r="I276" s="33">
        <f t="shared" si="155"/>
        <v>269</v>
      </c>
      <c r="J276" s="33">
        <f t="shared" si="155"/>
        <v>19</v>
      </c>
      <c r="K276" s="118"/>
      <c r="L276" s="33">
        <f>SUM(L277:L289)</f>
        <v>22.849999999999998</v>
      </c>
      <c r="M276" s="157">
        <f>SUM(M277:M289)</f>
        <v>22.849999999999998</v>
      </c>
      <c r="N276" s="118"/>
      <c r="O276" s="33">
        <f>SUM(O277:O289)</f>
        <v>195.60000000000002</v>
      </c>
      <c r="P276" s="118"/>
      <c r="Q276" s="33">
        <f>SUM(Q277:Q289)</f>
        <v>239.5</v>
      </c>
      <c r="R276" s="33">
        <f t="shared" ref="R276:T276" si="156">SUM(R277:R289)</f>
        <v>22</v>
      </c>
      <c r="S276" s="33">
        <f t="shared" si="156"/>
        <v>8</v>
      </c>
      <c r="T276" s="33">
        <f t="shared" si="156"/>
        <v>14</v>
      </c>
    </row>
    <row r="277" spans="1:20" ht="56.25" customHeight="1">
      <c r="A277" s="117">
        <v>1</v>
      </c>
      <c r="B277" s="126" t="s">
        <v>285</v>
      </c>
      <c r="C277" s="117">
        <v>34</v>
      </c>
      <c r="D277" s="117">
        <v>30</v>
      </c>
      <c r="E277" s="117">
        <v>2</v>
      </c>
      <c r="F277" s="117">
        <f t="shared" ref="F277:F288" si="157">G277+H277+I277+J277</f>
        <v>28</v>
      </c>
      <c r="G277" s="117">
        <v>0</v>
      </c>
      <c r="H277" s="117">
        <v>6</v>
      </c>
      <c r="I277" s="117">
        <v>20</v>
      </c>
      <c r="J277" s="117">
        <v>2</v>
      </c>
      <c r="K277" s="120" t="s">
        <v>282</v>
      </c>
      <c r="L277" s="119">
        <f t="shared" ref="L277:L298" si="158">ROUND((K277*F277),10)</f>
        <v>1.4</v>
      </c>
      <c r="M277" s="163">
        <f t="shared" ref="M277:M299" si="159">L277-G277</f>
        <v>1.4</v>
      </c>
      <c r="N277" s="121" t="s">
        <v>286</v>
      </c>
      <c r="O277" s="120">
        <f t="shared" ref="O277:O288" si="160">N277*D277</f>
        <v>12</v>
      </c>
      <c r="P277" s="117" t="s">
        <v>287</v>
      </c>
      <c r="Q277" s="120">
        <f t="shared" ref="Q277:Q288" si="161">P277*D277</f>
        <v>15</v>
      </c>
      <c r="R277" s="117">
        <f t="shared" ref="R277:R288" si="162">S277+T277</f>
        <v>1</v>
      </c>
      <c r="S277" s="117">
        <v>1</v>
      </c>
      <c r="T277" s="117">
        <v>0</v>
      </c>
    </row>
    <row r="278" spans="1:20" ht="56.25" customHeight="1">
      <c r="A278" s="117">
        <v>2</v>
      </c>
      <c r="B278" s="126" t="s">
        <v>288</v>
      </c>
      <c r="C278" s="117">
        <v>44</v>
      </c>
      <c r="D278" s="117">
        <v>44</v>
      </c>
      <c r="E278" s="117">
        <v>2</v>
      </c>
      <c r="F278" s="117">
        <f t="shared" si="157"/>
        <v>42</v>
      </c>
      <c r="G278" s="117">
        <v>0</v>
      </c>
      <c r="H278" s="117">
        <v>15</v>
      </c>
      <c r="I278" s="117">
        <v>24</v>
      </c>
      <c r="J278" s="117">
        <v>3</v>
      </c>
      <c r="K278" s="120" t="s">
        <v>282</v>
      </c>
      <c r="L278" s="119">
        <f t="shared" si="158"/>
        <v>2.1</v>
      </c>
      <c r="M278" s="163">
        <f t="shared" si="159"/>
        <v>2.1</v>
      </c>
      <c r="N278" s="121" t="s">
        <v>286</v>
      </c>
      <c r="O278" s="120">
        <f t="shared" si="160"/>
        <v>17.600000000000001</v>
      </c>
      <c r="P278" s="117" t="s">
        <v>287</v>
      </c>
      <c r="Q278" s="120">
        <f t="shared" si="161"/>
        <v>22</v>
      </c>
      <c r="R278" s="117">
        <f t="shared" si="162"/>
        <v>2</v>
      </c>
      <c r="S278" s="117">
        <v>1</v>
      </c>
      <c r="T278" s="117">
        <v>1</v>
      </c>
    </row>
    <row r="279" spans="1:20" ht="56.25" customHeight="1">
      <c r="A279" s="117">
        <v>3</v>
      </c>
      <c r="B279" s="126" t="s">
        <v>289</v>
      </c>
      <c r="C279" s="117">
        <v>40</v>
      </c>
      <c r="D279" s="117">
        <v>33</v>
      </c>
      <c r="E279" s="117">
        <v>2</v>
      </c>
      <c r="F279" s="117">
        <f t="shared" si="157"/>
        <v>31</v>
      </c>
      <c r="G279" s="117">
        <v>0</v>
      </c>
      <c r="H279" s="117">
        <v>12</v>
      </c>
      <c r="I279" s="117">
        <v>18</v>
      </c>
      <c r="J279" s="117">
        <v>1</v>
      </c>
      <c r="K279" s="120" t="s">
        <v>282</v>
      </c>
      <c r="L279" s="119">
        <f t="shared" si="158"/>
        <v>1.55</v>
      </c>
      <c r="M279" s="163">
        <f t="shared" si="159"/>
        <v>1.55</v>
      </c>
      <c r="N279" s="121" t="s">
        <v>286</v>
      </c>
      <c r="O279" s="120">
        <f t="shared" si="160"/>
        <v>13.200000000000001</v>
      </c>
      <c r="P279" s="117" t="s">
        <v>287</v>
      </c>
      <c r="Q279" s="120">
        <f t="shared" si="161"/>
        <v>16.5</v>
      </c>
      <c r="R279" s="117">
        <f t="shared" si="162"/>
        <v>1</v>
      </c>
      <c r="S279" s="117">
        <v>0</v>
      </c>
      <c r="T279" s="117">
        <v>1</v>
      </c>
    </row>
    <row r="280" spans="1:20" ht="56.25" customHeight="1">
      <c r="A280" s="117">
        <v>4</v>
      </c>
      <c r="B280" s="126" t="s">
        <v>290</v>
      </c>
      <c r="C280" s="117">
        <v>42</v>
      </c>
      <c r="D280" s="117">
        <v>42</v>
      </c>
      <c r="E280" s="117">
        <v>2</v>
      </c>
      <c r="F280" s="117">
        <f t="shared" si="157"/>
        <v>40</v>
      </c>
      <c r="G280" s="117">
        <v>0</v>
      </c>
      <c r="H280" s="117">
        <v>11</v>
      </c>
      <c r="I280" s="117">
        <v>25</v>
      </c>
      <c r="J280" s="117">
        <v>4</v>
      </c>
      <c r="K280" s="120" t="s">
        <v>282</v>
      </c>
      <c r="L280" s="119">
        <f t="shared" si="158"/>
        <v>2</v>
      </c>
      <c r="M280" s="163">
        <f t="shared" si="159"/>
        <v>2</v>
      </c>
      <c r="N280" s="121" t="s">
        <v>286</v>
      </c>
      <c r="O280" s="120">
        <f t="shared" si="160"/>
        <v>16.8</v>
      </c>
      <c r="P280" s="117" t="s">
        <v>287</v>
      </c>
      <c r="Q280" s="120">
        <f t="shared" si="161"/>
        <v>21</v>
      </c>
      <c r="R280" s="117">
        <f t="shared" si="162"/>
        <v>2</v>
      </c>
      <c r="S280" s="117">
        <v>0</v>
      </c>
      <c r="T280" s="117">
        <v>2</v>
      </c>
    </row>
    <row r="281" spans="1:20" ht="56.25" customHeight="1">
      <c r="A281" s="117">
        <v>5</v>
      </c>
      <c r="B281" s="126" t="s">
        <v>291</v>
      </c>
      <c r="C281" s="117">
        <v>31</v>
      </c>
      <c r="D281" s="117">
        <v>28</v>
      </c>
      <c r="E281" s="117">
        <v>2</v>
      </c>
      <c r="F281" s="117">
        <f t="shared" si="157"/>
        <v>26</v>
      </c>
      <c r="G281" s="117">
        <v>0</v>
      </c>
      <c r="H281" s="117">
        <v>17</v>
      </c>
      <c r="I281" s="117">
        <v>7</v>
      </c>
      <c r="J281" s="117">
        <v>2</v>
      </c>
      <c r="K281" s="120" t="s">
        <v>282</v>
      </c>
      <c r="L281" s="119">
        <f t="shared" si="158"/>
        <v>1.3</v>
      </c>
      <c r="M281" s="163">
        <f t="shared" si="159"/>
        <v>1.3</v>
      </c>
      <c r="N281" s="121" t="s">
        <v>286</v>
      </c>
      <c r="O281" s="120">
        <f t="shared" si="160"/>
        <v>11.200000000000001</v>
      </c>
      <c r="P281" s="117" t="s">
        <v>287</v>
      </c>
      <c r="Q281" s="120">
        <f t="shared" si="161"/>
        <v>14</v>
      </c>
      <c r="R281" s="117">
        <f t="shared" si="162"/>
        <v>3</v>
      </c>
      <c r="S281" s="117">
        <v>2</v>
      </c>
      <c r="T281" s="117">
        <v>1</v>
      </c>
    </row>
    <row r="282" spans="1:20" ht="56.25" customHeight="1">
      <c r="A282" s="117">
        <v>6</v>
      </c>
      <c r="B282" s="126" t="s">
        <v>292</v>
      </c>
      <c r="C282" s="117">
        <v>41</v>
      </c>
      <c r="D282" s="117">
        <v>36</v>
      </c>
      <c r="E282" s="117">
        <v>2</v>
      </c>
      <c r="F282" s="117">
        <f t="shared" si="157"/>
        <v>34</v>
      </c>
      <c r="G282" s="117">
        <v>0</v>
      </c>
      <c r="H282" s="117">
        <v>10</v>
      </c>
      <c r="I282" s="117">
        <v>24</v>
      </c>
      <c r="J282" s="117">
        <v>0</v>
      </c>
      <c r="K282" s="120" t="s">
        <v>282</v>
      </c>
      <c r="L282" s="119">
        <f t="shared" si="158"/>
        <v>1.7</v>
      </c>
      <c r="M282" s="163">
        <f t="shared" si="159"/>
        <v>1.7</v>
      </c>
      <c r="N282" s="121" t="s">
        <v>286</v>
      </c>
      <c r="O282" s="120">
        <f t="shared" si="160"/>
        <v>14.4</v>
      </c>
      <c r="P282" s="117" t="s">
        <v>287</v>
      </c>
      <c r="Q282" s="120">
        <f t="shared" si="161"/>
        <v>18</v>
      </c>
      <c r="R282" s="117">
        <f t="shared" si="162"/>
        <v>2</v>
      </c>
      <c r="S282" s="117">
        <v>1</v>
      </c>
      <c r="T282" s="117">
        <v>1</v>
      </c>
    </row>
    <row r="283" spans="1:20" ht="56.25" customHeight="1">
      <c r="A283" s="117">
        <v>7</v>
      </c>
      <c r="B283" s="126" t="s">
        <v>293</v>
      </c>
      <c r="C283" s="117">
        <v>39</v>
      </c>
      <c r="D283" s="117">
        <v>38</v>
      </c>
      <c r="E283" s="117">
        <v>2</v>
      </c>
      <c r="F283" s="117">
        <f t="shared" si="157"/>
        <v>36</v>
      </c>
      <c r="G283" s="117">
        <v>0</v>
      </c>
      <c r="H283" s="117">
        <v>12</v>
      </c>
      <c r="I283" s="117">
        <v>23</v>
      </c>
      <c r="J283" s="117">
        <v>1</v>
      </c>
      <c r="K283" s="120" t="s">
        <v>282</v>
      </c>
      <c r="L283" s="119">
        <f t="shared" si="158"/>
        <v>1.8</v>
      </c>
      <c r="M283" s="163">
        <f t="shared" si="159"/>
        <v>1.8</v>
      </c>
      <c r="N283" s="121" t="s">
        <v>286</v>
      </c>
      <c r="O283" s="120">
        <f t="shared" si="160"/>
        <v>15.200000000000001</v>
      </c>
      <c r="P283" s="117" t="s">
        <v>287</v>
      </c>
      <c r="Q283" s="120">
        <f t="shared" si="161"/>
        <v>19</v>
      </c>
      <c r="R283" s="117">
        <f t="shared" si="162"/>
        <v>1</v>
      </c>
      <c r="S283" s="117">
        <v>0</v>
      </c>
      <c r="T283" s="117">
        <v>1</v>
      </c>
    </row>
    <row r="284" spans="1:20" ht="56.25" customHeight="1">
      <c r="A284" s="117">
        <v>8</v>
      </c>
      <c r="B284" s="126" t="s">
        <v>294</v>
      </c>
      <c r="C284" s="117">
        <v>44</v>
      </c>
      <c r="D284" s="117">
        <v>33</v>
      </c>
      <c r="E284" s="117">
        <v>2</v>
      </c>
      <c r="F284" s="117">
        <f t="shared" si="157"/>
        <v>31</v>
      </c>
      <c r="G284" s="117">
        <v>0</v>
      </c>
      <c r="H284" s="117">
        <v>5</v>
      </c>
      <c r="I284" s="117">
        <v>25</v>
      </c>
      <c r="J284" s="117">
        <v>1</v>
      </c>
      <c r="K284" s="120" t="s">
        <v>282</v>
      </c>
      <c r="L284" s="119">
        <f t="shared" si="158"/>
        <v>1.55</v>
      </c>
      <c r="M284" s="163">
        <f t="shared" si="159"/>
        <v>1.55</v>
      </c>
      <c r="N284" s="121" t="s">
        <v>286</v>
      </c>
      <c r="O284" s="120">
        <f t="shared" si="160"/>
        <v>13.200000000000001</v>
      </c>
      <c r="P284" s="117" t="s">
        <v>287</v>
      </c>
      <c r="Q284" s="120">
        <f t="shared" si="161"/>
        <v>16.5</v>
      </c>
      <c r="R284" s="117">
        <f t="shared" si="162"/>
        <v>2</v>
      </c>
      <c r="S284" s="117">
        <v>1</v>
      </c>
      <c r="T284" s="117">
        <v>1</v>
      </c>
    </row>
    <row r="285" spans="1:20" ht="56.25" customHeight="1">
      <c r="A285" s="117">
        <v>9</v>
      </c>
      <c r="B285" s="126" t="s">
        <v>295</v>
      </c>
      <c r="C285" s="117">
        <v>34</v>
      </c>
      <c r="D285" s="117">
        <v>33</v>
      </c>
      <c r="E285" s="117">
        <v>2</v>
      </c>
      <c r="F285" s="117">
        <f t="shared" si="157"/>
        <v>31</v>
      </c>
      <c r="G285" s="117">
        <v>0</v>
      </c>
      <c r="H285" s="117">
        <v>9</v>
      </c>
      <c r="I285" s="117">
        <v>21</v>
      </c>
      <c r="J285" s="117">
        <v>1</v>
      </c>
      <c r="K285" s="120" t="s">
        <v>282</v>
      </c>
      <c r="L285" s="119">
        <f t="shared" si="158"/>
        <v>1.55</v>
      </c>
      <c r="M285" s="163">
        <f t="shared" si="159"/>
        <v>1.55</v>
      </c>
      <c r="N285" s="121" t="s">
        <v>286</v>
      </c>
      <c r="O285" s="120">
        <f t="shared" si="160"/>
        <v>13.200000000000001</v>
      </c>
      <c r="P285" s="117" t="s">
        <v>287</v>
      </c>
      <c r="Q285" s="120">
        <f t="shared" si="161"/>
        <v>16.5</v>
      </c>
      <c r="R285" s="117">
        <f t="shared" si="162"/>
        <v>1</v>
      </c>
      <c r="S285" s="117">
        <v>0</v>
      </c>
      <c r="T285" s="117">
        <v>1</v>
      </c>
    </row>
    <row r="286" spans="1:20" ht="56.25" customHeight="1">
      <c r="A286" s="117">
        <v>10</v>
      </c>
      <c r="B286" s="126" t="s">
        <v>296</v>
      </c>
      <c r="C286" s="117">
        <v>51</v>
      </c>
      <c r="D286" s="117">
        <v>49</v>
      </c>
      <c r="E286" s="117">
        <v>3</v>
      </c>
      <c r="F286" s="117">
        <f t="shared" si="157"/>
        <v>46</v>
      </c>
      <c r="G286" s="117">
        <v>0</v>
      </c>
      <c r="H286" s="117">
        <v>13</v>
      </c>
      <c r="I286" s="117">
        <v>32</v>
      </c>
      <c r="J286" s="117">
        <v>1</v>
      </c>
      <c r="K286" s="120" t="s">
        <v>282</v>
      </c>
      <c r="L286" s="119">
        <f t="shared" si="158"/>
        <v>2.2999999999999998</v>
      </c>
      <c r="M286" s="163">
        <f t="shared" si="159"/>
        <v>2.2999999999999998</v>
      </c>
      <c r="N286" s="121" t="s">
        <v>286</v>
      </c>
      <c r="O286" s="120">
        <f t="shared" si="160"/>
        <v>19.600000000000001</v>
      </c>
      <c r="P286" s="117" t="s">
        <v>287</v>
      </c>
      <c r="Q286" s="120">
        <f t="shared" si="161"/>
        <v>24.5</v>
      </c>
      <c r="R286" s="117">
        <f t="shared" si="162"/>
        <v>4</v>
      </c>
      <c r="S286" s="117">
        <v>2</v>
      </c>
      <c r="T286" s="117">
        <v>2</v>
      </c>
    </row>
    <row r="287" spans="1:20" ht="56.25" customHeight="1">
      <c r="A287" s="117">
        <v>11</v>
      </c>
      <c r="B287" s="126" t="s">
        <v>297</v>
      </c>
      <c r="C287" s="117">
        <v>37</v>
      </c>
      <c r="D287" s="117">
        <v>33</v>
      </c>
      <c r="E287" s="117">
        <v>2</v>
      </c>
      <c r="F287" s="117">
        <f t="shared" si="157"/>
        <v>31</v>
      </c>
      <c r="G287" s="117">
        <v>0</v>
      </c>
      <c r="H287" s="117">
        <v>8</v>
      </c>
      <c r="I287" s="117">
        <v>22</v>
      </c>
      <c r="J287" s="117">
        <v>1</v>
      </c>
      <c r="K287" s="120" t="s">
        <v>282</v>
      </c>
      <c r="L287" s="119">
        <f t="shared" si="158"/>
        <v>1.55</v>
      </c>
      <c r="M287" s="163">
        <f t="shared" si="159"/>
        <v>1.55</v>
      </c>
      <c r="N287" s="121" t="s">
        <v>286</v>
      </c>
      <c r="O287" s="120">
        <f t="shared" si="160"/>
        <v>13.200000000000001</v>
      </c>
      <c r="P287" s="117" t="s">
        <v>287</v>
      </c>
      <c r="Q287" s="120">
        <f t="shared" si="161"/>
        <v>16.5</v>
      </c>
      <c r="R287" s="117">
        <f t="shared" si="162"/>
        <v>1</v>
      </c>
      <c r="S287" s="117">
        <v>0</v>
      </c>
      <c r="T287" s="117">
        <v>1</v>
      </c>
    </row>
    <row r="288" spans="1:20" ht="56.25" customHeight="1">
      <c r="A288" s="117">
        <v>12</v>
      </c>
      <c r="B288" s="126" t="s">
        <v>298</v>
      </c>
      <c r="C288" s="117">
        <v>44</v>
      </c>
      <c r="D288" s="117">
        <v>40</v>
      </c>
      <c r="E288" s="117">
        <v>2</v>
      </c>
      <c r="F288" s="117">
        <f t="shared" si="157"/>
        <v>38</v>
      </c>
      <c r="G288" s="117">
        <v>0</v>
      </c>
      <c r="H288" s="117">
        <v>17</v>
      </c>
      <c r="I288" s="117">
        <v>19</v>
      </c>
      <c r="J288" s="117">
        <v>2</v>
      </c>
      <c r="K288" s="120" t="s">
        <v>282</v>
      </c>
      <c r="L288" s="119">
        <f t="shared" si="158"/>
        <v>1.9</v>
      </c>
      <c r="M288" s="163">
        <f t="shared" si="159"/>
        <v>1.9</v>
      </c>
      <c r="N288" s="121" t="s">
        <v>286</v>
      </c>
      <c r="O288" s="120">
        <f t="shared" si="160"/>
        <v>16</v>
      </c>
      <c r="P288" s="117" t="s">
        <v>287</v>
      </c>
      <c r="Q288" s="120">
        <f t="shared" si="161"/>
        <v>20</v>
      </c>
      <c r="R288" s="117">
        <f t="shared" si="162"/>
        <v>1</v>
      </c>
      <c r="S288" s="117">
        <v>0</v>
      </c>
      <c r="T288" s="117">
        <v>1</v>
      </c>
    </row>
    <row r="289" spans="1:20" ht="56.25" customHeight="1">
      <c r="A289" s="117">
        <v>13</v>
      </c>
      <c r="B289" s="126" t="s">
        <v>299</v>
      </c>
      <c r="C289" s="117">
        <v>50</v>
      </c>
      <c r="D289" s="117">
        <v>45</v>
      </c>
      <c r="E289" s="117">
        <v>2</v>
      </c>
      <c r="F289" s="117">
        <v>43</v>
      </c>
      <c r="G289" s="117">
        <v>0</v>
      </c>
      <c r="H289" s="117">
        <v>34</v>
      </c>
      <c r="I289" s="117">
        <v>9</v>
      </c>
      <c r="J289" s="117">
        <v>0</v>
      </c>
      <c r="K289" s="120" t="s">
        <v>282</v>
      </c>
      <c r="L289" s="119">
        <f>ROUND((K289*F289),10)</f>
        <v>2.15</v>
      </c>
      <c r="M289" s="163">
        <f>L289-G289</f>
        <v>2.15</v>
      </c>
      <c r="N289" s="121" t="s">
        <v>300</v>
      </c>
      <c r="O289" s="120">
        <v>20</v>
      </c>
      <c r="P289" s="122">
        <v>0.45</v>
      </c>
      <c r="Q289" s="120">
        <v>20</v>
      </c>
      <c r="R289" s="117">
        <f>S289+T289</f>
        <v>1</v>
      </c>
      <c r="S289" s="117">
        <v>0</v>
      </c>
      <c r="T289" s="117">
        <v>1</v>
      </c>
    </row>
    <row r="290" spans="1:20" ht="56.25" customHeight="1">
      <c r="A290" s="55" t="s">
        <v>37</v>
      </c>
      <c r="B290" s="127" t="s">
        <v>301</v>
      </c>
      <c r="C290" s="33">
        <f>SUM(C291:C300)</f>
        <v>373</v>
      </c>
      <c r="D290" s="33">
        <f t="shared" ref="D290:O290" si="163">SUM(D291:D300)</f>
        <v>358</v>
      </c>
      <c r="E290" s="33">
        <f t="shared" si="163"/>
        <v>23</v>
      </c>
      <c r="F290" s="33">
        <f t="shared" si="163"/>
        <v>335</v>
      </c>
      <c r="G290" s="33">
        <f t="shared" si="163"/>
        <v>0</v>
      </c>
      <c r="H290" s="33">
        <f t="shared" si="163"/>
        <v>148</v>
      </c>
      <c r="I290" s="33">
        <f t="shared" si="163"/>
        <v>176</v>
      </c>
      <c r="J290" s="33">
        <f t="shared" si="163"/>
        <v>14</v>
      </c>
      <c r="K290" s="118"/>
      <c r="L290" s="33">
        <f t="shared" si="163"/>
        <v>16.75</v>
      </c>
      <c r="M290" s="157">
        <f t="shared" si="163"/>
        <v>16.75</v>
      </c>
      <c r="N290" s="118"/>
      <c r="O290" s="33">
        <f t="shared" si="163"/>
        <v>202.8</v>
      </c>
      <c r="P290" s="118"/>
      <c r="Q290" s="141">
        <f>SUM(Q291:Q300)</f>
        <v>119.4</v>
      </c>
      <c r="R290" s="33">
        <f t="shared" ref="R290" si="164">SUM(R291:R300)</f>
        <v>14</v>
      </c>
      <c r="S290" s="33">
        <f t="shared" ref="S290" si="165">SUM(S291:S300)</f>
        <v>3</v>
      </c>
      <c r="T290" s="33">
        <f t="shared" ref="T290" si="166">SUM(T291:T300)</f>
        <v>11</v>
      </c>
    </row>
    <row r="291" spans="1:20" ht="56.25" customHeight="1">
      <c r="A291" s="117">
        <v>1</v>
      </c>
      <c r="B291" s="126" t="s">
        <v>302</v>
      </c>
      <c r="C291" s="117" t="s">
        <v>303</v>
      </c>
      <c r="D291" s="117">
        <f>E291+F291</f>
        <v>31</v>
      </c>
      <c r="E291" s="117">
        <v>2</v>
      </c>
      <c r="F291" s="117">
        <f t="shared" ref="F291:F298" si="167">G291+H291+I291+J291</f>
        <v>29</v>
      </c>
      <c r="G291" s="117">
        <v>0</v>
      </c>
      <c r="H291" s="117">
        <v>10</v>
      </c>
      <c r="I291" s="117">
        <v>18</v>
      </c>
      <c r="J291" s="117">
        <v>1</v>
      </c>
      <c r="K291" s="120" t="s">
        <v>282</v>
      </c>
      <c r="L291" s="119">
        <f t="shared" si="158"/>
        <v>1.45</v>
      </c>
      <c r="M291" s="163">
        <f t="shared" si="159"/>
        <v>1.45</v>
      </c>
      <c r="N291" s="121" t="s">
        <v>304</v>
      </c>
      <c r="O291" s="120">
        <f t="shared" ref="O291:O299" si="168">N291*D291</f>
        <v>18.599999999999998</v>
      </c>
      <c r="P291" s="117" t="s">
        <v>305</v>
      </c>
      <c r="Q291" s="120">
        <f t="shared" ref="Q291:Q299" si="169">P291*D291</f>
        <v>9.2999999999999989</v>
      </c>
      <c r="R291" s="117">
        <f t="shared" ref="R291:R299" si="170">S291+T291</f>
        <v>2</v>
      </c>
      <c r="S291" s="117">
        <v>1</v>
      </c>
      <c r="T291" s="117">
        <v>1</v>
      </c>
    </row>
    <row r="292" spans="1:20" ht="56.25" customHeight="1">
      <c r="A292" s="117">
        <v>2</v>
      </c>
      <c r="B292" s="126" t="s">
        <v>306</v>
      </c>
      <c r="C292" s="117">
        <v>65</v>
      </c>
      <c r="D292" s="117">
        <v>62</v>
      </c>
      <c r="E292" s="117">
        <v>3</v>
      </c>
      <c r="F292" s="117">
        <f t="shared" si="167"/>
        <v>59</v>
      </c>
      <c r="G292" s="117">
        <v>0</v>
      </c>
      <c r="H292" s="117">
        <v>22</v>
      </c>
      <c r="I292" s="117">
        <v>32</v>
      </c>
      <c r="J292" s="117">
        <v>5</v>
      </c>
      <c r="K292" s="120" t="s">
        <v>282</v>
      </c>
      <c r="L292" s="119">
        <f t="shared" si="158"/>
        <v>2.95</v>
      </c>
      <c r="M292" s="163">
        <f t="shared" si="159"/>
        <v>2.95</v>
      </c>
      <c r="N292" s="121" t="s">
        <v>304</v>
      </c>
      <c r="O292" s="120">
        <f t="shared" si="168"/>
        <v>37.199999999999996</v>
      </c>
      <c r="P292" s="117" t="s">
        <v>305</v>
      </c>
      <c r="Q292" s="120">
        <f t="shared" si="169"/>
        <v>18.599999999999998</v>
      </c>
      <c r="R292" s="117">
        <f t="shared" si="170"/>
        <v>2</v>
      </c>
      <c r="S292" s="117">
        <v>0</v>
      </c>
      <c r="T292" s="117">
        <v>2</v>
      </c>
    </row>
    <row r="293" spans="1:20" ht="56.25" customHeight="1">
      <c r="A293" s="117">
        <v>3</v>
      </c>
      <c r="B293" s="126" t="s">
        <v>307</v>
      </c>
      <c r="C293" s="117">
        <v>49</v>
      </c>
      <c r="D293" s="117">
        <v>42</v>
      </c>
      <c r="E293" s="117">
        <v>2</v>
      </c>
      <c r="F293" s="117">
        <f t="shared" si="167"/>
        <v>40</v>
      </c>
      <c r="G293" s="117">
        <v>0</v>
      </c>
      <c r="H293" s="117">
        <v>17</v>
      </c>
      <c r="I293" s="117">
        <v>22</v>
      </c>
      <c r="J293" s="117">
        <v>1</v>
      </c>
      <c r="K293" s="120" t="s">
        <v>282</v>
      </c>
      <c r="L293" s="119">
        <f t="shared" si="158"/>
        <v>2</v>
      </c>
      <c r="M293" s="163">
        <f t="shared" si="159"/>
        <v>2</v>
      </c>
      <c r="N293" s="121" t="s">
        <v>304</v>
      </c>
      <c r="O293" s="120">
        <f t="shared" si="168"/>
        <v>25.2</v>
      </c>
      <c r="P293" s="117" t="s">
        <v>305</v>
      </c>
      <c r="Q293" s="120">
        <f t="shared" si="169"/>
        <v>12.6</v>
      </c>
      <c r="R293" s="117">
        <f t="shared" si="170"/>
        <v>1</v>
      </c>
      <c r="S293" s="117">
        <v>0</v>
      </c>
      <c r="T293" s="117">
        <v>1</v>
      </c>
    </row>
    <row r="294" spans="1:20" ht="56.25" customHeight="1">
      <c r="A294" s="117">
        <v>4</v>
      </c>
      <c r="B294" s="126" t="s">
        <v>308</v>
      </c>
      <c r="C294" s="117">
        <v>28</v>
      </c>
      <c r="D294" s="117">
        <v>25</v>
      </c>
      <c r="E294" s="117">
        <v>2</v>
      </c>
      <c r="F294" s="117">
        <f t="shared" si="167"/>
        <v>23</v>
      </c>
      <c r="G294" s="117">
        <v>0</v>
      </c>
      <c r="H294" s="117">
        <v>14</v>
      </c>
      <c r="I294" s="117">
        <v>9</v>
      </c>
      <c r="J294" s="117">
        <v>0</v>
      </c>
      <c r="K294" s="120" t="s">
        <v>282</v>
      </c>
      <c r="L294" s="119">
        <f>ROUND((K294*F294),10)</f>
        <v>1.1499999999999999</v>
      </c>
      <c r="M294" s="163">
        <f t="shared" si="159"/>
        <v>1.1499999999999999</v>
      </c>
      <c r="N294" s="121" t="s">
        <v>304</v>
      </c>
      <c r="O294" s="120">
        <f t="shared" si="168"/>
        <v>15</v>
      </c>
      <c r="P294" s="117" t="s">
        <v>305</v>
      </c>
      <c r="Q294" s="120">
        <f t="shared" si="169"/>
        <v>7.5</v>
      </c>
      <c r="R294" s="117">
        <f t="shared" si="170"/>
        <v>1</v>
      </c>
      <c r="S294" s="117">
        <v>0</v>
      </c>
      <c r="T294" s="117">
        <v>1</v>
      </c>
    </row>
    <row r="295" spans="1:20" ht="56.25" customHeight="1">
      <c r="A295" s="117">
        <v>5</v>
      </c>
      <c r="B295" s="126" t="s">
        <v>309</v>
      </c>
      <c r="C295" s="117">
        <v>38</v>
      </c>
      <c r="D295" s="117">
        <v>30</v>
      </c>
      <c r="E295" s="117">
        <v>2</v>
      </c>
      <c r="F295" s="117">
        <f t="shared" si="167"/>
        <v>28</v>
      </c>
      <c r="G295" s="117">
        <v>0</v>
      </c>
      <c r="H295" s="117">
        <v>12</v>
      </c>
      <c r="I295" s="117">
        <v>14</v>
      </c>
      <c r="J295" s="117">
        <v>2</v>
      </c>
      <c r="K295" s="120" t="s">
        <v>282</v>
      </c>
      <c r="L295" s="119">
        <f t="shared" si="158"/>
        <v>1.4</v>
      </c>
      <c r="M295" s="163">
        <f t="shared" si="159"/>
        <v>1.4</v>
      </c>
      <c r="N295" s="121" t="s">
        <v>304</v>
      </c>
      <c r="O295" s="120">
        <f t="shared" si="168"/>
        <v>18</v>
      </c>
      <c r="P295" s="117" t="s">
        <v>305</v>
      </c>
      <c r="Q295" s="120">
        <f t="shared" si="169"/>
        <v>9</v>
      </c>
      <c r="R295" s="117">
        <f t="shared" si="170"/>
        <v>1</v>
      </c>
      <c r="S295" s="117">
        <v>0</v>
      </c>
      <c r="T295" s="117">
        <v>1</v>
      </c>
    </row>
    <row r="296" spans="1:20" ht="56.25" customHeight="1">
      <c r="A296" s="117">
        <v>6</v>
      </c>
      <c r="B296" s="126" t="s">
        <v>310</v>
      </c>
      <c r="C296" s="117">
        <v>35</v>
      </c>
      <c r="D296" s="117">
        <v>31</v>
      </c>
      <c r="E296" s="117">
        <v>2</v>
      </c>
      <c r="F296" s="117">
        <f t="shared" si="167"/>
        <v>29</v>
      </c>
      <c r="G296" s="117">
        <v>0</v>
      </c>
      <c r="H296" s="117">
        <v>9</v>
      </c>
      <c r="I296" s="117">
        <v>17</v>
      </c>
      <c r="J296" s="117">
        <v>3</v>
      </c>
      <c r="K296" s="120" t="s">
        <v>282</v>
      </c>
      <c r="L296" s="119">
        <f t="shared" si="158"/>
        <v>1.45</v>
      </c>
      <c r="M296" s="163">
        <f t="shared" si="159"/>
        <v>1.45</v>
      </c>
      <c r="N296" s="121" t="s">
        <v>304</v>
      </c>
      <c r="O296" s="120">
        <f t="shared" si="168"/>
        <v>18.599999999999998</v>
      </c>
      <c r="P296" s="117" t="s">
        <v>305</v>
      </c>
      <c r="Q296" s="120">
        <f t="shared" si="169"/>
        <v>9.2999999999999989</v>
      </c>
      <c r="R296" s="117">
        <f t="shared" si="170"/>
        <v>1</v>
      </c>
      <c r="S296" s="117">
        <v>0</v>
      </c>
      <c r="T296" s="117">
        <v>1</v>
      </c>
    </row>
    <row r="297" spans="1:20" ht="56.25" customHeight="1">
      <c r="A297" s="117">
        <v>7</v>
      </c>
      <c r="B297" s="126" t="s">
        <v>311</v>
      </c>
      <c r="C297" s="117">
        <v>28</v>
      </c>
      <c r="D297" s="117">
        <v>28</v>
      </c>
      <c r="E297" s="117">
        <v>2</v>
      </c>
      <c r="F297" s="117">
        <f t="shared" si="167"/>
        <v>26</v>
      </c>
      <c r="G297" s="117">
        <v>0</v>
      </c>
      <c r="H297" s="117">
        <v>15</v>
      </c>
      <c r="I297" s="117">
        <v>11</v>
      </c>
      <c r="J297" s="117">
        <v>0</v>
      </c>
      <c r="K297" s="120" t="s">
        <v>282</v>
      </c>
      <c r="L297" s="119">
        <f t="shared" si="158"/>
        <v>1.3</v>
      </c>
      <c r="M297" s="163">
        <f t="shared" si="159"/>
        <v>1.3</v>
      </c>
      <c r="N297" s="121" t="s">
        <v>304</v>
      </c>
      <c r="O297" s="120">
        <f t="shared" si="168"/>
        <v>16.8</v>
      </c>
      <c r="P297" s="117" t="s">
        <v>305</v>
      </c>
      <c r="Q297" s="120">
        <f t="shared" si="169"/>
        <v>8.4</v>
      </c>
      <c r="R297" s="117">
        <f t="shared" si="170"/>
        <v>2</v>
      </c>
      <c r="S297" s="117">
        <v>1</v>
      </c>
      <c r="T297" s="117">
        <v>1</v>
      </c>
    </row>
    <row r="298" spans="1:20" ht="56.25" customHeight="1">
      <c r="A298" s="117">
        <v>8</v>
      </c>
      <c r="B298" s="126" t="s">
        <v>312</v>
      </c>
      <c r="C298" s="117">
        <v>39</v>
      </c>
      <c r="D298" s="117">
        <v>29</v>
      </c>
      <c r="E298" s="117">
        <v>2</v>
      </c>
      <c r="F298" s="117">
        <f t="shared" si="167"/>
        <v>27</v>
      </c>
      <c r="G298" s="117">
        <v>0</v>
      </c>
      <c r="H298" s="117">
        <v>15</v>
      </c>
      <c r="I298" s="117">
        <v>12</v>
      </c>
      <c r="J298" s="117">
        <v>0</v>
      </c>
      <c r="K298" s="120" t="s">
        <v>282</v>
      </c>
      <c r="L298" s="119">
        <f t="shared" si="158"/>
        <v>1.35</v>
      </c>
      <c r="M298" s="163">
        <f t="shared" si="159"/>
        <v>1.35</v>
      </c>
      <c r="N298" s="121" t="s">
        <v>304</v>
      </c>
      <c r="O298" s="120">
        <f t="shared" si="168"/>
        <v>17.399999999999999</v>
      </c>
      <c r="P298" s="117" t="s">
        <v>305</v>
      </c>
      <c r="Q298" s="120">
        <f t="shared" si="169"/>
        <v>8.6999999999999993</v>
      </c>
      <c r="R298" s="117">
        <f t="shared" si="170"/>
        <v>1</v>
      </c>
      <c r="S298" s="117">
        <v>0</v>
      </c>
      <c r="T298" s="117">
        <v>1</v>
      </c>
    </row>
    <row r="299" spans="1:20" ht="56.25" customHeight="1">
      <c r="A299" s="47">
        <v>9</v>
      </c>
      <c r="B299" s="53" t="s">
        <v>313</v>
      </c>
      <c r="C299" s="47">
        <v>42</v>
      </c>
      <c r="D299" s="47">
        <v>40</v>
      </c>
      <c r="E299" s="47">
        <v>3</v>
      </c>
      <c r="F299" s="47">
        <v>37</v>
      </c>
      <c r="G299" s="47">
        <v>0</v>
      </c>
      <c r="H299" s="47">
        <v>20</v>
      </c>
      <c r="I299" s="47">
        <v>18</v>
      </c>
      <c r="J299" s="47">
        <v>2</v>
      </c>
      <c r="K299" s="123" t="s">
        <v>282</v>
      </c>
      <c r="L299" s="124">
        <f>ROUND((K299*F299),10)</f>
        <v>1.85</v>
      </c>
      <c r="M299" s="163">
        <f t="shared" si="159"/>
        <v>1.85</v>
      </c>
      <c r="N299" s="51" t="s">
        <v>300</v>
      </c>
      <c r="O299" s="123">
        <f t="shared" si="168"/>
        <v>18</v>
      </c>
      <c r="P299" s="47" t="s">
        <v>300</v>
      </c>
      <c r="Q299" s="123">
        <f t="shared" si="169"/>
        <v>18</v>
      </c>
      <c r="R299" s="47">
        <f t="shared" si="170"/>
        <v>2</v>
      </c>
      <c r="S299" s="47">
        <v>1</v>
      </c>
      <c r="T299" s="47">
        <v>1</v>
      </c>
    </row>
    <row r="300" spans="1:20" ht="56.25" customHeight="1">
      <c r="A300" s="47">
        <v>10</v>
      </c>
      <c r="B300" s="53" t="s">
        <v>314</v>
      </c>
      <c r="C300" s="47">
        <v>49</v>
      </c>
      <c r="D300" s="47">
        <v>40</v>
      </c>
      <c r="E300" s="47">
        <v>3</v>
      </c>
      <c r="F300" s="47">
        <f>G300+H300+I300+J300</f>
        <v>37</v>
      </c>
      <c r="G300" s="47">
        <v>0</v>
      </c>
      <c r="H300" s="47">
        <v>14</v>
      </c>
      <c r="I300" s="47">
        <v>23</v>
      </c>
      <c r="J300" s="47">
        <v>0</v>
      </c>
      <c r="K300" s="123" t="s">
        <v>282</v>
      </c>
      <c r="L300" s="124">
        <f>ROUND((K300*F300),10)</f>
        <v>1.85</v>
      </c>
      <c r="M300" s="163">
        <f>L300-G300</f>
        <v>1.85</v>
      </c>
      <c r="N300" s="51" t="s">
        <v>300</v>
      </c>
      <c r="O300" s="123">
        <f>N300*D300</f>
        <v>18</v>
      </c>
      <c r="P300" s="47" t="s">
        <v>300</v>
      </c>
      <c r="Q300" s="123">
        <f>P300*D300</f>
        <v>18</v>
      </c>
      <c r="R300" s="47">
        <f>S300+T300</f>
        <v>1</v>
      </c>
      <c r="S300" s="47">
        <v>0</v>
      </c>
      <c r="T300" s="47">
        <v>1</v>
      </c>
    </row>
    <row r="301" spans="1:20" ht="56.25" customHeight="1">
      <c r="A301" s="223" t="s">
        <v>217</v>
      </c>
      <c r="B301" s="224"/>
      <c r="C301" s="77">
        <f>SUM(C302,C307,C329)</f>
        <v>1431</v>
      </c>
      <c r="D301" s="77">
        <f t="shared" ref="D301:J301" si="171">SUM(D302,D307,D329)</f>
        <v>1336</v>
      </c>
      <c r="E301" s="77">
        <f t="shared" si="171"/>
        <v>95</v>
      </c>
      <c r="F301" s="77">
        <f t="shared" si="171"/>
        <v>1241</v>
      </c>
      <c r="G301" s="77">
        <f t="shared" si="171"/>
        <v>10</v>
      </c>
      <c r="H301" s="77">
        <f t="shared" si="171"/>
        <v>567</v>
      </c>
      <c r="I301" s="77">
        <f t="shared" si="171"/>
        <v>585</v>
      </c>
      <c r="J301" s="77">
        <f t="shared" si="171"/>
        <v>79</v>
      </c>
      <c r="K301" s="77"/>
      <c r="L301" s="77">
        <f t="shared" ref="L301:M301" si="172">SUM(L302,L307,L329)</f>
        <v>115.80000000000001</v>
      </c>
      <c r="M301" s="77">
        <f t="shared" si="172"/>
        <v>105.10000000000002</v>
      </c>
      <c r="N301" s="77"/>
      <c r="O301" s="77">
        <f>SUM(O302,O307,O329)</f>
        <v>817.9</v>
      </c>
      <c r="P301" s="77"/>
      <c r="Q301" s="77">
        <f t="shared" ref="Q301:T301" si="173">SUM(Q302,Q307,Q329)</f>
        <v>243.89999999999998</v>
      </c>
      <c r="R301" s="77">
        <f t="shared" si="173"/>
        <v>100</v>
      </c>
      <c r="S301" s="77">
        <f t="shared" si="173"/>
        <v>22</v>
      </c>
      <c r="T301" s="77">
        <f t="shared" si="173"/>
        <v>78</v>
      </c>
    </row>
    <row r="302" spans="1:20" ht="56.25" customHeight="1">
      <c r="A302" s="33" t="s">
        <v>35</v>
      </c>
      <c r="B302" s="38" t="s">
        <v>38</v>
      </c>
      <c r="C302" s="33">
        <f>SUM(C303:C306)</f>
        <v>152</v>
      </c>
      <c r="D302" s="33">
        <f t="shared" ref="D302:J302" si="174">SUM(D303:D306)</f>
        <v>135</v>
      </c>
      <c r="E302" s="33">
        <f t="shared" si="174"/>
        <v>12</v>
      </c>
      <c r="F302" s="33">
        <f t="shared" si="174"/>
        <v>123</v>
      </c>
      <c r="G302" s="33">
        <f t="shared" si="174"/>
        <v>0</v>
      </c>
      <c r="H302" s="33">
        <f t="shared" si="174"/>
        <v>4</v>
      </c>
      <c r="I302" s="33">
        <f t="shared" si="174"/>
        <v>117</v>
      </c>
      <c r="J302" s="33">
        <f t="shared" si="174"/>
        <v>2</v>
      </c>
      <c r="K302" s="101"/>
      <c r="L302" s="33">
        <f t="shared" ref="L302" si="175">SUM(L303:L306)</f>
        <v>4</v>
      </c>
      <c r="M302" s="157">
        <f t="shared" ref="M302" si="176">SUM(M303:M306)</f>
        <v>4</v>
      </c>
      <c r="N302" s="101"/>
      <c r="O302" s="33">
        <f t="shared" ref="O302" si="177">SUM(O303:O306)</f>
        <v>72</v>
      </c>
      <c r="P302" s="101"/>
      <c r="Q302" s="33">
        <f t="shared" ref="Q302:T302" si="178">SUM(Q303:Q306)</f>
        <v>29</v>
      </c>
      <c r="R302" s="33">
        <f t="shared" si="178"/>
        <v>4</v>
      </c>
      <c r="S302" s="33">
        <f t="shared" si="178"/>
        <v>4</v>
      </c>
      <c r="T302" s="33">
        <f t="shared" si="178"/>
        <v>0</v>
      </c>
    </row>
    <row r="303" spans="1:20" ht="56.25" customHeight="1">
      <c r="A303" s="13">
        <v>1</v>
      </c>
      <c r="B303" s="54" t="s">
        <v>218</v>
      </c>
      <c r="C303" s="13">
        <v>46</v>
      </c>
      <c r="D303" s="13">
        <f>E303+F303</f>
        <v>39</v>
      </c>
      <c r="E303" s="13">
        <v>3</v>
      </c>
      <c r="F303" s="35">
        <f>G303+H303+I303+J303</f>
        <v>36</v>
      </c>
      <c r="G303" s="35">
        <v>0</v>
      </c>
      <c r="H303" s="35">
        <v>1</v>
      </c>
      <c r="I303" s="35">
        <v>35</v>
      </c>
      <c r="J303" s="35">
        <v>0</v>
      </c>
      <c r="K303" s="100">
        <v>0.05</v>
      </c>
      <c r="L303" s="35">
        <v>1</v>
      </c>
      <c r="M303" s="76">
        <f>L303-G303</f>
        <v>1</v>
      </c>
      <c r="N303" s="100">
        <v>0.6</v>
      </c>
      <c r="O303" s="35">
        <v>21</v>
      </c>
      <c r="P303" s="100">
        <v>0.25</v>
      </c>
      <c r="Q303" s="35">
        <v>9</v>
      </c>
      <c r="R303" s="35">
        <f>S303+T303</f>
        <v>1</v>
      </c>
      <c r="S303" s="35">
        <v>1</v>
      </c>
      <c r="T303" s="35">
        <v>0</v>
      </c>
    </row>
    <row r="304" spans="1:20" ht="56.25" customHeight="1">
      <c r="A304" s="13">
        <v>2</v>
      </c>
      <c r="B304" s="54" t="s">
        <v>219</v>
      </c>
      <c r="C304" s="13">
        <v>29</v>
      </c>
      <c r="D304" s="13">
        <f>E304+F304</f>
        <v>25</v>
      </c>
      <c r="E304" s="13">
        <v>3</v>
      </c>
      <c r="F304" s="35">
        <f>G304+H304+I304+J304</f>
        <v>22</v>
      </c>
      <c r="G304" s="35">
        <v>0</v>
      </c>
      <c r="H304" s="35">
        <v>1</v>
      </c>
      <c r="I304" s="35">
        <v>21</v>
      </c>
      <c r="J304" s="35">
        <v>0</v>
      </c>
      <c r="K304" s="100">
        <v>0.05</v>
      </c>
      <c r="L304" s="35">
        <v>1</v>
      </c>
      <c r="M304" s="76">
        <f>L304-G304</f>
        <v>1</v>
      </c>
      <c r="N304" s="100">
        <v>0.6</v>
      </c>
      <c r="O304" s="35">
        <v>13</v>
      </c>
      <c r="P304" s="100">
        <v>0.25</v>
      </c>
      <c r="Q304" s="35">
        <v>5</v>
      </c>
      <c r="R304" s="35">
        <f>S304+T304</f>
        <v>1</v>
      </c>
      <c r="S304" s="35">
        <v>1</v>
      </c>
      <c r="T304" s="35">
        <v>0</v>
      </c>
    </row>
    <row r="305" spans="1:20" ht="56.25" customHeight="1">
      <c r="A305" s="13">
        <v>3</v>
      </c>
      <c r="B305" s="54" t="s">
        <v>220</v>
      </c>
      <c r="C305" s="13">
        <v>33</v>
      </c>
      <c r="D305" s="13">
        <f>E305+F305</f>
        <v>29</v>
      </c>
      <c r="E305" s="13">
        <v>3</v>
      </c>
      <c r="F305" s="35">
        <f>G305+H305+I305+J305</f>
        <v>26</v>
      </c>
      <c r="G305" s="35">
        <v>0</v>
      </c>
      <c r="H305" s="35">
        <v>1</v>
      </c>
      <c r="I305" s="35">
        <v>25</v>
      </c>
      <c r="J305" s="35">
        <v>0</v>
      </c>
      <c r="K305" s="100">
        <v>0.05</v>
      </c>
      <c r="L305" s="35">
        <v>1</v>
      </c>
      <c r="M305" s="76">
        <f>L305-G305</f>
        <v>1</v>
      </c>
      <c r="N305" s="100">
        <v>0.6</v>
      </c>
      <c r="O305" s="35">
        <v>15</v>
      </c>
      <c r="P305" s="100">
        <v>0.25</v>
      </c>
      <c r="Q305" s="35">
        <v>6</v>
      </c>
      <c r="R305" s="35">
        <f>S305+T305</f>
        <v>1</v>
      </c>
      <c r="S305" s="35">
        <v>1</v>
      </c>
      <c r="T305" s="35">
        <v>0</v>
      </c>
    </row>
    <row r="306" spans="1:20" ht="56.25" customHeight="1">
      <c r="A306" s="13">
        <v>4</v>
      </c>
      <c r="B306" s="54" t="s">
        <v>221</v>
      </c>
      <c r="C306" s="13">
        <v>44</v>
      </c>
      <c r="D306" s="13">
        <f>E306+F306</f>
        <v>42</v>
      </c>
      <c r="E306" s="13">
        <v>3</v>
      </c>
      <c r="F306" s="35">
        <f>G306+H306+I306+J306</f>
        <v>39</v>
      </c>
      <c r="G306" s="35">
        <v>0</v>
      </c>
      <c r="H306" s="64">
        <v>1</v>
      </c>
      <c r="I306" s="64">
        <v>36</v>
      </c>
      <c r="J306" s="64">
        <v>2</v>
      </c>
      <c r="K306" s="100">
        <v>0.05</v>
      </c>
      <c r="L306" s="64">
        <v>1</v>
      </c>
      <c r="M306" s="159">
        <f>L306-G306</f>
        <v>1</v>
      </c>
      <c r="N306" s="100">
        <v>0.6</v>
      </c>
      <c r="O306" s="64">
        <v>23</v>
      </c>
      <c r="P306" s="100">
        <v>0.25</v>
      </c>
      <c r="Q306" s="64">
        <v>9</v>
      </c>
      <c r="R306" s="64">
        <f>S306+T306</f>
        <v>1</v>
      </c>
      <c r="S306" s="64">
        <v>1</v>
      </c>
      <c r="T306" s="64">
        <v>0</v>
      </c>
    </row>
    <row r="307" spans="1:20" ht="56.25" customHeight="1">
      <c r="A307" s="33" t="s">
        <v>36</v>
      </c>
      <c r="B307" s="38" t="s">
        <v>39</v>
      </c>
      <c r="C307" s="33">
        <f>SUM(C308:C328)</f>
        <v>752</v>
      </c>
      <c r="D307" s="33">
        <f t="shared" ref="D307:J307" si="179">SUM(D308:D328)</f>
        <v>695</v>
      </c>
      <c r="E307" s="33">
        <f t="shared" si="179"/>
        <v>48</v>
      </c>
      <c r="F307" s="33">
        <f t="shared" si="179"/>
        <v>647</v>
      </c>
      <c r="G307" s="33">
        <f t="shared" si="179"/>
        <v>0</v>
      </c>
      <c r="H307" s="33">
        <f t="shared" si="179"/>
        <v>291</v>
      </c>
      <c r="I307" s="33">
        <f t="shared" si="179"/>
        <v>312</v>
      </c>
      <c r="J307" s="33">
        <f t="shared" si="179"/>
        <v>44</v>
      </c>
      <c r="K307" s="101"/>
      <c r="L307" s="33">
        <f t="shared" ref="L307:M307" si="180">SUM(L308:L328)</f>
        <v>64.700000000000017</v>
      </c>
      <c r="M307" s="157">
        <f t="shared" si="180"/>
        <v>64.000000000000014</v>
      </c>
      <c r="N307" s="101"/>
      <c r="O307" s="33">
        <f>SUM(O308:O328)</f>
        <v>417.00000000000006</v>
      </c>
      <c r="P307" s="101"/>
      <c r="Q307" s="33">
        <f t="shared" ref="Q307:T307" si="181">SUM(Q308:Q328)</f>
        <v>138.99999999999997</v>
      </c>
      <c r="R307" s="33">
        <f t="shared" si="181"/>
        <v>58</v>
      </c>
      <c r="S307" s="33">
        <f t="shared" si="181"/>
        <v>9</v>
      </c>
      <c r="T307" s="33">
        <f t="shared" si="181"/>
        <v>49</v>
      </c>
    </row>
    <row r="308" spans="1:20" ht="56.25" customHeight="1">
      <c r="A308" s="59">
        <v>1</v>
      </c>
      <c r="B308" s="60" t="s">
        <v>222</v>
      </c>
      <c r="C308" s="59">
        <v>30</v>
      </c>
      <c r="D308" s="59">
        <f>E308+F308</f>
        <v>26</v>
      </c>
      <c r="E308" s="59">
        <v>1</v>
      </c>
      <c r="F308" s="64">
        <f t="shared" ref="F308:F328" si="182">G308+H308+I308+J308</f>
        <v>25</v>
      </c>
      <c r="G308" s="64">
        <v>0</v>
      </c>
      <c r="H308" s="64">
        <v>10</v>
      </c>
      <c r="I308" s="64">
        <v>13</v>
      </c>
      <c r="J308" s="64">
        <v>2</v>
      </c>
      <c r="K308" s="65">
        <v>0.1</v>
      </c>
      <c r="L308" s="64">
        <f>K308*F308</f>
        <v>2.5</v>
      </c>
      <c r="M308" s="159">
        <f t="shared" ref="M308:M317" si="183">L308-G308</f>
        <v>2.5</v>
      </c>
      <c r="N308" s="65">
        <v>0.6</v>
      </c>
      <c r="O308" s="123">
        <f>N308*D308</f>
        <v>15.6</v>
      </c>
      <c r="P308" s="65">
        <v>0.2</v>
      </c>
      <c r="Q308" s="123">
        <f t="shared" ref="Q308:Q344" si="184">P308*D308</f>
        <v>5.2</v>
      </c>
      <c r="R308" s="64">
        <f t="shared" ref="R308:R328" si="185">S308+T308</f>
        <v>2</v>
      </c>
      <c r="S308" s="64">
        <v>0</v>
      </c>
      <c r="T308" s="64">
        <v>2</v>
      </c>
    </row>
    <row r="309" spans="1:20" ht="56.25" customHeight="1">
      <c r="A309" s="102">
        <v>2</v>
      </c>
      <c r="B309" s="103" t="s">
        <v>223</v>
      </c>
      <c r="C309" s="59">
        <v>28</v>
      </c>
      <c r="D309" s="59">
        <f t="shared" ref="D309:D328" si="186">E309+F309</f>
        <v>28</v>
      </c>
      <c r="E309" s="59">
        <v>2</v>
      </c>
      <c r="F309" s="64">
        <f t="shared" si="182"/>
        <v>26</v>
      </c>
      <c r="G309" s="64">
        <v>0</v>
      </c>
      <c r="H309" s="64">
        <v>8</v>
      </c>
      <c r="I309" s="64">
        <v>17</v>
      </c>
      <c r="J309" s="64">
        <v>1</v>
      </c>
      <c r="K309" s="65">
        <v>0.1</v>
      </c>
      <c r="L309" s="64">
        <f t="shared" ref="L309:L328" si="187">K309*F309</f>
        <v>2.6</v>
      </c>
      <c r="M309" s="159">
        <f t="shared" si="183"/>
        <v>2.6</v>
      </c>
      <c r="N309" s="65">
        <v>0.6</v>
      </c>
      <c r="O309" s="123">
        <f t="shared" ref="O309:O344" si="188">N309*D309</f>
        <v>16.8</v>
      </c>
      <c r="P309" s="65">
        <v>0.2</v>
      </c>
      <c r="Q309" s="123">
        <f t="shared" si="184"/>
        <v>5.6000000000000005</v>
      </c>
      <c r="R309" s="64">
        <f t="shared" si="185"/>
        <v>2</v>
      </c>
      <c r="S309" s="64">
        <v>0</v>
      </c>
      <c r="T309" s="64">
        <v>2</v>
      </c>
    </row>
    <row r="310" spans="1:20" ht="56.25" customHeight="1">
      <c r="A310" s="59">
        <v>3</v>
      </c>
      <c r="B310" s="60" t="s">
        <v>224</v>
      </c>
      <c r="C310" s="59">
        <v>27</v>
      </c>
      <c r="D310" s="59">
        <f t="shared" si="186"/>
        <v>25</v>
      </c>
      <c r="E310" s="59">
        <v>2</v>
      </c>
      <c r="F310" s="64">
        <f t="shared" si="182"/>
        <v>23</v>
      </c>
      <c r="G310" s="64">
        <v>0</v>
      </c>
      <c r="H310" s="64">
        <v>17</v>
      </c>
      <c r="I310" s="64">
        <v>5</v>
      </c>
      <c r="J310" s="64">
        <v>1</v>
      </c>
      <c r="K310" s="65">
        <v>0.1</v>
      </c>
      <c r="L310" s="64">
        <f t="shared" si="187"/>
        <v>2.3000000000000003</v>
      </c>
      <c r="M310" s="159">
        <f t="shared" si="183"/>
        <v>2.3000000000000003</v>
      </c>
      <c r="N310" s="65">
        <v>0.6</v>
      </c>
      <c r="O310" s="123">
        <f t="shared" si="188"/>
        <v>15</v>
      </c>
      <c r="P310" s="65">
        <v>0.2</v>
      </c>
      <c r="Q310" s="123">
        <f t="shared" si="184"/>
        <v>5</v>
      </c>
      <c r="R310" s="64">
        <f t="shared" si="185"/>
        <v>2</v>
      </c>
      <c r="S310" s="64">
        <v>0</v>
      </c>
      <c r="T310" s="64">
        <v>2</v>
      </c>
    </row>
    <row r="311" spans="1:20" ht="56.25" customHeight="1">
      <c r="A311" s="102">
        <v>4</v>
      </c>
      <c r="B311" s="60" t="s">
        <v>225</v>
      </c>
      <c r="C311" s="59">
        <v>27</v>
      </c>
      <c r="D311" s="59">
        <f>E311+F311</f>
        <v>26</v>
      </c>
      <c r="E311" s="59">
        <v>2</v>
      </c>
      <c r="F311" s="64">
        <f t="shared" si="182"/>
        <v>24</v>
      </c>
      <c r="G311" s="64">
        <v>0</v>
      </c>
      <c r="H311" s="64">
        <v>12</v>
      </c>
      <c r="I311" s="64">
        <v>10</v>
      </c>
      <c r="J311" s="64">
        <v>2</v>
      </c>
      <c r="K311" s="65">
        <v>0.1</v>
      </c>
      <c r="L311" s="64">
        <f t="shared" si="187"/>
        <v>2.4000000000000004</v>
      </c>
      <c r="M311" s="159">
        <f t="shared" si="183"/>
        <v>2.4000000000000004</v>
      </c>
      <c r="N311" s="65">
        <v>0.6</v>
      </c>
      <c r="O311" s="123">
        <f t="shared" si="188"/>
        <v>15.6</v>
      </c>
      <c r="P311" s="65">
        <v>0.2</v>
      </c>
      <c r="Q311" s="123">
        <f t="shared" si="184"/>
        <v>5.2</v>
      </c>
      <c r="R311" s="64">
        <f t="shared" si="185"/>
        <v>2</v>
      </c>
      <c r="S311" s="64">
        <v>1</v>
      </c>
      <c r="T311" s="64">
        <v>1</v>
      </c>
    </row>
    <row r="312" spans="1:20" ht="56.25" customHeight="1">
      <c r="A312" s="59">
        <v>5</v>
      </c>
      <c r="B312" s="60" t="s">
        <v>226</v>
      </c>
      <c r="C312" s="59">
        <v>50</v>
      </c>
      <c r="D312" s="59">
        <f t="shared" si="186"/>
        <v>42</v>
      </c>
      <c r="E312" s="59">
        <v>3</v>
      </c>
      <c r="F312" s="64">
        <f t="shared" si="182"/>
        <v>39</v>
      </c>
      <c r="G312" s="64">
        <v>0</v>
      </c>
      <c r="H312" s="64">
        <v>11</v>
      </c>
      <c r="I312" s="64">
        <v>23</v>
      </c>
      <c r="J312" s="64">
        <v>5</v>
      </c>
      <c r="K312" s="65">
        <v>0.1</v>
      </c>
      <c r="L312" s="64">
        <f t="shared" si="187"/>
        <v>3.9000000000000004</v>
      </c>
      <c r="M312" s="159">
        <f t="shared" si="183"/>
        <v>3.9000000000000004</v>
      </c>
      <c r="N312" s="65">
        <v>0.6</v>
      </c>
      <c r="O312" s="123">
        <f t="shared" si="188"/>
        <v>25.2</v>
      </c>
      <c r="P312" s="65">
        <v>0.2</v>
      </c>
      <c r="Q312" s="123">
        <f t="shared" si="184"/>
        <v>8.4</v>
      </c>
      <c r="R312" s="64">
        <f t="shared" si="185"/>
        <v>3</v>
      </c>
      <c r="S312" s="64">
        <v>0</v>
      </c>
      <c r="T312" s="64">
        <v>3</v>
      </c>
    </row>
    <row r="313" spans="1:20" ht="56.25" customHeight="1">
      <c r="A313" s="102">
        <v>6</v>
      </c>
      <c r="B313" s="60" t="s">
        <v>227</v>
      </c>
      <c r="C313" s="59">
        <v>44</v>
      </c>
      <c r="D313" s="59">
        <f>E313+F313</f>
        <v>42</v>
      </c>
      <c r="E313" s="59">
        <v>3</v>
      </c>
      <c r="F313" s="64">
        <f t="shared" si="182"/>
        <v>39</v>
      </c>
      <c r="G313" s="64">
        <v>0</v>
      </c>
      <c r="H313" s="64">
        <v>20</v>
      </c>
      <c r="I313" s="64">
        <v>18</v>
      </c>
      <c r="J313" s="64">
        <v>1</v>
      </c>
      <c r="K313" s="65">
        <v>0.1</v>
      </c>
      <c r="L313" s="64">
        <f t="shared" si="187"/>
        <v>3.9000000000000004</v>
      </c>
      <c r="M313" s="159">
        <f t="shared" si="183"/>
        <v>3.9000000000000004</v>
      </c>
      <c r="N313" s="65">
        <v>0.6</v>
      </c>
      <c r="O313" s="123">
        <f t="shared" si="188"/>
        <v>25.2</v>
      </c>
      <c r="P313" s="65">
        <v>0.2</v>
      </c>
      <c r="Q313" s="123">
        <f t="shared" si="184"/>
        <v>8.4</v>
      </c>
      <c r="R313" s="64">
        <f t="shared" si="185"/>
        <v>2</v>
      </c>
      <c r="S313" s="64">
        <v>0</v>
      </c>
      <c r="T313" s="64">
        <v>2</v>
      </c>
    </row>
    <row r="314" spans="1:20" ht="56.25" customHeight="1">
      <c r="A314" s="59">
        <v>7</v>
      </c>
      <c r="B314" s="60" t="s">
        <v>228</v>
      </c>
      <c r="C314" s="59">
        <v>29</v>
      </c>
      <c r="D314" s="59">
        <f t="shared" si="186"/>
        <v>26</v>
      </c>
      <c r="E314" s="59">
        <v>2</v>
      </c>
      <c r="F314" s="64">
        <f t="shared" si="182"/>
        <v>24</v>
      </c>
      <c r="G314" s="64">
        <v>0</v>
      </c>
      <c r="H314" s="64">
        <v>12</v>
      </c>
      <c r="I314" s="64">
        <v>10</v>
      </c>
      <c r="J314" s="64">
        <v>2</v>
      </c>
      <c r="K314" s="65">
        <v>0.1</v>
      </c>
      <c r="L314" s="64">
        <f t="shared" si="187"/>
        <v>2.4000000000000004</v>
      </c>
      <c r="M314" s="159">
        <f>L314-G314</f>
        <v>2.4000000000000004</v>
      </c>
      <c r="N314" s="65">
        <v>0.6</v>
      </c>
      <c r="O314" s="123">
        <f t="shared" si="188"/>
        <v>15.6</v>
      </c>
      <c r="P314" s="65">
        <v>0.2</v>
      </c>
      <c r="Q314" s="123">
        <f t="shared" si="184"/>
        <v>5.2</v>
      </c>
      <c r="R314" s="64">
        <f t="shared" si="185"/>
        <v>3</v>
      </c>
      <c r="S314" s="64">
        <v>1</v>
      </c>
      <c r="T314" s="64">
        <v>2</v>
      </c>
    </row>
    <row r="315" spans="1:20" ht="56.25" customHeight="1">
      <c r="A315" s="102">
        <v>8</v>
      </c>
      <c r="B315" s="60" t="s">
        <v>229</v>
      </c>
      <c r="C315" s="59">
        <v>22</v>
      </c>
      <c r="D315" s="59">
        <f>E315+F315</f>
        <v>19</v>
      </c>
      <c r="E315" s="59">
        <v>2</v>
      </c>
      <c r="F315" s="64">
        <f t="shared" si="182"/>
        <v>17</v>
      </c>
      <c r="G315" s="64">
        <v>0</v>
      </c>
      <c r="H315" s="64">
        <v>7</v>
      </c>
      <c r="I315" s="64">
        <v>10</v>
      </c>
      <c r="J315" s="64">
        <v>0</v>
      </c>
      <c r="K315" s="65">
        <v>0.1</v>
      </c>
      <c r="L315" s="64">
        <f t="shared" si="187"/>
        <v>1.7000000000000002</v>
      </c>
      <c r="M315" s="159">
        <f t="shared" si="183"/>
        <v>1.7000000000000002</v>
      </c>
      <c r="N315" s="65">
        <v>0.6</v>
      </c>
      <c r="O315" s="123">
        <f t="shared" si="188"/>
        <v>11.4</v>
      </c>
      <c r="P315" s="65">
        <v>0.2</v>
      </c>
      <c r="Q315" s="123">
        <f t="shared" si="184"/>
        <v>3.8000000000000003</v>
      </c>
      <c r="R315" s="64">
        <f t="shared" si="185"/>
        <v>1</v>
      </c>
      <c r="S315" s="64">
        <v>0</v>
      </c>
      <c r="T315" s="64">
        <v>1</v>
      </c>
    </row>
    <row r="316" spans="1:20" ht="56.25" customHeight="1">
      <c r="A316" s="59">
        <v>9</v>
      </c>
      <c r="B316" s="104" t="s">
        <v>230</v>
      </c>
      <c r="C316" s="105">
        <v>41</v>
      </c>
      <c r="D316" s="59">
        <f t="shared" si="186"/>
        <v>38</v>
      </c>
      <c r="E316" s="105">
        <v>2</v>
      </c>
      <c r="F316" s="64">
        <f t="shared" si="182"/>
        <v>36</v>
      </c>
      <c r="G316" s="64">
        <v>0</v>
      </c>
      <c r="H316" s="105">
        <v>16</v>
      </c>
      <c r="I316" s="105">
        <v>19</v>
      </c>
      <c r="J316" s="105">
        <v>1</v>
      </c>
      <c r="K316" s="106">
        <v>0.1</v>
      </c>
      <c r="L316" s="64">
        <f t="shared" si="187"/>
        <v>3.6</v>
      </c>
      <c r="M316" s="164">
        <f t="shared" si="183"/>
        <v>3.6</v>
      </c>
      <c r="N316" s="65">
        <v>0.6</v>
      </c>
      <c r="O316" s="123">
        <f t="shared" si="188"/>
        <v>22.8</v>
      </c>
      <c r="P316" s="65">
        <v>0.2</v>
      </c>
      <c r="Q316" s="123">
        <f t="shared" si="184"/>
        <v>7.6000000000000005</v>
      </c>
      <c r="R316" s="105">
        <f t="shared" si="185"/>
        <v>2</v>
      </c>
      <c r="S316" s="105">
        <v>1</v>
      </c>
      <c r="T316" s="105">
        <v>1</v>
      </c>
    </row>
    <row r="317" spans="1:20" ht="56.25" customHeight="1">
      <c r="A317" s="102">
        <v>10</v>
      </c>
      <c r="B317" s="103" t="s">
        <v>242</v>
      </c>
      <c r="C317" s="59">
        <v>27</v>
      </c>
      <c r="D317" s="59">
        <f>E317+F317</f>
        <v>26</v>
      </c>
      <c r="E317" s="59">
        <v>2</v>
      </c>
      <c r="F317" s="64">
        <f t="shared" si="182"/>
        <v>24</v>
      </c>
      <c r="G317" s="64">
        <v>0</v>
      </c>
      <c r="H317" s="64">
        <v>13</v>
      </c>
      <c r="I317" s="64">
        <v>11</v>
      </c>
      <c r="J317" s="64">
        <v>0</v>
      </c>
      <c r="K317" s="65">
        <v>0.1</v>
      </c>
      <c r="L317" s="64">
        <f t="shared" si="187"/>
        <v>2.4000000000000004</v>
      </c>
      <c r="M317" s="159">
        <f t="shared" si="183"/>
        <v>2.4000000000000004</v>
      </c>
      <c r="N317" s="65">
        <v>0.6</v>
      </c>
      <c r="O317" s="123">
        <f t="shared" si="188"/>
        <v>15.6</v>
      </c>
      <c r="P317" s="65">
        <v>0.2</v>
      </c>
      <c r="Q317" s="123">
        <f t="shared" si="184"/>
        <v>5.2</v>
      </c>
      <c r="R317" s="64">
        <f t="shared" si="185"/>
        <v>3</v>
      </c>
      <c r="S317" s="64">
        <v>1</v>
      </c>
      <c r="T317" s="64">
        <v>2</v>
      </c>
    </row>
    <row r="318" spans="1:20" ht="56.25" customHeight="1">
      <c r="A318" s="59">
        <v>11</v>
      </c>
      <c r="B318" s="60" t="s">
        <v>231</v>
      </c>
      <c r="C318" s="59">
        <v>55</v>
      </c>
      <c r="D318" s="59">
        <f t="shared" si="186"/>
        <v>50</v>
      </c>
      <c r="E318" s="59">
        <v>3</v>
      </c>
      <c r="F318" s="64">
        <f t="shared" si="182"/>
        <v>47</v>
      </c>
      <c r="G318" s="64">
        <v>0</v>
      </c>
      <c r="H318" s="64">
        <v>29</v>
      </c>
      <c r="I318" s="64">
        <v>13</v>
      </c>
      <c r="J318" s="64">
        <v>5</v>
      </c>
      <c r="K318" s="65">
        <v>0.1</v>
      </c>
      <c r="L318" s="64">
        <f t="shared" si="187"/>
        <v>4.7</v>
      </c>
      <c r="M318" s="159">
        <v>4</v>
      </c>
      <c r="N318" s="65">
        <v>0.6</v>
      </c>
      <c r="O318" s="123">
        <f t="shared" si="188"/>
        <v>30</v>
      </c>
      <c r="P318" s="65">
        <v>0.2</v>
      </c>
      <c r="Q318" s="123">
        <f t="shared" si="184"/>
        <v>10</v>
      </c>
      <c r="R318" s="64">
        <f t="shared" si="185"/>
        <v>4</v>
      </c>
      <c r="S318" s="64">
        <v>0</v>
      </c>
      <c r="T318" s="64">
        <v>4</v>
      </c>
    </row>
    <row r="319" spans="1:20" ht="56.25" customHeight="1">
      <c r="A319" s="102">
        <v>12</v>
      </c>
      <c r="B319" s="103" t="s">
        <v>232</v>
      </c>
      <c r="C319" s="59">
        <v>37</v>
      </c>
      <c r="D319" s="59">
        <f>E319+F319</f>
        <v>36</v>
      </c>
      <c r="E319" s="59">
        <v>2</v>
      </c>
      <c r="F319" s="64">
        <f t="shared" si="182"/>
        <v>34</v>
      </c>
      <c r="G319" s="64">
        <v>0</v>
      </c>
      <c r="H319" s="59">
        <v>10</v>
      </c>
      <c r="I319" s="59">
        <v>21</v>
      </c>
      <c r="J319" s="59">
        <v>3</v>
      </c>
      <c r="K319" s="61">
        <v>0.1</v>
      </c>
      <c r="L319" s="64">
        <f t="shared" si="187"/>
        <v>3.4000000000000004</v>
      </c>
      <c r="M319" s="165">
        <f t="shared" ref="M319:M328" si="189">L319-G319</f>
        <v>3.4000000000000004</v>
      </c>
      <c r="N319" s="65">
        <v>0.6</v>
      </c>
      <c r="O319" s="123">
        <f t="shared" si="188"/>
        <v>21.599999999999998</v>
      </c>
      <c r="P319" s="65">
        <v>0.2</v>
      </c>
      <c r="Q319" s="123">
        <f t="shared" si="184"/>
        <v>7.2</v>
      </c>
      <c r="R319" s="59">
        <f t="shared" si="185"/>
        <v>5</v>
      </c>
      <c r="S319" s="59">
        <v>2</v>
      </c>
      <c r="T319" s="59">
        <v>3</v>
      </c>
    </row>
    <row r="320" spans="1:20" ht="56.25" customHeight="1">
      <c r="A320" s="59">
        <v>13</v>
      </c>
      <c r="B320" s="60" t="s">
        <v>233</v>
      </c>
      <c r="C320" s="59">
        <v>32</v>
      </c>
      <c r="D320" s="59">
        <f t="shared" si="186"/>
        <v>28</v>
      </c>
      <c r="E320" s="59">
        <v>2</v>
      </c>
      <c r="F320" s="64">
        <f t="shared" si="182"/>
        <v>26</v>
      </c>
      <c r="G320" s="64">
        <v>0</v>
      </c>
      <c r="H320" s="64">
        <v>9</v>
      </c>
      <c r="I320" s="64">
        <v>15</v>
      </c>
      <c r="J320" s="64">
        <v>2</v>
      </c>
      <c r="K320" s="65">
        <v>0.1</v>
      </c>
      <c r="L320" s="64">
        <f t="shared" si="187"/>
        <v>2.6</v>
      </c>
      <c r="M320" s="159">
        <f t="shared" si="189"/>
        <v>2.6</v>
      </c>
      <c r="N320" s="65">
        <v>0.6</v>
      </c>
      <c r="O320" s="123">
        <f t="shared" si="188"/>
        <v>16.8</v>
      </c>
      <c r="P320" s="65">
        <v>0.2</v>
      </c>
      <c r="Q320" s="123">
        <f t="shared" si="184"/>
        <v>5.6000000000000005</v>
      </c>
      <c r="R320" s="59">
        <f t="shared" si="185"/>
        <v>2</v>
      </c>
      <c r="S320" s="64">
        <v>0</v>
      </c>
      <c r="T320" s="64">
        <v>2</v>
      </c>
    </row>
    <row r="321" spans="1:20" ht="56.25" customHeight="1">
      <c r="A321" s="102">
        <v>14</v>
      </c>
      <c r="B321" s="60" t="s">
        <v>234</v>
      </c>
      <c r="C321" s="59">
        <v>25</v>
      </c>
      <c r="D321" s="59">
        <f t="shared" si="186"/>
        <v>24</v>
      </c>
      <c r="E321" s="59">
        <v>2</v>
      </c>
      <c r="F321" s="64">
        <f t="shared" si="182"/>
        <v>22</v>
      </c>
      <c r="G321" s="64">
        <v>0</v>
      </c>
      <c r="H321" s="64">
        <v>12</v>
      </c>
      <c r="I321" s="64">
        <v>9</v>
      </c>
      <c r="J321" s="64">
        <v>1</v>
      </c>
      <c r="K321" s="65">
        <v>0.1</v>
      </c>
      <c r="L321" s="64">
        <f t="shared" si="187"/>
        <v>2.2000000000000002</v>
      </c>
      <c r="M321" s="159">
        <f t="shared" si="189"/>
        <v>2.2000000000000002</v>
      </c>
      <c r="N321" s="65">
        <v>0.6</v>
      </c>
      <c r="O321" s="123">
        <f t="shared" si="188"/>
        <v>14.399999999999999</v>
      </c>
      <c r="P321" s="65">
        <v>0.2</v>
      </c>
      <c r="Q321" s="123">
        <f t="shared" si="184"/>
        <v>4.8000000000000007</v>
      </c>
      <c r="R321" s="64">
        <f t="shared" si="185"/>
        <v>3</v>
      </c>
      <c r="S321" s="64">
        <v>1</v>
      </c>
      <c r="T321" s="64">
        <v>2</v>
      </c>
    </row>
    <row r="322" spans="1:20" ht="56.25" customHeight="1">
      <c r="A322" s="59">
        <v>15</v>
      </c>
      <c r="B322" s="60" t="s">
        <v>235</v>
      </c>
      <c r="C322" s="59">
        <v>27</v>
      </c>
      <c r="D322" s="59">
        <f>E322+F322</f>
        <v>26</v>
      </c>
      <c r="E322" s="59">
        <v>2</v>
      </c>
      <c r="F322" s="64">
        <f t="shared" si="182"/>
        <v>24</v>
      </c>
      <c r="G322" s="64">
        <v>0</v>
      </c>
      <c r="H322" s="64">
        <v>8</v>
      </c>
      <c r="I322" s="64">
        <v>11</v>
      </c>
      <c r="J322" s="64">
        <v>5</v>
      </c>
      <c r="K322" s="65">
        <v>0.1</v>
      </c>
      <c r="L322" s="64">
        <f t="shared" si="187"/>
        <v>2.4000000000000004</v>
      </c>
      <c r="M322" s="159">
        <f t="shared" si="189"/>
        <v>2.4000000000000004</v>
      </c>
      <c r="N322" s="65">
        <v>0.6</v>
      </c>
      <c r="O322" s="123">
        <f t="shared" si="188"/>
        <v>15.6</v>
      </c>
      <c r="P322" s="65">
        <v>0.2</v>
      </c>
      <c r="Q322" s="123">
        <f t="shared" si="184"/>
        <v>5.2</v>
      </c>
      <c r="R322" s="64">
        <f t="shared" si="185"/>
        <v>2</v>
      </c>
      <c r="S322" s="64">
        <v>0</v>
      </c>
      <c r="T322" s="64">
        <v>2</v>
      </c>
    </row>
    <row r="323" spans="1:20" ht="56.25" customHeight="1">
      <c r="A323" s="102">
        <v>16</v>
      </c>
      <c r="B323" s="60" t="s">
        <v>236</v>
      </c>
      <c r="C323" s="59">
        <v>31</v>
      </c>
      <c r="D323" s="59">
        <f t="shared" si="186"/>
        <v>28</v>
      </c>
      <c r="E323" s="59">
        <v>2</v>
      </c>
      <c r="F323" s="64">
        <f t="shared" si="182"/>
        <v>26</v>
      </c>
      <c r="G323" s="64">
        <v>0</v>
      </c>
      <c r="H323" s="64">
        <v>20</v>
      </c>
      <c r="I323" s="64">
        <v>6</v>
      </c>
      <c r="J323" s="64">
        <v>0</v>
      </c>
      <c r="K323" s="65">
        <v>0.1</v>
      </c>
      <c r="L323" s="64">
        <f t="shared" si="187"/>
        <v>2.6</v>
      </c>
      <c r="M323" s="159">
        <f t="shared" si="189"/>
        <v>2.6</v>
      </c>
      <c r="N323" s="65">
        <v>0.6</v>
      </c>
      <c r="O323" s="123">
        <f t="shared" si="188"/>
        <v>16.8</v>
      </c>
      <c r="P323" s="65">
        <v>0.2</v>
      </c>
      <c r="Q323" s="123">
        <f t="shared" si="184"/>
        <v>5.6000000000000005</v>
      </c>
      <c r="R323" s="64">
        <f t="shared" si="185"/>
        <v>2</v>
      </c>
      <c r="S323" s="64">
        <v>0</v>
      </c>
      <c r="T323" s="64">
        <v>2</v>
      </c>
    </row>
    <row r="324" spans="1:20" ht="56.25" customHeight="1">
      <c r="A324" s="59">
        <v>17</v>
      </c>
      <c r="B324" s="60" t="s">
        <v>237</v>
      </c>
      <c r="C324" s="59">
        <v>28</v>
      </c>
      <c r="D324" s="59">
        <f t="shared" si="186"/>
        <v>26</v>
      </c>
      <c r="E324" s="59">
        <v>2</v>
      </c>
      <c r="F324" s="64">
        <f t="shared" si="182"/>
        <v>24</v>
      </c>
      <c r="G324" s="64">
        <v>0</v>
      </c>
      <c r="H324" s="64">
        <v>7</v>
      </c>
      <c r="I324" s="64">
        <v>14</v>
      </c>
      <c r="J324" s="64">
        <v>3</v>
      </c>
      <c r="K324" s="65">
        <v>0.1</v>
      </c>
      <c r="L324" s="64">
        <f t="shared" si="187"/>
        <v>2.4000000000000004</v>
      </c>
      <c r="M324" s="159">
        <f t="shared" si="189"/>
        <v>2.4000000000000004</v>
      </c>
      <c r="N324" s="65">
        <v>0.6</v>
      </c>
      <c r="O324" s="123">
        <f t="shared" si="188"/>
        <v>15.6</v>
      </c>
      <c r="P324" s="65">
        <v>0.2</v>
      </c>
      <c r="Q324" s="123">
        <f t="shared" si="184"/>
        <v>5.2</v>
      </c>
      <c r="R324" s="64">
        <f t="shared" si="185"/>
        <v>2</v>
      </c>
      <c r="S324" s="64">
        <v>0</v>
      </c>
      <c r="T324" s="64">
        <v>2</v>
      </c>
    </row>
    <row r="325" spans="1:20" ht="66">
      <c r="A325" s="102">
        <v>18</v>
      </c>
      <c r="B325" s="60" t="s">
        <v>238</v>
      </c>
      <c r="C325" s="59">
        <v>52</v>
      </c>
      <c r="D325" s="59">
        <f>E325+F325</f>
        <v>48</v>
      </c>
      <c r="E325" s="59">
        <v>3</v>
      </c>
      <c r="F325" s="64">
        <f t="shared" si="182"/>
        <v>45</v>
      </c>
      <c r="G325" s="64">
        <v>0</v>
      </c>
      <c r="H325" s="64">
        <v>19</v>
      </c>
      <c r="I325" s="64">
        <v>23</v>
      </c>
      <c r="J325" s="64">
        <v>3</v>
      </c>
      <c r="K325" s="65">
        <v>0.1</v>
      </c>
      <c r="L325" s="64">
        <f t="shared" si="187"/>
        <v>4.5</v>
      </c>
      <c r="M325" s="159">
        <f t="shared" si="189"/>
        <v>4.5</v>
      </c>
      <c r="N325" s="65">
        <v>0.6</v>
      </c>
      <c r="O325" s="123">
        <f t="shared" si="188"/>
        <v>28.799999999999997</v>
      </c>
      <c r="P325" s="65">
        <v>0.2</v>
      </c>
      <c r="Q325" s="123">
        <f t="shared" si="184"/>
        <v>9.6000000000000014</v>
      </c>
      <c r="R325" s="64">
        <f t="shared" si="185"/>
        <v>5</v>
      </c>
      <c r="S325" s="64">
        <v>1</v>
      </c>
      <c r="T325" s="64">
        <v>4</v>
      </c>
    </row>
    <row r="326" spans="1:20" ht="56.25" customHeight="1">
      <c r="A326" s="59">
        <v>19</v>
      </c>
      <c r="B326" s="60" t="s">
        <v>239</v>
      </c>
      <c r="C326" s="59">
        <v>37</v>
      </c>
      <c r="D326" s="59">
        <f t="shared" si="186"/>
        <v>34</v>
      </c>
      <c r="E326" s="59">
        <v>2</v>
      </c>
      <c r="F326" s="64">
        <f t="shared" si="182"/>
        <v>32</v>
      </c>
      <c r="G326" s="64">
        <v>0</v>
      </c>
      <c r="H326" s="64">
        <v>15</v>
      </c>
      <c r="I326" s="64">
        <v>15</v>
      </c>
      <c r="J326" s="64">
        <v>2</v>
      </c>
      <c r="K326" s="65">
        <v>0.1</v>
      </c>
      <c r="L326" s="64">
        <f t="shared" si="187"/>
        <v>3.2</v>
      </c>
      <c r="M326" s="159">
        <f t="shared" si="189"/>
        <v>3.2</v>
      </c>
      <c r="N326" s="65">
        <v>0.6</v>
      </c>
      <c r="O326" s="123">
        <f t="shared" si="188"/>
        <v>20.399999999999999</v>
      </c>
      <c r="P326" s="65">
        <v>0.2</v>
      </c>
      <c r="Q326" s="123">
        <f t="shared" si="184"/>
        <v>6.8000000000000007</v>
      </c>
      <c r="R326" s="64">
        <f t="shared" si="185"/>
        <v>2</v>
      </c>
      <c r="S326" s="64">
        <v>0</v>
      </c>
      <c r="T326" s="64">
        <v>2</v>
      </c>
    </row>
    <row r="327" spans="1:20" ht="56.25" customHeight="1">
      <c r="A327" s="102">
        <v>20</v>
      </c>
      <c r="B327" s="60" t="s">
        <v>240</v>
      </c>
      <c r="C327" s="59">
        <v>53</v>
      </c>
      <c r="D327" s="59">
        <f>E327+F327</f>
        <v>50</v>
      </c>
      <c r="E327" s="113">
        <v>4</v>
      </c>
      <c r="F327" s="64">
        <f t="shared" si="182"/>
        <v>46</v>
      </c>
      <c r="G327" s="64">
        <v>0</v>
      </c>
      <c r="H327" s="64">
        <v>16</v>
      </c>
      <c r="I327" s="64">
        <v>27</v>
      </c>
      <c r="J327" s="64">
        <v>3</v>
      </c>
      <c r="K327" s="65">
        <v>0.1</v>
      </c>
      <c r="L327" s="64">
        <f t="shared" si="187"/>
        <v>4.6000000000000005</v>
      </c>
      <c r="M327" s="159">
        <f t="shared" si="189"/>
        <v>4.6000000000000005</v>
      </c>
      <c r="N327" s="65">
        <v>0.6</v>
      </c>
      <c r="O327" s="123">
        <f t="shared" si="188"/>
        <v>30</v>
      </c>
      <c r="P327" s="65">
        <v>0.2</v>
      </c>
      <c r="Q327" s="123">
        <f t="shared" si="184"/>
        <v>10</v>
      </c>
      <c r="R327" s="64">
        <f t="shared" si="185"/>
        <v>4</v>
      </c>
      <c r="S327" s="64">
        <v>0</v>
      </c>
      <c r="T327" s="64">
        <v>4</v>
      </c>
    </row>
    <row r="328" spans="1:20" ht="66">
      <c r="A328" s="59">
        <v>21</v>
      </c>
      <c r="B328" s="60" t="s">
        <v>241</v>
      </c>
      <c r="C328" s="59">
        <v>50</v>
      </c>
      <c r="D328" s="59">
        <f t="shared" si="186"/>
        <v>47</v>
      </c>
      <c r="E328" s="59">
        <v>3</v>
      </c>
      <c r="F328" s="64">
        <f t="shared" si="182"/>
        <v>44</v>
      </c>
      <c r="G328" s="64">
        <v>0</v>
      </c>
      <c r="H328" s="64">
        <v>20</v>
      </c>
      <c r="I328" s="64">
        <v>22</v>
      </c>
      <c r="J328" s="64">
        <v>2</v>
      </c>
      <c r="K328" s="65">
        <v>0.1</v>
      </c>
      <c r="L328" s="64">
        <f t="shared" si="187"/>
        <v>4.4000000000000004</v>
      </c>
      <c r="M328" s="159">
        <f t="shared" si="189"/>
        <v>4.4000000000000004</v>
      </c>
      <c r="N328" s="65">
        <v>0.6</v>
      </c>
      <c r="O328" s="123">
        <f t="shared" si="188"/>
        <v>28.2</v>
      </c>
      <c r="P328" s="65">
        <v>0.2</v>
      </c>
      <c r="Q328" s="123">
        <f t="shared" si="184"/>
        <v>9.4</v>
      </c>
      <c r="R328" s="64">
        <f t="shared" si="185"/>
        <v>5</v>
      </c>
      <c r="S328" s="64">
        <v>1</v>
      </c>
      <c r="T328" s="64">
        <v>4</v>
      </c>
    </row>
    <row r="329" spans="1:20" ht="56.25" customHeight="1">
      <c r="A329" s="33" t="s">
        <v>37</v>
      </c>
      <c r="B329" s="38" t="s">
        <v>40</v>
      </c>
      <c r="C329" s="33">
        <f t="shared" ref="C329:J329" si="190">SUM(C330:C344)</f>
        <v>527</v>
      </c>
      <c r="D329" s="33">
        <f t="shared" si="190"/>
        <v>506</v>
      </c>
      <c r="E329" s="33">
        <f t="shared" si="190"/>
        <v>35</v>
      </c>
      <c r="F329" s="33">
        <f t="shared" si="190"/>
        <v>471</v>
      </c>
      <c r="G329" s="33">
        <f t="shared" si="190"/>
        <v>10</v>
      </c>
      <c r="H329" s="33">
        <f t="shared" si="190"/>
        <v>272</v>
      </c>
      <c r="I329" s="33">
        <f t="shared" si="190"/>
        <v>156</v>
      </c>
      <c r="J329" s="33">
        <f t="shared" si="190"/>
        <v>33</v>
      </c>
      <c r="K329" s="101"/>
      <c r="L329" s="33">
        <f>SUM(L330:L344)</f>
        <v>47.1</v>
      </c>
      <c r="M329" s="157">
        <f>SUM(M330:M344)</f>
        <v>37.1</v>
      </c>
      <c r="N329" s="101"/>
      <c r="O329" s="33">
        <f>SUM(O330:O344)</f>
        <v>328.89999999999992</v>
      </c>
      <c r="P329" s="101"/>
      <c r="Q329" s="33">
        <f>SUM(Q330:Q344)</f>
        <v>75.900000000000006</v>
      </c>
      <c r="R329" s="33">
        <f>SUM(R330:R344)</f>
        <v>38</v>
      </c>
      <c r="S329" s="33">
        <f>SUM(S330:S344)</f>
        <v>9</v>
      </c>
      <c r="T329" s="33">
        <f>SUM(T330:T344)</f>
        <v>29</v>
      </c>
    </row>
    <row r="330" spans="1:20" ht="56.25" customHeight="1">
      <c r="A330" s="59">
        <v>1</v>
      </c>
      <c r="B330" s="63" t="s">
        <v>243</v>
      </c>
      <c r="C330" s="59">
        <v>41</v>
      </c>
      <c r="D330" s="59">
        <f t="shared" ref="D330:D344" si="191">E330+F330</f>
        <v>38</v>
      </c>
      <c r="E330" s="59">
        <v>3</v>
      </c>
      <c r="F330" s="64">
        <f>+G330+H330+I330+J330</f>
        <v>35</v>
      </c>
      <c r="G330" s="64">
        <v>0</v>
      </c>
      <c r="H330" s="64">
        <v>18</v>
      </c>
      <c r="I330" s="64">
        <v>14</v>
      </c>
      <c r="J330" s="64">
        <v>3</v>
      </c>
      <c r="K330" s="65">
        <v>0.1</v>
      </c>
      <c r="L330" s="64">
        <f>K330*F330</f>
        <v>3.5</v>
      </c>
      <c r="M330" s="159">
        <f>L330-G330</f>
        <v>3.5</v>
      </c>
      <c r="N330" s="65">
        <v>0.65</v>
      </c>
      <c r="O330" s="123">
        <f t="shared" si="188"/>
        <v>24.7</v>
      </c>
      <c r="P330" s="65">
        <v>0.15</v>
      </c>
      <c r="Q330" s="123">
        <f t="shared" si="184"/>
        <v>5.7</v>
      </c>
      <c r="R330" s="64">
        <f>+S330+T330</f>
        <v>4</v>
      </c>
      <c r="S330" s="64">
        <v>1</v>
      </c>
      <c r="T330" s="64">
        <v>3</v>
      </c>
    </row>
    <row r="331" spans="1:20" ht="56.25" customHeight="1">
      <c r="A331" s="59">
        <v>2</v>
      </c>
      <c r="B331" s="63" t="s">
        <v>244</v>
      </c>
      <c r="C331" s="59">
        <v>42</v>
      </c>
      <c r="D331" s="59">
        <f t="shared" si="191"/>
        <v>42</v>
      </c>
      <c r="E331" s="59">
        <v>4</v>
      </c>
      <c r="F331" s="64">
        <f t="shared" ref="F331:F340" si="192">G331+H331+I331+J331</f>
        <v>38</v>
      </c>
      <c r="G331" s="64">
        <v>0</v>
      </c>
      <c r="H331" s="64">
        <v>24</v>
      </c>
      <c r="I331" s="64">
        <v>11</v>
      </c>
      <c r="J331" s="64">
        <v>3</v>
      </c>
      <c r="K331" s="65">
        <v>0.1</v>
      </c>
      <c r="L331" s="64">
        <f t="shared" ref="L331:L344" si="193">K331*F331</f>
        <v>3.8000000000000003</v>
      </c>
      <c r="M331" s="159">
        <f t="shared" ref="M331:M344" si="194">L331-G331</f>
        <v>3.8000000000000003</v>
      </c>
      <c r="N331" s="65">
        <v>0.65</v>
      </c>
      <c r="O331" s="123">
        <f t="shared" si="188"/>
        <v>27.3</v>
      </c>
      <c r="P331" s="65">
        <v>0.15</v>
      </c>
      <c r="Q331" s="123">
        <f t="shared" si="184"/>
        <v>6.3</v>
      </c>
      <c r="R331" s="64">
        <f>S331+T331</f>
        <v>5</v>
      </c>
      <c r="S331" s="64">
        <v>2</v>
      </c>
      <c r="T331" s="64">
        <v>3</v>
      </c>
    </row>
    <row r="332" spans="1:20" ht="56.25" customHeight="1">
      <c r="A332" s="59">
        <v>3</v>
      </c>
      <c r="B332" s="63" t="s">
        <v>245</v>
      </c>
      <c r="C332" s="59">
        <v>25</v>
      </c>
      <c r="D332" s="59">
        <f t="shared" si="191"/>
        <v>22</v>
      </c>
      <c r="E332" s="59">
        <v>2</v>
      </c>
      <c r="F332" s="64">
        <f t="shared" si="192"/>
        <v>20</v>
      </c>
      <c r="G332" s="64">
        <v>0</v>
      </c>
      <c r="H332" s="64">
        <v>11</v>
      </c>
      <c r="I332" s="64">
        <v>8</v>
      </c>
      <c r="J332" s="64">
        <v>1</v>
      </c>
      <c r="K332" s="65">
        <v>0.1</v>
      </c>
      <c r="L332" s="64">
        <f t="shared" si="193"/>
        <v>2</v>
      </c>
      <c r="M332" s="159">
        <f t="shared" si="194"/>
        <v>2</v>
      </c>
      <c r="N332" s="65">
        <v>0.65</v>
      </c>
      <c r="O332" s="123">
        <f t="shared" si="188"/>
        <v>14.3</v>
      </c>
      <c r="P332" s="65">
        <v>0.15</v>
      </c>
      <c r="Q332" s="123">
        <f t="shared" si="184"/>
        <v>3.3</v>
      </c>
      <c r="R332" s="64">
        <f>S332+T332</f>
        <v>2</v>
      </c>
      <c r="S332" s="64">
        <v>0</v>
      </c>
      <c r="T332" s="64">
        <v>2</v>
      </c>
    </row>
    <row r="333" spans="1:20" ht="56.25" customHeight="1">
      <c r="A333" s="59">
        <v>4</v>
      </c>
      <c r="B333" s="63" t="s">
        <v>246</v>
      </c>
      <c r="C333" s="59">
        <v>30</v>
      </c>
      <c r="D333" s="59">
        <f t="shared" si="191"/>
        <v>28</v>
      </c>
      <c r="E333" s="59">
        <v>2</v>
      </c>
      <c r="F333" s="64">
        <f t="shared" si="192"/>
        <v>26</v>
      </c>
      <c r="G333" s="64">
        <v>0</v>
      </c>
      <c r="H333" s="64">
        <v>18</v>
      </c>
      <c r="I333" s="64">
        <v>8</v>
      </c>
      <c r="J333" s="64"/>
      <c r="K333" s="65">
        <v>0.1</v>
      </c>
      <c r="L333" s="64">
        <f t="shared" si="193"/>
        <v>2.6</v>
      </c>
      <c r="M333" s="159">
        <f t="shared" si="194"/>
        <v>2.6</v>
      </c>
      <c r="N333" s="65">
        <v>0.65</v>
      </c>
      <c r="O333" s="123">
        <f t="shared" si="188"/>
        <v>18.2</v>
      </c>
      <c r="P333" s="65">
        <v>0.15</v>
      </c>
      <c r="Q333" s="123">
        <f t="shared" si="184"/>
        <v>4.2</v>
      </c>
      <c r="R333" s="64">
        <f>S333+T333</f>
        <v>3</v>
      </c>
      <c r="S333" s="64">
        <v>1</v>
      </c>
      <c r="T333" s="64">
        <v>2</v>
      </c>
    </row>
    <row r="334" spans="1:20" ht="56.25" customHeight="1">
      <c r="A334" s="59">
        <v>5</v>
      </c>
      <c r="B334" s="63" t="s">
        <v>247</v>
      </c>
      <c r="C334" s="59">
        <v>41</v>
      </c>
      <c r="D334" s="59">
        <f t="shared" si="191"/>
        <v>40</v>
      </c>
      <c r="E334" s="59">
        <v>3</v>
      </c>
      <c r="F334" s="64">
        <f t="shared" si="192"/>
        <v>37</v>
      </c>
      <c r="G334" s="64">
        <v>0</v>
      </c>
      <c r="H334" s="64">
        <v>21</v>
      </c>
      <c r="I334" s="64">
        <v>13</v>
      </c>
      <c r="J334" s="64">
        <v>3</v>
      </c>
      <c r="K334" s="65">
        <v>0.1</v>
      </c>
      <c r="L334" s="64">
        <f t="shared" si="193"/>
        <v>3.7</v>
      </c>
      <c r="M334" s="159">
        <f t="shared" si="194"/>
        <v>3.7</v>
      </c>
      <c r="N334" s="65">
        <v>0.65</v>
      </c>
      <c r="O334" s="123">
        <f t="shared" si="188"/>
        <v>26</v>
      </c>
      <c r="P334" s="65">
        <v>0.15</v>
      </c>
      <c r="Q334" s="123">
        <f t="shared" si="184"/>
        <v>6</v>
      </c>
      <c r="R334" s="64">
        <f>S334+T334</f>
        <v>2</v>
      </c>
      <c r="S334" s="64">
        <v>0</v>
      </c>
      <c r="T334" s="64">
        <v>2</v>
      </c>
    </row>
    <row r="335" spans="1:20" ht="56.25" customHeight="1">
      <c r="A335" s="59">
        <v>6</v>
      </c>
      <c r="B335" s="63" t="s">
        <v>248</v>
      </c>
      <c r="C335" s="59">
        <v>36</v>
      </c>
      <c r="D335" s="59">
        <f t="shared" si="191"/>
        <v>35</v>
      </c>
      <c r="E335" s="59">
        <v>2</v>
      </c>
      <c r="F335" s="64">
        <f t="shared" si="192"/>
        <v>33</v>
      </c>
      <c r="G335" s="64">
        <v>1</v>
      </c>
      <c r="H335" s="64">
        <v>15</v>
      </c>
      <c r="I335" s="64">
        <v>14</v>
      </c>
      <c r="J335" s="64">
        <v>3</v>
      </c>
      <c r="K335" s="65">
        <v>0.1</v>
      </c>
      <c r="L335" s="64">
        <f t="shared" si="193"/>
        <v>3.3000000000000003</v>
      </c>
      <c r="M335" s="159">
        <f t="shared" si="194"/>
        <v>2.3000000000000003</v>
      </c>
      <c r="N335" s="65">
        <v>0.65</v>
      </c>
      <c r="O335" s="123">
        <f t="shared" si="188"/>
        <v>22.75</v>
      </c>
      <c r="P335" s="65">
        <v>0.15</v>
      </c>
      <c r="Q335" s="123">
        <f t="shared" si="184"/>
        <v>5.25</v>
      </c>
      <c r="R335" s="64">
        <f>S335+T335</f>
        <v>2</v>
      </c>
      <c r="S335" s="64">
        <v>0</v>
      </c>
      <c r="T335" s="64">
        <v>2</v>
      </c>
    </row>
    <row r="336" spans="1:20" ht="56.25" customHeight="1">
      <c r="A336" s="59">
        <v>7</v>
      </c>
      <c r="B336" s="63" t="s">
        <v>257</v>
      </c>
      <c r="C336" s="59">
        <v>19</v>
      </c>
      <c r="D336" s="59">
        <f t="shared" si="191"/>
        <v>19</v>
      </c>
      <c r="E336" s="59">
        <v>2</v>
      </c>
      <c r="F336" s="64">
        <f t="shared" si="192"/>
        <v>17</v>
      </c>
      <c r="G336" s="64">
        <v>0</v>
      </c>
      <c r="H336" s="64">
        <v>15</v>
      </c>
      <c r="I336" s="64">
        <v>1</v>
      </c>
      <c r="J336" s="64">
        <v>1</v>
      </c>
      <c r="K336" s="65">
        <v>0.1</v>
      </c>
      <c r="L336" s="64">
        <f t="shared" si="193"/>
        <v>1.7000000000000002</v>
      </c>
      <c r="M336" s="159">
        <f t="shared" si="194"/>
        <v>1.7000000000000002</v>
      </c>
      <c r="N336" s="65">
        <v>0.65</v>
      </c>
      <c r="O336" s="123">
        <f t="shared" si="188"/>
        <v>12.35</v>
      </c>
      <c r="P336" s="65">
        <v>0.15</v>
      </c>
      <c r="Q336" s="123">
        <f t="shared" si="184"/>
        <v>2.85</v>
      </c>
      <c r="R336" s="64">
        <v>1</v>
      </c>
      <c r="S336" s="64">
        <v>0</v>
      </c>
      <c r="T336" s="64">
        <v>1</v>
      </c>
    </row>
    <row r="337" spans="1:20" ht="56.25" customHeight="1">
      <c r="A337" s="59">
        <v>8</v>
      </c>
      <c r="B337" s="63" t="s">
        <v>249</v>
      </c>
      <c r="C337" s="59">
        <v>35</v>
      </c>
      <c r="D337" s="59">
        <f t="shared" si="191"/>
        <v>34</v>
      </c>
      <c r="E337" s="59">
        <v>2</v>
      </c>
      <c r="F337" s="64">
        <f t="shared" si="192"/>
        <v>32</v>
      </c>
      <c r="G337" s="64">
        <v>1</v>
      </c>
      <c r="H337" s="64">
        <v>16</v>
      </c>
      <c r="I337" s="64">
        <v>12</v>
      </c>
      <c r="J337" s="64">
        <v>3</v>
      </c>
      <c r="K337" s="65">
        <v>0.1</v>
      </c>
      <c r="L337" s="64">
        <f t="shared" si="193"/>
        <v>3.2</v>
      </c>
      <c r="M337" s="159">
        <f t="shared" si="194"/>
        <v>2.2000000000000002</v>
      </c>
      <c r="N337" s="65">
        <v>0.65</v>
      </c>
      <c r="O337" s="123">
        <f t="shared" si="188"/>
        <v>22.1</v>
      </c>
      <c r="P337" s="65">
        <v>0.15</v>
      </c>
      <c r="Q337" s="123">
        <f t="shared" si="184"/>
        <v>5.0999999999999996</v>
      </c>
      <c r="R337" s="64">
        <f t="shared" ref="R337:R343" si="195">S337+T337</f>
        <v>3</v>
      </c>
      <c r="S337" s="64">
        <v>1</v>
      </c>
      <c r="T337" s="64">
        <v>2</v>
      </c>
    </row>
    <row r="338" spans="1:20" ht="56.25" customHeight="1">
      <c r="A338" s="59">
        <v>9</v>
      </c>
      <c r="B338" s="63" t="s">
        <v>250</v>
      </c>
      <c r="C338" s="59">
        <v>35</v>
      </c>
      <c r="D338" s="59">
        <f t="shared" si="191"/>
        <v>35</v>
      </c>
      <c r="E338" s="59">
        <v>2</v>
      </c>
      <c r="F338" s="64">
        <f t="shared" si="192"/>
        <v>33</v>
      </c>
      <c r="G338" s="64">
        <v>0</v>
      </c>
      <c r="H338" s="64">
        <v>18</v>
      </c>
      <c r="I338" s="64">
        <v>14</v>
      </c>
      <c r="J338" s="64">
        <v>1</v>
      </c>
      <c r="K338" s="65">
        <v>0.1</v>
      </c>
      <c r="L338" s="64">
        <f t="shared" si="193"/>
        <v>3.3000000000000003</v>
      </c>
      <c r="M338" s="159">
        <f t="shared" si="194"/>
        <v>3.3000000000000003</v>
      </c>
      <c r="N338" s="65">
        <v>0.65</v>
      </c>
      <c r="O338" s="123">
        <f t="shared" si="188"/>
        <v>22.75</v>
      </c>
      <c r="P338" s="65">
        <v>0.15</v>
      </c>
      <c r="Q338" s="123">
        <f t="shared" si="184"/>
        <v>5.25</v>
      </c>
      <c r="R338" s="64">
        <f t="shared" si="195"/>
        <v>3</v>
      </c>
      <c r="S338" s="64">
        <v>0</v>
      </c>
      <c r="T338" s="64">
        <v>3</v>
      </c>
    </row>
    <row r="339" spans="1:20" ht="56.25" customHeight="1">
      <c r="A339" s="59">
        <v>10</v>
      </c>
      <c r="B339" s="63" t="s">
        <v>251</v>
      </c>
      <c r="C339" s="59">
        <v>35</v>
      </c>
      <c r="D339" s="59">
        <f t="shared" si="191"/>
        <v>34</v>
      </c>
      <c r="E339" s="59">
        <v>2</v>
      </c>
      <c r="F339" s="64">
        <f t="shared" si="192"/>
        <v>32</v>
      </c>
      <c r="G339" s="64">
        <v>0</v>
      </c>
      <c r="H339" s="64">
        <v>20</v>
      </c>
      <c r="I339" s="64">
        <v>9</v>
      </c>
      <c r="J339" s="64">
        <v>3</v>
      </c>
      <c r="K339" s="65">
        <v>0.1</v>
      </c>
      <c r="L339" s="64">
        <f t="shared" si="193"/>
        <v>3.2</v>
      </c>
      <c r="M339" s="159">
        <f t="shared" si="194"/>
        <v>3.2</v>
      </c>
      <c r="N339" s="65">
        <v>0.65</v>
      </c>
      <c r="O339" s="123">
        <f t="shared" si="188"/>
        <v>22.1</v>
      </c>
      <c r="P339" s="65">
        <v>0.15</v>
      </c>
      <c r="Q339" s="123">
        <f t="shared" si="184"/>
        <v>5.0999999999999996</v>
      </c>
      <c r="R339" s="64">
        <f t="shared" si="195"/>
        <v>3</v>
      </c>
      <c r="S339" s="64">
        <v>0</v>
      </c>
      <c r="T339" s="64">
        <v>3</v>
      </c>
    </row>
    <row r="340" spans="1:20" ht="56.25" customHeight="1">
      <c r="A340" s="59">
        <v>11</v>
      </c>
      <c r="B340" s="63" t="s">
        <v>252</v>
      </c>
      <c r="C340" s="59">
        <v>57</v>
      </c>
      <c r="D340" s="59">
        <f t="shared" si="191"/>
        <v>55</v>
      </c>
      <c r="E340" s="59">
        <v>3</v>
      </c>
      <c r="F340" s="64">
        <f t="shared" si="192"/>
        <v>52</v>
      </c>
      <c r="G340" s="64">
        <v>4</v>
      </c>
      <c r="H340" s="64">
        <v>28</v>
      </c>
      <c r="I340" s="64">
        <v>17</v>
      </c>
      <c r="J340" s="64">
        <v>3</v>
      </c>
      <c r="K340" s="65">
        <v>0.1</v>
      </c>
      <c r="L340" s="64">
        <f t="shared" si="193"/>
        <v>5.2</v>
      </c>
      <c r="M340" s="159">
        <f t="shared" si="194"/>
        <v>1.2000000000000002</v>
      </c>
      <c r="N340" s="65">
        <v>0.65</v>
      </c>
      <c r="O340" s="123">
        <f t="shared" si="188"/>
        <v>35.75</v>
      </c>
      <c r="P340" s="65">
        <v>0.15</v>
      </c>
      <c r="Q340" s="123">
        <f t="shared" si="184"/>
        <v>8.25</v>
      </c>
      <c r="R340" s="64">
        <f t="shared" si="195"/>
        <v>3</v>
      </c>
      <c r="S340" s="64">
        <v>2</v>
      </c>
      <c r="T340" s="64">
        <v>1</v>
      </c>
    </row>
    <row r="341" spans="1:20" ht="56.25" customHeight="1">
      <c r="A341" s="59">
        <v>12</v>
      </c>
      <c r="B341" s="63" t="s">
        <v>253</v>
      </c>
      <c r="C341" s="59">
        <v>23</v>
      </c>
      <c r="D341" s="59">
        <f t="shared" si="191"/>
        <v>22</v>
      </c>
      <c r="E341" s="59">
        <v>2</v>
      </c>
      <c r="F341" s="64">
        <f>G341+H341+I341+J341</f>
        <v>20</v>
      </c>
      <c r="G341" s="64">
        <v>0</v>
      </c>
      <c r="H341" s="64">
        <v>9</v>
      </c>
      <c r="I341" s="64">
        <v>11</v>
      </c>
      <c r="J341" s="64">
        <v>0</v>
      </c>
      <c r="K341" s="65">
        <v>0.1</v>
      </c>
      <c r="L341" s="64">
        <f t="shared" si="193"/>
        <v>2</v>
      </c>
      <c r="M341" s="159">
        <f t="shared" si="194"/>
        <v>2</v>
      </c>
      <c r="N341" s="65">
        <v>0.65</v>
      </c>
      <c r="O341" s="123">
        <f t="shared" si="188"/>
        <v>14.3</v>
      </c>
      <c r="P341" s="65">
        <v>0.15</v>
      </c>
      <c r="Q341" s="123">
        <f t="shared" si="184"/>
        <v>3.3</v>
      </c>
      <c r="R341" s="64">
        <f t="shared" si="195"/>
        <v>2</v>
      </c>
      <c r="S341" s="64">
        <v>0</v>
      </c>
      <c r="T341" s="64">
        <v>2</v>
      </c>
    </row>
    <row r="342" spans="1:20" ht="56.25" customHeight="1">
      <c r="A342" s="59">
        <v>13</v>
      </c>
      <c r="B342" s="63" t="s">
        <v>254</v>
      </c>
      <c r="C342" s="59">
        <v>27</v>
      </c>
      <c r="D342" s="59">
        <f t="shared" si="191"/>
        <v>26</v>
      </c>
      <c r="E342" s="59">
        <v>2</v>
      </c>
      <c r="F342" s="64">
        <f>G342+H342+I342+J342</f>
        <v>24</v>
      </c>
      <c r="G342" s="64">
        <v>1</v>
      </c>
      <c r="H342" s="64">
        <v>13</v>
      </c>
      <c r="I342" s="64">
        <v>8</v>
      </c>
      <c r="J342" s="64">
        <v>2</v>
      </c>
      <c r="K342" s="65">
        <v>0.1</v>
      </c>
      <c r="L342" s="64">
        <f t="shared" si="193"/>
        <v>2.4000000000000004</v>
      </c>
      <c r="M342" s="166">
        <f>L342-G342</f>
        <v>1.4000000000000004</v>
      </c>
      <c r="N342" s="65">
        <v>0.65</v>
      </c>
      <c r="O342" s="123">
        <f t="shared" si="188"/>
        <v>16.900000000000002</v>
      </c>
      <c r="P342" s="65">
        <v>0.15</v>
      </c>
      <c r="Q342" s="123">
        <f t="shared" si="184"/>
        <v>3.9</v>
      </c>
      <c r="R342" s="64">
        <f t="shared" si="195"/>
        <v>2</v>
      </c>
      <c r="S342" s="64">
        <v>1</v>
      </c>
      <c r="T342" s="64">
        <v>1</v>
      </c>
    </row>
    <row r="343" spans="1:20" ht="66">
      <c r="A343" s="59">
        <v>14</v>
      </c>
      <c r="B343" s="63" t="s">
        <v>255</v>
      </c>
      <c r="C343" s="59">
        <v>42</v>
      </c>
      <c r="D343" s="59">
        <f t="shared" si="191"/>
        <v>38</v>
      </c>
      <c r="E343" s="59">
        <v>2</v>
      </c>
      <c r="F343" s="64">
        <f>G343+H343+I343+J343</f>
        <v>36</v>
      </c>
      <c r="G343" s="64">
        <v>2</v>
      </c>
      <c r="H343" s="64">
        <v>25</v>
      </c>
      <c r="I343" s="64">
        <v>6</v>
      </c>
      <c r="J343" s="64">
        <v>3</v>
      </c>
      <c r="K343" s="65">
        <v>0.1</v>
      </c>
      <c r="L343" s="64">
        <f t="shared" si="193"/>
        <v>3.6</v>
      </c>
      <c r="M343" s="159">
        <f t="shared" si="194"/>
        <v>1.6</v>
      </c>
      <c r="N343" s="65">
        <v>0.65</v>
      </c>
      <c r="O343" s="123">
        <f t="shared" si="188"/>
        <v>24.7</v>
      </c>
      <c r="P343" s="65">
        <v>0.15</v>
      </c>
      <c r="Q343" s="123">
        <f t="shared" si="184"/>
        <v>5.7</v>
      </c>
      <c r="R343" s="64">
        <f t="shared" si="195"/>
        <v>2</v>
      </c>
      <c r="S343" s="64">
        <v>1</v>
      </c>
      <c r="T343" s="64">
        <v>1</v>
      </c>
    </row>
    <row r="344" spans="1:20" ht="56.25" customHeight="1">
      <c r="A344" s="59">
        <v>15</v>
      </c>
      <c r="B344" s="63" t="s">
        <v>256</v>
      </c>
      <c r="C344" s="59">
        <v>39</v>
      </c>
      <c r="D344" s="59">
        <f t="shared" si="191"/>
        <v>38</v>
      </c>
      <c r="E344" s="59">
        <v>2</v>
      </c>
      <c r="F344" s="64">
        <f>G344+H344+I344+J344</f>
        <v>36</v>
      </c>
      <c r="G344" s="64">
        <v>1</v>
      </c>
      <c r="H344" s="64">
        <v>21</v>
      </c>
      <c r="I344" s="64">
        <v>10</v>
      </c>
      <c r="J344" s="64">
        <v>4</v>
      </c>
      <c r="K344" s="65">
        <v>0.1</v>
      </c>
      <c r="L344" s="64">
        <f t="shared" si="193"/>
        <v>3.6</v>
      </c>
      <c r="M344" s="159">
        <f t="shared" si="194"/>
        <v>2.6</v>
      </c>
      <c r="N344" s="65">
        <v>0.65</v>
      </c>
      <c r="O344" s="123">
        <f t="shared" si="188"/>
        <v>24.7</v>
      </c>
      <c r="P344" s="65">
        <v>0.15</v>
      </c>
      <c r="Q344" s="123">
        <f t="shared" si="184"/>
        <v>5.7</v>
      </c>
      <c r="R344" s="64">
        <v>1</v>
      </c>
      <c r="S344" s="64">
        <f>0</f>
        <v>0</v>
      </c>
      <c r="T344" s="64">
        <v>1</v>
      </c>
    </row>
    <row r="345" spans="1:20" ht="56.25" customHeight="1">
      <c r="A345" s="223" t="s">
        <v>258</v>
      </c>
      <c r="B345" s="224"/>
      <c r="C345" s="77">
        <f t="shared" ref="C345:J345" si="196">SUM(C346,C348,C351)</f>
        <v>147</v>
      </c>
      <c r="D345" s="77">
        <f t="shared" si="196"/>
        <v>143</v>
      </c>
      <c r="E345" s="77">
        <f t="shared" si="196"/>
        <v>11</v>
      </c>
      <c r="F345" s="77">
        <f t="shared" si="196"/>
        <v>132</v>
      </c>
      <c r="G345" s="77">
        <f t="shared" si="196"/>
        <v>0</v>
      </c>
      <c r="H345" s="77">
        <f t="shared" si="196"/>
        <v>69</v>
      </c>
      <c r="I345" s="77">
        <f t="shared" si="196"/>
        <v>52</v>
      </c>
      <c r="J345" s="77">
        <f t="shared" si="196"/>
        <v>11</v>
      </c>
      <c r="K345" s="77"/>
      <c r="L345" s="77">
        <f>SUM(L346,L348,L351)</f>
        <v>6.6000000000000005</v>
      </c>
      <c r="M345" s="77">
        <f>SUM(M346,M348,M351)</f>
        <v>6.6000000000000005</v>
      </c>
      <c r="N345" s="77"/>
      <c r="O345" s="77">
        <f>SUM(O346,O348,O351)</f>
        <v>50.550000000000004</v>
      </c>
      <c r="P345" s="77"/>
      <c r="Q345" s="77">
        <f>SUM(Q346,Q348,Q351)</f>
        <v>61.65</v>
      </c>
      <c r="R345" s="77">
        <f>SUM(R346,R348,R351)</f>
        <v>8</v>
      </c>
      <c r="S345" s="77">
        <f>SUM(S346,S348,S351)</f>
        <v>5</v>
      </c>
      <c r="T345" s="77">
        <f>SUM(T346,T348,T351)</f>
        <v>3</v>
      </c>
    </row>
    <row r="346" spans="1:20" ht="56.25" customHeight="1">
      <c r="A346" s="33" t="s">
        <v>35</v>
      </c>
      <c r="B346" s="38" t="s">
        <v>38</v>
      </c>
      <c r="C346" s="33">
        <f t="shared" ref="C346:J346" si="197">SUM(C347:C347)</f>
        <v>33</v>
      </c>
      <c r="D346" s="33">
        <f t="shared" si="197"/>
        <v>33</v>
      </c>
      <c r="E346" s="33">
        <f t="shared" si="197"/>
        <v>3</v>
      </c>
      <c r="F346" s="33">
        <f t="shared" si="197"/>
        <v>30</v>
      </c>
      <c r="G346" s="33">
        <f t="shared" si="197"/>
        <v>0</v>
      </c>
      <c r="H346" s="33">
        <f t="shared" si="197"/>
        <v>16</v>
      </c>
      <c r="I346" s="33">
        <f t="shared" si="197"/>
        <v>13</v>
      </c>
      <c r="J346" s="33">
        <f t="shared" si="197"/>
        <v>1</v>
      </c>
      <c r="K346" s="109"/>
      <c r="L346" s="33">
        <f>SUM(L347:L347)</f>
        <v>1.5</v>
      </c>
      <c r="M346" s="157">
        <f>SUM(M347:M347)</f>
        <v>1.5</v>
      </c>
      <c r="N346" s="33"/>
      <c r="O346" s="33">
        <f>SUM(O347:O347)</f>
        <v>7.5</v>
      </c>
      <c r="P346" s="33"/>
      <c r="Q346" s="33">
        <f>SUM(Q347:Q347)</f>
        <v>18</v>
      </c>
      <c r="R346" s="33">
        <f>SUM(R347:R347)</f>
        <v>1</v>
      </c>
      <c r="S346" s="33">
        <f>SUM(S347:S347)</f>
        <v>0</v>
      </c>
      <c r="T346" s="33">
        <f>SUM(T347:T347)</f>
        <v>1</v>
      </c>
    </row>
    <row r="347" spans="1:20" ht="56.25" customHeight="1">
      <c r="A347" s="59">
        <v>1</v>
      </c>
      <c r="B347" s="112" t="s">
        <v>259</v>
      </c>
      <c r="C347" s="59">
        <v>33</v>
      </c>
      <c r="D347" s="59">
        <v>33</v>
      </c>
      <c r="E347" s="59">
        <v>3</v>
      </c>
      <c r="F347" s="59">
        <f>SUM(G347:J347)</f>
        <v>30</v>
      </c>
      <c r="G347" s="59"/>
      <c r="H347" s="59">
        <v>16</v>
      </c>
      <c r="I347" s="59">
        <v>13</v>
      </c>
      <c r="J347" s="59">
        <v>1</v>
      </c>
      <c r="K347" s="61">
        <f>5%</f>
        <v>0.05</v>
      </c>
      <c r="L347" s="59">
        <f>F347*K347</f>
        <v>1.5</v>
      </c>
      <c r="M347" s="165">
        <f>L347-G347</f>
        <v>1.5</v>
      </c>
      <c r="N347" s="61">
        <v>0.25</v>
      </c>
      <c r="O347" s="59">
        <f>N347*F347</f>
        <v>7.5</v>
      </c>
      <c r="P347" s="61">
        <f>60%</f>
        <v>0.6</v>
      </c>
      <c r="Q347" s="59">
        <f>P347*F347</f>
        <v>18</v>
      </c>
      <c r="R347" s="59">
        <f t="shared" ref="R347" si="198">S347+T347</f>
        <v>1</v>
      </c>
      <c r="S347" s="59">
        <v>0</v>
      </c>
      <c r="T347" s="59">
        <v>1</v>
      </c>
    </row>
    <row r="348" spans="1:20" ht="56.25" customHeight="1">
      <c r="A348" s="55" t="s">
        <v>36</v>
      </c>
      <c r="B348" s="56" t="s">
        <v>39</v>
      </c>
      <c r="C348" s="55">
        <f t="shared" ref="C348:J348" si="199">SUM(C349:C350)</f>
        <v>66</v>
      </c>
      <c r="D348" s="55">
        <f t="shared" si="199"/>
        <v>62</v>
      </c>
      <c r="E348" s="55">
        <f t="shared" si="199"/>
        <v>5</v>
      </c>
      <c r="F348" s="55">
        <f t="shared" si="199"/>
        <v>57</v>
      </c>
      <c r="G348" s="55">
        <f t="shared" si="199"/>
        <v>0</v>
      </c>
      <c r="H348" s="55">
        <f t="shared" si="199"/>
        <v>31</v>
      </c>
      <c r="I348" s="55">
        <f t="shared" si="199"/>
        <v>20</v>
      </c>
      <c r="J348" s="55">
        <f t="shared" si="199"/>
        <v>6</v>
      </c>
      <c r="K348" s="61"/>
      <c r="L348" s="55">
        <f>SUM(L349:L350)</f>
        <v>2.8500000000000005</v>
      </c>
      <c r="M348" s="77">
        <f>SUM(M349:M350)</f>
        <v>2.8500000000000005</v>
      </c>
      <c r="N348" s="55"/>
      <c r="O348" s="55">
        <f>SUM(O349:O350)</f>
        <v>22.800000000000004</v>
      </c>
      <c r="P348" s="55"/>
      <c r="Q348" s="55">
        <f>SUM(Q349:Q350)</f>
        <v>25.65</v>
      </c>
      <c r="R348" s="55">
        <f>SUM(R349:R350)</f>
        <v>5</v>
      </c>
      <c r="S348" s="55">
        <f>SUM(S349:S350)</f>
        <v>3</v>
      </c>
      <c r="T348" s="55">
        <f>SUM(T349:T350)</f>
        <v>2</v>
      </c>
    </row>
    <row r="349" spans="1:20" ht="56.25" customHeight="1">
      <c r="A349" s="59">
        <v>1</v>
      </c>
      <c r="B349" s="111" t="s">
        <v>260</v>
      </c>
      <c r="C349" s="59">
        <v>26</v>
      </c>
      <c r="D349" s="59">
        <v>25</v>
      </c>
      <c r="E349" s="59">
        <v>2</v>
      </c>
      <c r="F349" s="59">
        <f t="shared" ref="F349:F350" si="200">SUM(G349:J349)</f>
        <v>23</v>
      </c>
      <c r="G349" s="59"/>
      <c r="H349" s="59">
        <v>12</v>
      </c>
      <c r="I349" s="59">
        <v>9</v>
      </c>
      <c r="J349" s="59">
        <v>2</v>
      </c>
      <c r="K349" s="61">
        <f>5%</f>
        <v>0.05</v>
      </c>
      <c r="L349" s="59">
        <f t="shared" ref="L349:L350" si="201">F349*K349</f>
        <v>1.1500000000000001</v>
      </c>
      <c r="M349" s="165">
        <f t="shared" ref="M349:M350" si="202">L349-G349</f>
        <v>1.1500000000000001</v>
      </c>
      <c r="N349" s="61">
        <f>40%</f>
        <v>0.4</v>
      </c>
      <c r="O349" s="59">
        <f t="shared" ref="O349:O350" si="203">N349*F349</f>
        <v>9.2000000000000011</v>
      </c>
      <c r="P349" s="61">
        <f>45%</f>
        <v>0.45</v>
      </c>
      <c r="Q349" s="114">
        <f t="shared" ref="Q349:Q350" si="204">P349*F349</f>
        <v>10.35</v>
      </c>
      <c r="R349" s="59">
        <f t="shared" ref="R349:R350" si="205">S349+T349</f>
        <v>1</v>
      </c>
      <c r="S349" s="59">
        <v>0</v>
      </c>
      <c r="T349" s="59">
        <v>1</v>
      </c>
    </row>
    <row r="350" spans="1:20" ht="56.25" customHeight="1">
      <c r="A350" s="59">
        <v>2</v>
      </c>
      <c r="B350" s="111" t="s">
        <v>261</v>
      </c>
      <c r="C350" s="59">
        <v>40</v>
      </c>
      <c r="D350" s="59">
        <v>37</v>
      </c>
      <c r="E350" s="59">
        <v>3</v>
      </c>
      <c r="F350" s="59">
        <f t="shared" si="200"/>
        <v>34</v>
      </c>
      <c r="G350" s="59"/>
      <c r="H350" s="59">
        <v>19</v>
      </c>
      <c r="I350" s="59">
        <v>11</v>
      </c>
      <c r="J350" s="59">
        <v>4</v>
      </c>
      <c r="K350" s="61">
        <f>5%</f>
        <v>0.05</v>
      </c>
      <c r="L350" s="59">
        <f t="shared" si="201"/>
        <v>1.7000000000000002</v>
      </c>
      <c r="M350" s="165">
        <f t="shared" si="202"/>
        <v>1.7000000000000002</v>
      </c>
      <c r="N350" s="61">
        <f>40%</f>
        <v>0.4</v>
      </c>
      <c r="O350" s="59">
        <f t="shared" si="203"/>
        <v>13.600000000000001</v>
      </c>
      <c r="P350" s="61">
        <f>45%</f>
        <v>0.45</v>
      </c>
      <c r="Q350" s="114">
        <f t="shared" si="204"/>
        <v>15.3</v>
      </c>
      <c r="R350" s="59">
        <f t="shared" si="205"/>
        <v>4</v>
      </c>
      <c r="S350" s="59">
        <v>3</v>
      </c>
      <c r="T350" s="59">
        <v>1</v>
      </c>
    </row>
    <row r="351" spans="1:20" ht="56.25" customHeight="1">
      <c r="A351" s="55" t="s">
        <v>37</v>
      </c>
      <c r="B351" s="56" t="s">
        <v>40</v>
      </c>
      <c r="C351" s="55">
        <f t="shared" ref="C351:J351" si="206">SUM(C352:C352)</f>
        <v>48</v>
      </c>
      <c r="D351" s="55">
        <f t="shared" si="206"/>
        <v>48</v>
      </c>
      <c r="E351" s="55">
        <f t="shared" si="206"/>
        <v>3</v>
      </c>
      <c r="F351" s="55">
        <f t="shared" si="206"/>
        <v>45</v>
      </c>
      <c r="G351" s="55">
        <f t="shared" si="206"/>
        <v>0</v>
      </c>
      <c r="H351" s="55">
        <f t="shared" si="206"/>
        <v>22</v>
      </c>
      <c r="I351" s="55">
        <f t="shared" si="206"/>
        <v>19</v>
      </c>
      <c r="J351" s="55">
        <f t="shared" si="206"/>
        <v>4</v>
      </c>
      <c r="K351" s="61"/>
      <c r="L351" s="55">
        <f>SUM(L352:L352)</f>
        <v>2.25</v>
      </c>
      <c r="M351" s="77">
        <f>SUM(M352:M352)</f>
        <v>2.25</v>
      </c>
      <c r="N351" s="55"/>
      <c r="O351" s="55">
        <f>SUM(O352:O352)</f>
        <v>20.25</v>
      </c>
      <c r="P351" s="55"/>
      <c r="Q351" s="55">
        <f>SUM(Q352:Q352)</f>
        <v>18</v>
      </c>
      <c r="R351" s="55">
        <f>SUM(R352:R352)</f>
        <v>2</v>
      </c>
      <c r="S351" s="55">
        <f>SUM(S352:S352)</f>
        <v>2</v>
      </c>
      <c r="T351" s="55">
        <f>SUM(T352:T352)</f>
        <v>0</v>
      </c>
    </row>
    <row r="352" spans="1:20" ht="56.25" customHeight="1">
      <c r="A352" s="59">
        <v>1</v>
      </c>
      <c r="B352" s="110" t="s">
        <v>262</v>
      </c>
      <c r="C352" s="59">
        <v>48</v>
      </c>
      <c r="D352" s="59">
        <f>1+2+40+1+2+1+1</f>
        <v>48</v>
      </c>
      <c r="E352" s="59">
        <v>3</v>
      </c>
      <c r="F352" s="59">
        <f t="shared" ref="F352" si="207">SUM(G352:J352)</f>
        <v>45</v>
      </c>
      <c r="G352" s="59"/>
      <c r="H352" s="59">
        <v>22</v>
      </c>
      <c r="I352" s="59">
        <v>19</v>
      </c>
      <c r="J352" s="59">
        <v>4</v>
      </c>
      <c r="K352" s="61">
        <f>5%</f>
        <v>0.05</v>
      </c>
      <c r="L352" s="59">
        <f t="shared" ref="L352" si="208">F352*K352</f>
        <v>2.25</v>
      </c>
      <c r="M352" s="165">
        <f t="shared" ref="M352" si="209">L352-G352</f>
        <v>2.25</v>
      </c>
      <c r="N352" s="61">
        <v>0.45</v>
      </c>
      <c r="O352" s="59">
        <f>F352*N352</f>
        <v>20.25</v>
      </c>
      <c r="P352" s="61">
        <v>0.4</v>
      </c>
      <c r="Q352" s="59">
        <f t="shared" ref="Q352" si="210">F352*P352</f>
        <v>18</v>
      </c>
      <c r="R352" s="59">
        <f t="shared" ref="R352" si="211">S352+T352</f>
        <v>2</v>
      </c>
      <c r="S352" s="59">
        <v>2</v>
      </c>
      <c r="T352" s="59">
        <v>0</v>
      </c>
    </row>
    <row r="353" spans="2:13" ht="56.25" customHeight="1">
      <c r="M353" s="1"/>
    </row>
    <row r="354" spans="2:13" ht="56.25" customHeight="1">
      <c r="M354" s="1"/>
    </row>
    <row r="355" spans="2:13" ht="56.25" customHeight="1">
      <c r="M355" s="1"/>
    </row>
    <row r="356" spans="2:13" ht="56.25" customHeight="1"/>
    <row r="357" spans="2:13" ht="56.25" customHeight="1"/>
    <row r="358" spans="2:13" ht="56.25" customHeight="1"/>
    <row r="359" spans="2:13" ht="56.25" customHeight="1"/>
    <row r="360" spans="2:13" ht="56.25" customHeight="1">
      <c r="B360" s="1"/>
      <c r="M360" s="1"/>
    </row>
    <row r="361" spans="2:13" ht="56.25" customHeight="1">
      <c r="B361" s="1"/>
      <c r="M361" s="1"/>
    </row>
    <row r="362" spans="2:13" ht="56.25" customHeight="1">
      <c r="B362" s="1"/>
      <c r="M362" s="1"/>
    </row>
    <row r="363" spans="2:13" ht="56.25" customHeight="1">
      <c r="B363" s="1"/>
      <c r="M363" s="1"/>
    </row>
    <row r="364" spans="2:13" ht="56.25" customHeight="1">
      <c r="B364" s="1"/>
      <c r="M364" s="1"/>
    </row>
    <row r="365" spans="2:13" ht="56.25" customHeight="1">
      <c r="B365" s="1"/>
      <c r="M365" s="1"/>
    </row>
    <row r="366" spans="2:13" ht="56.25" customHeight="1">
      <c r="B366" s="1"/>
      <c r="M366" s="1"/>
    </row>
    <row r="367" spans="2:13" ht="56.25" customHeight="1">
      <c r="B367" s="1"/>
      <c r="M367" s="1"/>
    </row>
    <row r="368" spans="2:13" ht="56.25" customHeight="1">
      <c r="B368" s="1"/>
      <c r="M368" s="1"/>
    </row>
    <row r="369" s="1" customFormat="1" ht="56.25" customHeight="1"/>
    <row r="370" s="1" customFormat="1" ht="56.25" customHeight="1"/>
    <row r="371" s="1" customFormat="1" ht="56.25" customHeight="1"/>
    <row r="372" s="1" customFormat="1" ht="56.25" customHeight="1"/>
    <row r="373" s="1" customFormat="1" ht="56.25" customHeight="1"/>
    <row r="374" s="1" customFormat="1" ht="56.25" customHeight="1"/>
    <row r="375" s="1" customFormat="1" ht="56.25" customHeight="1"/>
    <row r="376" s="1" customFormat="1" ht="56.25" customHeight="1"/>
    <row r="377" s="1" customFormat="1" ht="56.25" customHeight="1"/>
    <row r="378" s="1" customFormat="1" ht="56.25" customHeight="1"/>
    <row r="379" s="1" customFormat="1" ht="56.25" customHeight="1"/>
    <row r="380" s="1" customFormat="1" ht="56.25" customHeight="1"/>
    <row r="381" s="1" customFormat="1" ht="56.25" customHeight="1"/>
    <row r="382" s="1" customFormat="1" ht="56.25" customHeight="1"/>
    <row r="383" s="1" customFormat="1" ht="56.25" customHeight="1"/>
    <row r="384" s="1" customFormat="1" ht="56.25" customHeight="1"/>
    <row r="385" s="1" customFormat="1" ht="56.25" customHeight="1"/>
    <row r="386" s="1" customFormat="1" ht="56.25" customHeight="1"/>
    <row r="387" s="1" customFormat="1" ht="56.25" customHeight="1"/>
    <row r="388" s="1" customFormat="1" ht="56.25" customHeight="1"/>
    <row r="389" s="1" customFormat="1" ht="56.25" customHeight="1"/>
    <row r="390" s="1" customFormat="1" ht="56.25" customHeight="1"/>
    <row r="391" s="1" customFormat="1" ht="56.25" customHeight="1"/>
    <row r="392" s="1" customFormat="1" ht="56.25" customHeight="1"/>
    <row r="393" s="1" customFormat="1" ht="56.25" customHeight="1"/>
    <row r="394" s="1" customFormat="1" ht="56.25" customHeight="1"/>
    <row r="395" s="1" customFormat="1" ht="56.25" customHeight="1"/>
    <row r="396" s="1" customFormat="1" ht="56.25" customHeight="1"/>
    <row r="397" s="1" customFormat="1" ht="56.25" customHeight="1"/>
    <row r="398" s="1" customFormat="1" ht="56.25" customHeight="1"/>
    <row r="399" s="1" customFormat="1" ht="56.25" customHeight="1"/>
    <row r="400" s="1" customFormat="1" ht="56.25" customHeight="1"/>
    <row r="401" s="1" customFormat="1" ht="56.25" customHeight="1"/>
    <row r="402" s="1" customFormat="1" ht="56.25" customHeight="1"/>
    <row r="403" s="1" customFormat="1" ht="56.25" customHeight="1"/>
    <row r="404" s="1" customFormat="1" ht="56.25" customHeight="1"/>
    <row r="405" s="1" customFormat="1" ht="56.25" customHeight="1"/>
    <row r="406" s="1" customFormat="1" ht="56.25" customHeight="1"/>
    <row r="407" s="1" customFormat="1" ht="56.25" customHeight="1"/>
    <row r="408" s="1" customFormat="1" ht="56.25" customHeight="1"/>
    <row r="409" s="1" customFormat="1" ht="56.25" customHeight="1"/>
    <row r="410" s="1" customFormat="1" ht="56.25" customHeight="1"/>
    <row r="411" s="1" customFormat="1" ht="56.25" customHeight="1"/>
    <row r="412" s="1" customFormat="1" ht="56.25" customHeight="1"/>
    <row r="413" s="1" customFormat="1" ht="56.25" customHeight="1"/>
    <row r="414" s="1" customFormat="1" ht="56.25" customHeight="1"/>
    <row r="415" s="1" customFormat="1" ht="56.25" customHeight="1"/>
    <row r="416" s="1" customFormat="1" ht="56.25" customHeight="1"/>
    <row r="417" s="1" customFormat="1" ht="56.25" customHeight="1"/>
    <row r="418" s="1" customFormat="1" ht="56.25" customHeight="1"/>
    <row r="419" s="1" customFormat="1" ht="56.25" customHeight="1"/>
    <row r="420" s="1" customFormat="1" ht="56.25" customHeight="1"/>
    <row r="421" s="1" customFormat="1" ht="56.25" customHeight="1"/>
    <row r="422" s="1" customFormat="1" ht="56.25" customHeight="1"/>
    <row r="423" s="1" customFormat="1" ht="56.25" customHeight="1"/>
    <row r="424" s="1" customFormat="1" ht="56.25" customHeight="1"/>
    <row r="425" s="1" customFormat="1" ht="56.25" customHeight="1"/>
    <row r="426" s="1" customFormat="1" ht="56.25" customHeight="1"/>
    <row r="427" s="1" customFormat="1" ht="56.25" customHeight="1"/>
    <row r="428" s="1" customFormat="1" ht="56.25" customHeight="1"/>
    <row r="429" s="1" customFormat="1" ht="56.25" customHeight="1"/>
    <row r="430" s="1" customFormat="1" ht="56.25" customHeight="1"/>
    <row r="431" s="1" customFormat="1" ht="56.25" customHeight="1"/>
    <row r="432" s="1" customFormat="1" ht="56.25" customHeight="1"/>
    <row r="433" s="1" customFormat="1" ht="56.25" customHeight="1"/>
    <row r="434" s="1" customFormat="1" ht="56.25" customHeight="1"/>
    <row r="435" s="1" customFormat="1" ht="56.25" customHeight="1"/>
    <row r="436" s="1" customFormat="1" ht="56.25" customHeight="1"/>
    <row r="437" s="1" customFormat="1" ht="56.25" customHeight="1"/>
    <row r="438" s="1" customFormat="1" ht="56.25" customHeight="1"/>
    <row r="439" s="1" customFormat="1" ht="56.25" customHeight="1"/>
    <row r="440" s="1" customFormat="1" ht="56.25" customHeight="1"/>
    <row r="441" s="1" customFormat="1" ht="56.25" customHeight="1"/>
    <row r="442" s="1" customFormat="1" ht="56.25" customHeight="1"/>
    <row r="443" s="1" customFormat="1" ht="56.25" customHeight="1"/>
    <row r="444" s="1" customFormat="1" ht="56.25" customHeight="1"/>
    <row r="445" s="1" customFormat="1" ht="56.25" customHeight="1"/>
    <row r="446" s="1" customFormat="1" ht="56.25" customHeight="1"/>
    <row r="447" s="1" customFormat="1" ht="56.25" customHeight="1"/>
    <row r="448" s="1" customFormat="1" ht="56.25" customHeight="1"/>
    <row r="449" s="1" customFormat="1" ht="56.25" customHeight="1"/>
    <row r="450" s="1" customFormat="1" ht="56.25" customHeight="1"/>
    <row r="451" s="1" customFormat="1" ht="56.25" customHeight="1"/>
    <row r="452" s="1" customFormat="1" ht="56.25" customHeight="1"/>
    <row r="453" s="1" customFormat="1" ht="56.25" customHeight="1"/>
    <row r="454" s="1" customFormat="1" ht="56.25" customHeight="1"/>
    <row r="455" s="1" customFormat="1" ht="56.25" customHeight="1"/>
    <row r="456" s="1" customFormat="1" ht="56.25" customHeight="1"/>
    <row r="457" s="1" customFormat="1" ht="56.25" customHeight="1"/>
    <row r="458" s="1" customFormat="1" ht="56.25" customHeight="1"/>
    <row r="459" s="1" customFormat="1" ht="56.25" customHeight="1"/>
    <row r="460" s="1" customFormat="1" ht="56.25" customHeight="1"/>
    <row r="461" s="1" customFormat="1"/>
    <row r="462" s="1" customFormat="1"/>
    <row r="463" s="1" customFormat="1"/>
    <row r="464" s="1" customFormat="1"/>
    <row r="465" s="1" customFormat="1"/>
    <row r="466" s="1" customFormat="1"/>
    <row r="467" s="1" customFormat="1"/>
  </sheetData>
  <mergeCells count="33">
    <mergeCell ref="K5:Q5"/>
    <mergeCell ref="K6:M6"/>
    <mergeCell ref="N6:O6"/>
    <mergeCell ref="P6:Q6"/>
    <mergeCell ref="R6:T6"/>
    <mergeCell ref="J6:J7"/>
    <mergeCell ref="C5:C7"/>
    <mergeCell ref="A1:H1"/>
    <mergeCell ref="A5:A7"/>
    <mergeCell ref="B5:B7"/>
    <mergeCell ref="A3:T3"/>
    <mergeCell ref="F6:F7"/>
    <mergeCell ref="A2:T2"/>
    <mergeCell ref="R5:T5"/>
    <mergeCell ref="P1:T1"/>
    <mergeCell ref="D5:D7"/>
    <mergeCell ref="E5:E7"/>
    <mergeCell ref="F5:J5"/>
    <mergeCell ref="G6:G7"/>
    <mergeCell ref="H6:H7"/>
    <mergeCell ref="I6:I7"/>
    <mergeCell ref="A10:B10"/>
    <mergeCell ref="A16:B16"/>
    <mergeCell ref="A47:B47"/>
    <mergeCell ref="A95:B95"/>
    <mergeCell ref="A112:B112"/>
    <mergeCell ref="A301:B301"/>
    <mergeCell ref="A345:B345"/>
    <mergeCell ref="A151:B151"/>
    <mergeCell ref="A170:B170"/>
    <mergeCell ref="A198:B198"/>
    <mergeCell ref="A252:B252"/>
    <mergeCell ref="A273:B273"/>
  </mergeCells>
  <hyperlinks>
    <hyperlink ref="B347" r:id="rId1" xr:uid="{00000000-0004-0000-0500-000000000000}"/>
    <hyperlink ref="B349" r:id="rId2" xr:uid="{00000000-0004-0000-0500-000001000000}"/>
    <hyperlink ref="B350" r:id="rId3" xr:uid="{00000000-0004-0000-0500-000002000000}"/>
    <hyperlink ref="B352" r:id="rId4" xr:uid="{00000000-0004-0000-0500-000003000000}"/>
  </hyperlinks>
  <printOptions horizontalCentered="1"/>
  <pageMargins left="0.17" right="0.17" top="0.56000000000000005" bottom="0.25" header="0.23" footer="0.05"/>
  <pageSetup paperSize="9" scale="29" fitToHeight="0" orientation="landscape" r:id="rId5"/>
  <headerFooter>
    <oddFooter>Page &amp;P</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16"/>
  <sheetViews>
    <sheetView zoomScale="85" zoomScaleNormal="85" zoomScaleSheetLayoutView="70" workbookViewId="0">
      <selection activeCell="M10" sqref="M10"/>
    </sheetView>
  </sheetViews>
  <sheetFormatPr defaultRowHeight="26.25"/>
  <cols>
    <col min="1" max="1" width="7.5" style="2" customWidth="1"/>
    <col min="2" max="2" width="15.25" style="107" customWidth="1"/>
    <col min="3" max="3" width="14.625" style="8" customWidth="1"/>
    <col min="4" max="4" width="8.125" style="2" hidden="1" customWidth="1"/>
    <col min="5" max="5" width="7.25" style="2" hidden="1" customWidth="1"/>
    <col min="6" max="6" width="13" style="7" customWidth="1"/>
    <col min="7" max="7" width="12.25" style="2" hidden="1" customWidth="1"/>
    <col min="8" max="8" width="13.25" style="2" customWidth="1"/>
    <col min="9" max="9" width="13.625" style="2" customWidth="1"/>
    <col min="10" max="10" width="10.375" style="2" hidden="1" customWidth="1"/>
    <col min="11" max="11" width="13.75" style="3" hidden="1" customWidth="1"/>
    <col min="12" max="12" width="24.75" style="6" hidden="1" customWidth="1"/>
    <col min="13" max="13" width="17.75" style="7" customWidth="1"/>
    <col min="14" max="14" width="12.625" style="2" customWidth="1"/>
    <col min="15" max="15" width="14.625" style="2" customWidth="1"/>
    <col min="16" max="16" width="14.5" style="2" hidden="1" customWidth="1"/>
    <col min="17" max="17" width="28.875" style="1" customWidth="1"/>
    <col min="18" max="18" width="73.25" style="180" customWidth="1"/>
    <col min="19" max="19" width="8.875" style="2" hidden="1" customWidth="1"/>
    <col min="20" max="20" width="9.75" style="2" hidden="1" customWidth="1"/>
    <col min="21" max="21" width="9" style="168"/>
    <col min="22" max="25" width="9" style="1"/>
    <col min="26" max="135" width="8" style="1"/>
    <col min="136" max="136" width="3.25" style="1" customWidth="1"/>
    <col min="137" max="137" width="14.125" style="1" customWidth="1"/>
    <col min="138" max="138" width="7.5" style="1" customWidth="1"/>
    <col min="139" max="139" width="6.125" style="1" customWidth="1"/>
    <col min="140" max="140" width="6.375" style="1" customWidth="1"/>
    <col min="141" max="142" width="9.125" style="1" customWidth="1"/>
    <col min="143" max="143" width="9.5" style="1" customWidth="1"/>
    <col min="144" max="144" width="13.625" style="1" customWidth="1"/>
    <col min="145" max="145" width="8" style="1"/>
    <col min="146" max="146" width="5.5" style="1" customWidth="1"/>
    <col min="147" max="147" width="6.875" style="1" customWidth="1"/>
    <col min="148" max="148" width="0" style="1" hidden="1" customWidth="1"/>
    <col min="149" max="149" width="20" style="1" customWidth="1"/>
    <col min="150" max="150" width="13.375" style="1" customWidth="1"/>
    <col min="151" max="151" width="10" style="1" customWidth="1"/>
    <col min="152" max="152" width="7.5" style="1" customWidth="1"/>
    <col min="153" max="153" width="6" style="1" customWidth="1"/>
    <col min="154" max="156" width="0" style="1" hidden="1" customWidth="1"/>
    <col min="157" max="160" width="6.375" style="1" customWidth="1"/>
    <col min="161" max="161" width="0" style="1" hidden="1" customWidth="1"/>
    <col min="162" max="162" width="6.375" style="1" customWidth="1"/>
    <col min="163" max="163" width="9.5" style="1" customWidth="1"/>
    <col min="164" max="391" width="8" style="1"/>
    <col min="392" max="392" width="3.25" style="1" customWidth="1"/>
    <col min="393" max="393" width="14.125" style="1" customWidth="1"/>
    <col min="394" max="394" width="7.5" style="1" customWidth="1"/>
    <col min="395" max="395" width="6.125" style="1" customWidth="1"/>
    <col min="396" max="396" width="6.375" style="1" customWidth="1"/>
    <col min="397" max="398" width="9.125" style="1" customWidth="1"/>
    <col min="399" max="399" width="9.5" style="1" customWidth="1"/>
    <col min="400" max="400" width="13.625" style="1" customWidth="1"/>
    <col min="401" max="401" width="8" style="1"/>
    <col min="402" max="402" width="5.5" style="1" customWidth="1"/>
    <col min="403" max="403" width="6.875" style="1" customWidth="1"/>
    <col min="404" max="404" width="0" style="1" hidden="1" customWidth="1"/>
    <col min="405" max="405" width="20" style="1" customWidth="1"/>
    <col min="406" max="406" width="13.375" style="1" customWidth="1"/>
    <col min="407" max="407" width="10" style="1" customWidth="1"/>
    <col min="408" max="408" width="7.5" style="1" customWidth="1"/>
    <col min="409" max="409" width="6" style="1" customWidth="1"/>
    <col min="410" max="412" width="0" style="1" hidden="1" customWidth="1"/>
    <col min="413" max="416" width="6.375" style="1" customWidth="1"/>
    <col min="417" max="417" width="0" style="1" hidden="1" customWidth="1"/>
    <col min="418" max="418" width="6.375" style="1" customWidth="1"/>
    <col min="419" max="419" width="9.5" style="1" customWidth="1"/>
    <col min="420" max="647" width="8" style="1"/>
    <col min="648" max="648" width="3.25" style="1" customWidth="1"/>
    <col min="649" max="649" width="14.125" style="1" customWidth="1"/>
    <col min="650" max="650" width="7.5" style="1" customWidth="1"/>
    <col min="651" max="651" width="6.125" style="1" customWidth="1"/>
    <col min="652" max="652" width="6.375" style="1" customWidth="1"/>
    <col min="653" max="654" width="9.125" style="1" customWidth="1"/>
    <col min="655" max="655" width="9.5" style="1" customWidth="1"/>
    <col min="656" max="656" width="13.625" style="1" customWidth="1"/>
    <col min="657" max="657" width="8" style="1"/>
    <col min="658" max="658" width="5.5" style="1" customWidth="1"/>
    <col min="659" max="659" width="6.875" style="1" customWidth="1"/>
    <col min="660" max="660" width="0" style="1" hidden="1" customWidth="1"/>
    <col min="661" max="661" width="20" style="1" customWidth="1"/>
    <col min="662" max="662" width="13.375" style="1" customWidth="1"/>
    <col min="663" max="663" width="10" style="1" customWidth="1"/>
    <col min="664" max="664" width="7.5" style="1" customWidth="1"/>
    <col min="665" max="665" width="6" style="1" customWidth="1"/>
    <col min="666" max="668" width="0" style="1" hidden="1" customWidth="1"/>
    <col min="669" max="672" width="6.375" style="1" customWidth="1"/>
    <col min="673" max="673" width="0" style="1" hidden="1" customWidth="1"/>
    <col min="674" max="674" width="6.375" style="1" customWidth="1"/>
    <col min="675" max="675" width="9.5" style="1" customWidth="1"/>
    <col min="676" max="903" width="8" style="1"/>
    <col min="904" max="904" width="3.25" style="1" customWidth="1"/>
    <col min="905" max="905" width="14.125" style="1" customWidth="1"/>
    <col min="906" max="906" width="7.5" style="1" customWidth="1"/>
    <col min="907" max="907" width="6.125" style="1" customWidth="1"/>
    <col min="908" max="908" width="6.375" style="1" customWidth="1"/>
    <col min="909" max="910" width="9.125" style="1" customWidth="1"/>
    <col min="911" max="911" width="9.5" style="1" customWidth="1"/>
    <col min="912" max="912" width="13.625" style="1" customWidth="1"/>
    <col min="913" max="913" width="8" style="1"/>
    <col min="914" max="914" width="5.5" style="1" customWidth="1"/>
    <col min="915" max="915" width="6.875" style="1" customWidth="1"/>
    <col min="916" max="916" width="0" style="1" hidden="1" customWidth="1"/>
    <col min="917" max="917" width="20" style="1" customWidth="1"/>
    <col min="918" max="918" width="13.375" style="1" customWidth="1"/>
    <col min="919" max="919" width="10" style="1" customWidth="1"/>
    <col min="920" max="920" width="7.5" style="1" customWidth="1"/>
    <col min="921" max="921" width="6" style="1" customWidth="1"/>
    <col min="922" max="924" width="0" style="1" hidden="1" customWidth="1"/>
    <col min="925" max="928" width="6.375" style="1" customWidth="1"/>
    <col min="929" max="929" width="0" style="1" hidden="1" customWidth="1"/>
    <col min="930" max="930" width="6.375" style="1" customWidth="1"/>
    <col min="931" max="931" width="9.5" style="1" customWidth="1"/>
    <col min="932" max="1159" width="9" style="1"/>
    <col min="1160" max="1160" width="3.25" style="1" customWidth="1"/>
    <col min="1161" max="1161" width="14.125" style="1" customWidth="1"/>
    <col min="1162" max="1162" width="7.5" style="1" customWidth="1"/>
    <col min="1163" max="1163" width="6.125" style="1" customWidth="1"/>
    <col min="1164" max="1164" width="6.375" style="1" customWidth="1"/>
    <col min="1165" max="1166" width="9.125" style="1" customWidth="1"/>
    <col min="1167" max="1167" width="9.5" style="1" customWidth="1"/>
    <col min="1168" max="1168" width="13.625" style="1" customWidth="1"/>
    <col min="1169" max="1169" width="8" style="1"/>
    <col min="1170" max="1170" width="5.5" style="1" customWidth="1"/>
    <col min="1171" max="1171" width="6.875" style="1" customWidth="1"/>
    <col min="1172" max="1172" width="0" style="1" hidden="1" customWidth="1"/>
    <col min="1173" max="1173" width="20" style="1" customWidth="1"/>
    <col min="1174" max="1174" width="13.375" style="1" customWidth="1"/>
    <col min="1175" max="1175" width="10" style="1" customWidth="1"/>
    <col min="1176" max="1176" width="7.5" style="1" customWidth="1"/>
    <col min="1177" max="1177" width="6" style="1" customWidth="1"/>
    <col min="1178" max="1180" width="0" style="1" hidden="1" customWidth="1"/>
    <col min="1181" max="1184" width="6.375" style="1" customWidth="1"/>
    <col min="1185" max="1185" width="0" style="1" hidden="1" customWidth="1"/>
    <col min="1186" max="1186" width="6.375" style="1" customWidth="1"/>
    <col min="1187" max="1187" width="9.5" style="1" customWidth="1"/>
    <col min="1188" max="1415" width="8" style="1"/>
    <col min="1416" max="1416" width="3.25" style="1" customWidth="1"/>
    <col min="1417" max="1417" width="14.125" style="1" customWidth="1"/>
    <col min="1418" max="1418" width="7.5" style="1" customWidth="1"/>
    <col min="1419" max="1419" width="6.125" style="1" customWidth="1"/>
    <col min="1420" max="1420" width="6.375" style="1" customWidth="1"/>
    <col min="1421" max="1422" width="9.125" style="1" customWidth="1"/>
    <col min="1423" max="1423" width="9.5" style="1" customWidth="1"/>
    <col min="1424" max="1424" width="13.625" style="1" customWidth="1"/>
    <col min="1425" max="1425" width="8" style="1"/>
    <col min="1426" max="1426" width="5.5" style="1" customWidth="1"/>
    <col min="1427" max="1427" width="6.875" style="1" customWidth="1"/>
    <col min="1428" max="1428" width="0" style="1" hidden="1" customWidth="1"/>
    <col min="1429" max="1429" width="20" style="1" customWidth="1"/>
    <col min="1430" max="1430" width="13.375" style="1" customWidth="1"/>
    <col min="1431" max="1431" width="10" style="1" customWidth="1"/>
    <col min="1432" max="1432" width="7.5" style="1" customWidth="1"/>
    <col min="1433" max="1433" width="6" style="1" customWidth="1"/>
    <col min="1434" max="1436" width="0" style="1" hidden="1" customWidth="1"/>
    <col min="1437" max="1440" width="6.375" style="1" customWidth="1"/>
    <col min="1441" max="1441" width="0" style="1" hidden="1" customWidth="1"/>
    <col min="1442" max="1442" width="6.375" style="1" customWidth="1"/>
    <col min="1443" max="1443" width="9.5" style="1" customWidth="1"/>
    <col min="1444" max="1671" width="8" style="1"/>
    <col min="1672" max="1672" width="3.25" style="1" customWidth="1"/>
    <col min="1673" max="1673" width="14.125" style="1" customWidth="1"/>
    <col min="1674" max="1674" width="7.5" style="1" customWidth="1"/>
    <col min="1675" max="1675" width="6.125" style="1" customWidth="1"/>
    <col min="1676" max="1676" width="6.375" style="1" customWidth="1"/>
    <col min="1677" max="1678" width="9.125" style="1" customWidth="1"/>
    <col min="1679" max="1679" width="9.5" style="1" customWidth="1"/>
    <col min="1680" max="1680" width="13.625" style="1" customWidth="1"/>
    <col min="1681" max="1681" width="8" style="1"/>
    <col min="1682" max="1682" width="5.5" style="1" customWidth="1"/>
    <col min="1683" max="1683" width="6.875" style="1" customWidth="1"/>
    <col min="1684" max="1684" width="0" style="1" hidden="1" customWidth="1"/>
    <col min="1685" max="1685" width="20" style="1" customWidth="1"/>
    <col min="1686" max="1686" width="13.375" style="1" customWidth="1"/>
    <col min="1687" max="1687" width="10" style="1" customWidth="1"/>
    <col min="1688" max="1688" width="7.5" style="1" customWidth="1"/>
    <col min="1689" max="1689" width="6" style="1" customWidth="1"/>
    <col min="1690" max="1692" width="0" style="1" hidden="1" customWidth="1"/>
    <col min="1693" max="1696" width="6.375" style="1" customWidth="1"/>
    <col min="1697" max="1697" width="0" style="1" hidden="1" customWidth="1"/>
    <col min="1698" max="1698" width="6.375" style="1" customWidth="1"/>
    <col min="1699" max="1699" width="9.5" style="1" customWidth="1"/>
    <col min="1700" max="1927" width="8" style="1"/>
    <col min="1928" max="1928" width="3.25" style="1" customWidth="1"/>
    <col min="1929" max="1929" width="14.125" style="1" customWidth="1"/>
    <col min="1930" max="1930" width="7.5" style="1" customWidth="1"/>
    <col min="1931" max="1931" width="6.125" style="1" customWidth="1"/>
    <col min="1932" max="1932" width="6.375" style="1" customWidth="1"/>
    <col min="1933" max="1934" width="9.125" style="1" customWidth="1"/>
    <col min="1935" max="1935" width="9.5" style="1" customWidth="1"/>
    <col min="1936" max="1936" width="13.625" style="1" customWidth="1"/>
    <col min="1937" max="1937" width="8" style="1"/>
    <col min="1938" max="1938" width="5.5" style="1" customWidth="1"/>
    <col min="1939" max="1939" width="6.875" style="1" customWidth="1"/>
    <col min="1940" max="1940" width="0" style="1" hidden="1" customWidth="1"/>
    <col min="1941" max="1941" width="20" style="1" customWidth="1"/>
    <col min="1942" max="1942" width="13.375" style="1" customWidth="1"/>
    <col min="1943" max="1943" width="10" style="1" customWidth="1"/>
    <col min="1944" max="1944" width="7.5" style="1" customWidth="1"/>
    <col min="1945" max="1945" width="6" style="1" customWidth="1"/>
    <col min="1946" max="1948" width="0" style="1" hidden="1" customWidth="1"/>
    <col min="1949" max="1952" width="6.375" style="1" customWidth="1"/>
    <col min="1953" max="1953" width="0" style="1" hidden="1" customWidth="1"/>
    <col min="1954" max="1954" width="6.375" style="1" customWidth="1"/>
    <col min="1955" max="1955" width="9.5" style="1" customWidth="1"/>
    <col min="1956" max="2183" width="9" style="1"/>
    <col min="2184" max="2184" width="3.25" style="1" customWidth="1"/>
    <col min="2185" max="2185" width="14.125" style="1" customWidth="1"/>
    <col min="2186" max="2186" width="7.5" style="1" customWidth="1"/>
    <col min="2187" max="2187" width="6.125" style="1" customWidth="1"/>
    <col min="2188" max="2188" width="6.375" style="1" customWidth="1"/>
    <col min="2189" max="2190" width="9.125" style="1" customWidth="1"/>
    <col min="2191" max="2191" width="9.5" style="1" customWidth="1"/>
    <col min="2192" max="2192" width="13.625" style="1" customWidth="1"/>
    <col min="2193" max="2193" width="8" style="1"/>
    <col min="2194" max="2194" width="5.5" style="1" customWidth="1"/>
    <col min="2195" max="2195" width="6.875" style="1" customWidth="1"/>
    <col min="2196" max="2196" width="0" style="1" hidden="1" customWidth="1"/>
    <col min="2197" max="2197" width="20" style="1" customWidth="1"/>
    <col min="2198" max="2198" width="13.375" style="1" customWidth="1"/>
    <col min="2199" max="2199" width="10" style="1" customWidth="1"/>
    <col min="2200" max="2200" width="7.5" style="1" customWidth="1"/>
    <col min="2201" max="2201" width="6" style="1" customWidth="1"/>
    <col min="2202" max="2204" width="0" style="1" hidden="1" customWidth="1"/>
    <col min="2205" max="2208" width="6.375" style="1" customWidth="1"/>
    <col min="2209" max="2209" width="0" style="1" hidden="1" customWidth="1"/>
    <col min="2210" max="2210" width="6.375" style="1" customWidth="1"/>
    <col min="2211" max="2211" width="9.5" style="1" customWidth="1"/>
    <col min="2212" max="2439" width="8" style="1"/>
    <col min="2440" max="2440" width="3.25" style="1" customWidth="1"/>
    <col min="2441" max="2441" width="14.125" style="1" customWidth="1"/>
    <col min="2442" max="2442" width="7.5" style="1" customWidth="1"/>
    <col min="2443" max="2443" width="6.125" style="1" customWidth="1"/>
    <col min="2444" max="2444" width="6.375" style="1" customWidth="1"/>
    <col min="2445" max="2446" width="9.125" style="1" customWidth="1"/>
    <col min="2447" max="2447" width="9.5" style="1" customWidth="1"/>
    <col min="2448" max="2448" width="13.625" style="1" customWidth="1"/>
    <col min="2449" max="2449" width="8" style="1"/>
    <col min="2450" max="2450" width="5.5" style="1" customWidth="1"/>
    <col min="2451" max="2451" width="6.875" style="1" customWidth="1"/>
    <col min="2452" max="2452" width="0" style="1" hidden="1" customWidth="1"/>
    <col min="2453" max="2453" width="20" style="1" customWidth="1"/>
    <col min="2454" max="2454" width="13.375" style="1" customWidth="1"/>
    <col min="2455" max="2455" width="10" style="1" customWidth="1"/>
    <col min="2456" max="2456" width="7.5" style="1" customWidth="1"/>
    <col min="2457" max="2457" width="6" style="1" customWidth="1"/>
    <col min="2458" max="2460" width="0" style="1" hidden="1" customWidth="1"/>
    <col min="2461" max="2464" width="6.375" style="1" customWidth="1"/>
    <col min="2465" max="2465" width="0" style="1" hidden="1" customWidth="1"/>
    <col min="2466" max="2466" width="6.375" style="1" customWidth="1"/>
    <col min="2467" max="2467" width="9.5" style="1" customWidth="1"/>
    <col min="2468" max="2695" width="8" style="1"/>
    <col min="2696" max="2696" width="3.25" style="1" customWidth="1"/>
    <col min="2697" max="2697" width="14.125" style="1" customWidth="1"/>
    <col min="2698" max="2698" width="7.5" style="1" customWidth="1"/>
    <col min="2699" max="2699" width="6.125" style="1" customWidth="1"/>
    <col min="2700" max="2700" width="6.375" style="1" customWidth="1"/>
    <col min="2701" max="2702" width="9.125" style="1" customWidth="1"/>
    <col min="2703" max="2703" width="9.5" style="1" customWidth="1"/>
    <col min="2704" max="2704" width="13.625" style="1" customWidth="1"/>
    <col min="2705" max="2705" width="8" style="1"/>
    <col min="2706" max="2706" width="5.5" style="1" customWidth="1"/>
    <col min="2707" max="2707" width="6.875" style="1" customWidth="1"/>
    <col min="2708" max="2708" width="0" style="1" hidden="1" customWidth="1"/>
    <col min="2709" max="2709" width="20" style="1" customWidth="1"/>
    <col min="2710" max="2710" width="13.375" style="1" customWidth="1"/>
    <col min="2711" max="2711" width="10" style="1" customWidth="1"/>
    <col min="2712" max="2712" width="7.5" style="1" customWidth="1"/>
    <col min="2713" max="2713" width="6" style="1" customWidth="1"/>
    <col min="2714" max="2716" width="0" style="1" hidden="1" customWidth="1"/>
    <col min="2717" max="2720" width="6.375" style="1" customWidth="1"/>
    <col min="2721" max="2721" width="0" style="1" hidden="1" customWidth="1"/>
    <col min="2722" max="2722" width="6.375" style="1" customWidth="1"/>
    <col min="2723" max="2723" width="9.5" style="1" customWidth="1"/>
    <col min="2724" max="2951" width="8" style="1"/>
    <col min="2952" max="2952" width="3.25" style="1" customWidth="1"/>
    <col min="2953" max="2953" width="14.125" style="1" customWidth="1"/>
    <col min="2954" max="2954" width="7.5" style="1" customWidth="1"/>
    <col min="2955" max="2955" width="6.125" style="1" customWidth="1"/>
    <col min="2956" max="2956" width="6.375" style="1" customWidth="1"/>
    <col min="2957" max="2958" width="9.125" style="1" customWidth="1"/>
    <col min="2959" max="2959" width="9.5" style="1" customWidth="1"/>
    <col min="2960" max="2960" width="13.625" style="1" customWidth="1"/>
    <col min="2961" max="2961" width="8" style="1"/>
    <col min="2962" max="2962" width="5.5" style="1" customWidth="1"/>
    <col min="2963" max="2963" width="6.875" style="1" customWidth="1"/>
    <col min="2964" max="2964" width="0" style="1" hidden="1" customWidth="1"/>
    <col min="2965" max="2965" width="20" style="1" customWidth="1"/>
    <col min="2966" max="2966" width="13.375" style="1" customWidth="1"/>
    <col min="2967" max="2967" width="10" style="1" customWidth="1"/>
    <col min="2968" max="2968" width="7.5" style="1" customWidth="1"/>
    <col min="2969" max="2969" width="6" style="1" customWidth="1"/>
    <col min="2970" max="2972" width="0" style="1" hidden="1" customWidth="1"/>
    <col min="2973" max="2976" width="6.375" style="1" customWidth="1"/>
    <col min="2977" max="2977" width="0" style="1" hidden="1" customWidth="1"/>
    <col min="2978" max="2978" width="6.375" style="1" customWidth="1"/>
    <col min="2979" max="2979" width="9.5" style="1" customWidth="1"/>
    <col min="2980" max="3207" width="9" style="1"/>
    <col min="3208" max="3208" width="3.25" style="1" customWidth="1"/>
    <col min="3209" max="3209" width="14.125" style="1" customWidth="1"/>
    <col min="3210" max="3210" width="7.5" style="1" customWidth="1"/>
    <col min="3211" max="3211" width="6.125" style="1" customWidth="1"/>
    <col min="3212" max="3212" width="6.375" style="1" customWidth="1"/>
    <col min="3213" max="3214" width="9.125" style="1" customWidth="1"/>
    <col min="3215" max="3215" width="9.5" style="1" customWidth="1"/>
    <col min="3216" max="3216" width="13.625" style="1" customWidth="1"/>
    <col min="3217" max="3217" width="8" style="1"/>
    <col min="3218" max="3218" width="5.5" style="1" customWidth="1"/>
    <col min="3219" max="3219" width="6.875" style="1" customWidth="1"/>
    <col min="3220" max="3220" width="0" style="1" hidden="1" customWidth="1"/>
    <col min="3221" max="3221" width="20" style="1" customWidth="1"/>
    <col min="3222" max="3222" width="13.375" style="1" customWidth="1"/>
    <col min="3223" max="3223" width="10" style="1" customWidth="1"/>
    <col min="3224" max="3224" width="7.5" style="1" customWidth="1"/>
    <col min="3225" max="3225" width="6" style="1" customWidth="1"/>
    <col min="3226" max="3228" width="0" style="1" hidden="1" customWidth="1"/>
    <col min="3229" max="3232" width="6.375" style="1" customWidth="1"/>
    <col min="3233" max="3233" width="0" style="1" hidden="1" customWidth="1"/>
    <col min="3234" max="3234" width="6.375" style="1" customWidth="1"/>
    <col min="3235" max="3235" width="9.5" style="1" customWidth="1"/>
    <col min="3236" max="3463" width="8" style="1"/>
    <col min="3464" max="3464" width="3.25" style="1" customWidth="1"/>
    <col min="3465" max="3465" width="14.125" style="1" customWidth="1"/>
    <col min="3466" max="3466" width="7.5" style="1" customWidth="1"/>
    <col min="3467" max="3467" width="6.125" style="1" customWidth="1"/>
    <col min="3468" max="3468" width="6.375" style="1" customWidth="1"/>
    <col min="3469" max="3470" width="9.125" style="1" customWidth="1"/>
    <col min="3471" max="3471" width="9.5" style="1" customWidth="1"/>
    <col min="3472" max="3472" width="13.625" style="1" customWidth="1"/>
    <col min="3473" max="3473" width="8" style="1"/>
    <col min="3474" max="3474" width="5.5" style="1" customWidth="1"/>
    <col min="3475" max="3475" width="6.875" style="1" customWidth="1"/>
    <col min="3476" max="3476" width="0" style="1" hidden="1" customWidth="1"/>
    <col min="3477" max="3477" width="20" style="1" customWidth="1"/>
    <col min="3478" max="3478" width="13.375" style="1" customWidth="1"/>
    <col min="3479" max="3479" width="10" style="1" customWidth="1"/>
    <col min="3480" max="3480" width="7.5" style="1" customWidth="1"/>
    <col min="3481" max="3481" width="6" style="1" customWidth="1"/>
    <col min="3482" max="3484" width="0" style="1" hidden="1" customWidth="1"/>
    <col min="3485" max="3488" width="6.375" style="1" customWidth="1"/>
    <col min="3489" max="3489" width="0" style="1" hidden="1" customWidth="1"/>
    <col min="3490" max="3490" width="6.375" style="1" customWidth="1"/>
    <col min="3491" max="3491" width="9.5" style="1" customWidth="1"/>
    <col min="3492" max="3719" width="8" style="1"/>
    <col min="3720" max="3720" width="3.25" style="1" customWidth="1"/>
    <col min="3721" max="3721" width="14.125" style="1" customWidth="1"/>
    <col min="3722" max="3722" width="7.5" style="1" customWidth="1"/>
    <col min="3723" max="3723" width="6.125" style="1" customWidth="1"/>
    <col min="3724" max="3724" width="6.375" style="1" customWidth="1"/>
    <col min="3725" max="3726" width="9.125" style="1" customWidth="1"/>
    <col min="3727" max="3727" width="9.5" style="1" customWidth="1"/>
    <col min="3728" max="3728" width="13.625" style="1" customWidth="1"/>
    <col min="3729" max="3729" width="8" style="1"/>
    <col min="3730" max="3730" width="5.5" style="1" customWidth="1"/>
    <col min="3731" max="3731" width="6.875" style="1" customWidth="1"/>
    <col min="3732" max="3732" width="0" style="1" hidden="1" customWidth="1"/>
    <col min="3733" max="3733" width="20" style="1" customWidth="1"/>
    <col min="3734" max="3734" width="13.375" style="1" customWidth="1"/>
    <col min="3735" max="3735" width="10" style="1" customWidth="1"/>
    <col min="3736" max="3736" width="7.5" style="1" customWidth="1"/>
    <col min="3737" max="3737" width="6" style="1" customWidth="1"/>
    <col min="3738" max="3740" width="0" style="1" hidden="1" customWidth="1"/>
    <col min="3741" max="3744" width="6.375" style="1" customWidth="1"/>
    <col min="3745" max="3745" width="0" style="1" hidden="1" customWidth="1"/>
    <col min="3746" max="3746" width="6.375" style="1" customWidth="1"/>
    <col min="3747" max="3747" width="9.5" style="1" customWidth="1"/>
    <col min="3748" max="3975" width="8" style="1"/>
    <col min="3976" max="3976" width="3.25" style="1" customWidth="1"/>
    <col min="3977" max="3977" width="14.125" style="1" customWidth="1"/>
    <col min="3978" max="3978" width="7.5" style="1" customWidth="1"/>
    <col min="3979" max="3979" width="6.125" style="1" customWidth="1"/>
    <col min="3980" max="3980" width="6.375" style="1" customWidth="1"/>
    <col min="3981" max="3982" width="9.125" style="1" customWidth="1"/>
    <col min="3983" max="3983" width="9.5" style="1" customWidth="1"/>
    <col min="3984" max="3984" width="13.625" style="1" customWidth="1"/>
    <col min="3985" max="3985" width="8" style="1"/>
    <col min="3986" max="3986" width="5.5" style="1" customWidth="1"/>
    <col min="3987" max="3987" width="6.875" style="1" customWidth="1"/>
    <col min="3988" max="3988" width="0" style="1" hidden="1" customWidth="1"/>
    <col min="3989" max="3989" width="20" style="1" customWidth="1"/>
    <col min="3990" max="3990" width="13.375" style="1" customWidth="1"/>
    <col min="3991" max="3991" width="10" style="1" customWidth="1"/>
    <col min="3992" max="3992" width="7.5" style="1" customWidth="1"/>
    <col min="3993" max="3993" width="6" style="1" customWidth="1"/>
    <col min="3994" max="3996" width="0" style="1" hidden="1" customWidth="1"/>
    <col min="3997" max="4000" width="6.375" style="1" customWidth="1"/>
    <col min="4001" max="4001" width="0" style="1" hidden="1" customWidth="1"/>
    <col min="4002" max="4002" width="6.375" style="1" customWidth="1"/>
    <col min="4003" max="4003" width="9.5" style="1" customWidth="1"/>
    <col min="4004" max="4231" width="9" style="1"/>
    <col min="4232" max="4232" width="3.25" style="1" customWidth="1"/>
    <col min="4233" max="4233" width="14.125" style="1" customWidth="1"/>
    <col min="4234" max="4234" width="7.5" style="1" customWidth="1"/>
    <col min="4235" max="4235" width="6.125" style="1" customWidth="1"/>
    <col min="4236" max="4236" width="6.375" style="1" customWidth="1"/>
    <col min="4237" max="4238" width="9.125" style="1" customWidth="1"/>
    <col min="4239" max="4239" width="9.5" style="1" customWidth="1"/>
    <col min="4240" max="4240" width="13.625" style="1" customWidth="1"/>
    <col min="4241" max="4241" width="8" style="1"/>
    <col min="4242" max="4242" width="5.5" style="1" customWidth="1"/>
    <col min="4243" max="4243" width="6.875" style="1" customWidth="1"/>
    <col min="4244" max="4244" width="0" style="1" hidden="1" customWidth="1"/>
    <col min="4245" max="4245" width="20" style="1" customWidth="1"/>
    <col min="4246" max="4246" width="13.375" style="1" customWidth="1"/>
    <col min="4247" max="4247" width="10" style="1" customWidth="1"/>
    <col min="4248" max="4248" width="7.5" style="1" customWidth="1"/>
    <col min="4249" max="4249" width="6" style="1" customWidth="1"/>
    <col min="4250" max="4252" width="0" style="1" hidden="1" customWidth="1"/>
    <col min="4253" max="4256" width="6.375" style="1" customWidth="1"/>
    <col min="4257" max="4257" width="0" style="1" hidden="1" customWidth="1"/>
    <col min="4258" max="4258" width="6.375" style="1" customWidth="1"/>
    <col min="4259" max="4259" width="9.5" style="1" customWidth="1"/>
    <col min="4260" max="4487" width="8" style="1"/>
    <col min="4488" max="4488" width="3.25" style="1" customWidth="1"/>
    <col min="4489" max="4489" width="14.125" style="1" customWidth="1"/>
    <col min="4490" max="4490" width="7.5" style="1" customWidth="1"/>
    <col min="4491" max="4491" width="6.125" style="1" customWidth="1"/>
    <col min="4492" max="4492" width="6.375" style="1" customWidth="1"/>
    <col min="4493" max="4494" width="9.125" style="1" customWidth="1"/>
    <col min="4495" max="4495" width="9.5" style="1" customWidth="1"/>
    <col min="4496" max="4496" width="13.625" style="1" customWidth="1"/>
    <col min="4497" max="4497" width="8" style="1"/>
    <col min="4498" max="4498" width="5.5" style="1" customWidth="1"/>
    <col min="4499" max="4499" width="6.875" style="1" customWidth="1"/>
    <col min="4500" max="4500" width="0" style="1" hidden="1" customWidth="1"/>
    <col min="4501" max="4501" width="20" style="1" customWidth="1"/>
    <col min="4502" max="4502" width="13.375" style="1" customWidth="1"/>
    <col min="4503" max="4503" width="10" style="1" customWidth="1"/>
    <col min="4504" max="4504" width="7.5" style="1" customWidth="1"/>
    <col min="4505" max="4505" width="6" style="1" customWidth="1"/>
    <col min="4506" max="4508" width="0" style="1" hidden="1" customWidth="1"/>
    <col min="4509" max="4512" width="6.375" style="1" customWidth="1"/>
    <col min="4513" max="4513" width="0" style="1" hidden="1" customWidth="1"/>
    <col min="4514" max="4514" width="6.375" style="1" customWidth="1"/>
    <col min="4515" max="4515" width="9.5" style="1" customWidth="1"/>
    <col min="4516" max="4743" width="8" style="1"/>
    <col min="4744" max="4744" width="3.25" style="1" customWidth="1"/>
    <col min="4745" max="4745" width="14.125" style="1" customWidth="1"/>
    <col min="4746" max="4746" width="7.5" style="1" customWidth="1"/>
    <col min="4747" max="4747" width="6.125" style="1" customWidth="1"/>
    <col min="4748" max="4748" width="6.375" style="1" customWidth="1"/>
    <col min="4749" max="4750" width="9.125" style="1" customWidth="1"/>
    <col min="4751" max="4751" width="9.5" style="1" customWidth="1"/>
    <col min="4752" max="4752" width="13.625" style="1" customWidth="1"/>
    <col min="4753" max="4753" width="8" style="1"/>
    <col min="4754" max="4754" width="5.5" style="1" customWidth="1"/>
    <col min="4755" max="4755" width="6.875" style="1" customWidth="1"/>
    <col min="4756" max="4756" width="0" style="1" hidden="1" customWidth="1"/>
    <col min="4757" max="4757" width="20" style="1" customWidth="1"/>
    <col min="4758" max="4758" width="13.375" style="1" customWidth="1"/>
    <col min="4759" max="4759" width="10" style="1" customWidth="1"/>
    <col min="4760" max="4760" width="7.5" style="1" customWidth="1"/>
    <col min="4761" max="4761" width="6" style="1" customWidth="1"/>
    <col min="4762" max="4764" width="0" style="1" hidden="1" customWidth="1"/>
    <col min="4765" max="4768" width="6.375" style="1" customWidth="1"/>
    <col min="4769" max="4769" width="0" style="1" hidden="1" customWidth="1"/>
    <col min="4770" max="4770" width="6.375" style="1" customWidth="1"/>
    <col min="4771" max="4771" width="9.5" style="1" customWidth="1"/>
    <col min="4772" max="4999" width="8" style="1"/>
    <col min="5000" max="5000" width="3.25" style="1" customWidth="1"/>
    <col min="5001" max="5001" width="14.125" style="1" customWidth="1"/>
    <col min="5002" max="5002" width="7.5" style="1" customWidth="1"/>
    <col min="5003" max="5003" width="6.125" style="1" customWidth="1"/>
    <col min="5004" max="5004" width="6.375" style="1" customWidth="1"/>
    <col min="5005" max="5006" width="9.125" style="1" customWidth="1"/>
    <col min="5007" max="5007" width="9.5" style="1" customWidth="1"/>
    <col min="5008" max="5008" width="13.625" style="1" customWidth="1"/>
    <col min="5009" max="5009" width="8" style="1"/>
    <col min="5010" max="5010" width="5.5" style="1" customWidth="1"/>
    <col min="5011" max="5011" width="6.875" style="1" customWidth="1"/>
    <col min="5012" max="5012" width="0" style="1" hidden="1" customWidth="1"/>
    <col min="5013" max="5013" width="20" style="1" customWidth="1"/>
    <col min="5014" max="5014" width="13.375" style="1" customWidth="1"/>
    <col min="5015" max="5015" width="10" style="1" customWidth="1"/>
    <col min="5016" max="5016" width="7.5" style="1" customWidth="1"/>
    <col min="5017" max="5017" width="6" style="1" customWidth="1"/>
    <col min="5018" max="5020" width="0" style="1" hidden="1" customWidth="1"/>
    <col min="5021" max="5024" width="6.375" style="1" customWidth="1"/>
    <col min="5025" max="5025" width="0" style="1" hidden="1" customWidth="1"/>
    <col min="5026" max="5026" width="6.375" style="1" customWidth="1"/>
    <col min="5027" max="5027" width="9.5" style="1" customWidth="1"/>
    <col min="5028" max="5255" width="9" style="1"/>
    <col min="5256" max="5256" width="3.25" style="1" customWidth="1"/>
    <col min="5257" max="5257" width="14.125" style="1" customWidth="1"/>
    <col min="5258" max="5258" width="7.5" style="1" customWidth="1"/>
    <col min="5259" max="5259" width="6.125" style="1" customWidth="1"/>
    <col min="5260" max="5260" width="6.375" style="1" customWidth="1"/>
    <col min="5261" max="5262" width="9.125" style="1" customWidth="1"/>
    <col min="5263" max="5263" width="9.5" style="1" customWidth="1"/>
    <col min="5264" max="5264" width="13.625" style="1" customWidth="1"/>
    <col min="5265" max="5265" width="8" style="1"/>
    <col min="5266" max="5266" width="5.5" style="1" customWidth="1"/>
    <col min="5267" max="5267" width="6.875" style="1" customWidth="1"/>
    <col min="5268" max="5268" width="0" style="1" hidden="1" customWidth="1"/>
    <col min="5269" max="5269" width="20" style="1" customWidth="1"/>
    <col min="5270" max="5270" width="13.375" style="1" customWidth="1"/>
    <col min="5271" max="5271" width="10" style="1" customWidth="1"/>
    <col min="5272" max="5272" width="7.5" style="1" customWidth="1"/>
    <col min="5273" max="5273" width="6" style="1" customWidth="1"/>
    <col min="5274" max="5276" width="0" style="1" hidden="1" customWidth="1"/>
    <col min="5277" max="5280" width="6.375" style="1" customWidth="1"/>
    <col min="5281" max="5281" width="0" style="1" hidden="1" customWidth="1"/>
    <col min="5282" max="5282" width="6.375" style="1" customWidth="1"/>
    <col min="5283" max="5283" width="9.5" style="1" customWidth="1"/>
    <col min="5284" max="5511" width="8" style="1"/>
    <col min="5512" max="5512" width="3.25" style="1" customWidth="1"/>
    <col min="5513" max="5513" width="14.125" style="1" customWidth="1"/>
    <col min="5514" max="5514" width="7.5" style="1" customWidth="1"/>
    <col min="5515" max="5515" width="6.125" style="1" customWidth="1"/>
    <col min="5516" max="5516" width="6.375" style="1" customWidth="1"/>
    <col min="5517" max="5518" width="9.125" style="1" customWidth="1"/>
    <col min="5519" max="5519" width="9.5" style="1" customWidth="1"/>
    <col min="5520" max="5520" width="13.625" style="1" customWidth="1"/>
    <col min="5521" max="5521" width="8" style="1"/>
    <col min="5522" max="5522" width="5.5" style="1" customWidth="1"/>
    <col min="5523" max="5523" width="6.875" style="1" customWidth="1"/>
    <col min="5524" max="5524" width="0" style="1" hidden="1" customWidth="1"/>
    <col min="5525" max="5525" width="20" style="1" customWidth="1"/>
    <col min="5526" max="5526" width="13.375" style="1" customWidth="1"/>
    <col min="5527" max="5527" width="10" style="1" customWidth="1"/>
    <col min="5528" max="5528" width="7.5" style="1" customWidth="1"/>
    <col min="5529" max="5529" width="6" style="1" customWidth="1"/>
    <col min="5530" max="5532" width="0" style="1" hidden="1" customWidth="1"/>
    <col min="5533" max="5536" width="6.375" style="1" customWidth="1"/>
    <col min="5537" max="5537" width="0" style="1" hidden="1" customWidth="1"/>
    <col min="5538" max="5538" width="6.375" style="1" customWidth="1"/>
    <col min="5539" max="5539" width="9.5" style="1" customWidth="1"/>
    <col min="5540" max="5767" width="8" style="1"/>
    <col min="5768" max="5768" width="3.25" style="1" customWidth="1"/>
    <col min="5769" max="5769" width="14.125" style="1" customWidth="1"/>
    <col min="5770" max="5770" width="7.5" style="1" customWidth="1"/>
    <col min="5771" max="5771" width="6.125" style="1" customWidth="1"/>
    <col min="5772" max="5772" width="6.375" style="1" customWidth="1"/>
    <col min="5773" max="5774" width="9.125" style="1" customWidth="1"/>
    <col min="5775" max="5775" width="9.5" style="1" customWidth="1"/>
    <col min="5776" max="5776" width="13.625" style="1" customWidth="1"/>
    <col min="5777" max="5777" width="8" style="1"/>
    <col min="5778" max="5778" width="5.5" style="1" customWidth="1"/>
    <col min="5779" max="5779" width="6.875" style="1" customWidth="1"/>
    <col min="5780" max="5780" width="0" style="1" hidden="1" customWidth="1"/>
    <col min="5781" max="5781" width="20" style="1" customWidth="1"/>
    <col min="5782" max="5782" width="13.375" style="1" customWidth="1"/>
    <col min="5783" max="5783" width="10" style="1" customWidth="1"/>
    <col min="5784" max="5784" width="7.5" style="1" customWidth="1"/>
    <col min="5785" max="5785" width="6" style="1" customWidth="1"/>
    <col min="5786" max="5788" width="0" style="1" hidden="1" customWidth="1"/>
    <col min="5789" max="5792" width="6.375" style="1" customWidth="1"/>
    <col min="5793" max="5793" width="0" style="1" hidden="1" customWidth="1"/>
    <col min="5794" max="5794" width="6.375" style="1" customWidth="1"/>
    <col min="5795" max="5795" width="9.5" style="1" customWidth="1"/>
    <col min="5796" max="6023" width="8" style="1"/>
    <col min="6024" max="6024" width="3.25" style="1" customWidth="1"/>
    <col min="6025" max="6025" width="14.125" style="1" customWidth="1"/>
    <col min="6026" max="6026" width="7.5" style="1" customWidth="1"/>
    <col min="6027" max="6027" width="6.125" style="1" customWidth="1"/>
    <col min="6028" max="6028" width="6.375" style="1" customWidth="1"/>
    <col min="6029" max="6030" width="9.125" style="1" customWidth="1"/>
    <col min="6031" max="6031" width="9.5" style="1" customWidth="1"/>
    <col min="6032" max="6032" width="13.625" style="1" customWidth="1"/>
    <col min="6033" max="6033" width="8" style="1"/>
    <col min="6034" max="6034" width="5.5" style="1" customWidth="1"/>
    <col min="6035" max="6035" width="6.875" style="1" customWidth="1"/>
    <col min="6036" max="6036" width="0" style="1" hidden="1" customWidth="1"/>
    <col min="6037" max="6037" width="20" style="1" customWidth="1"/>
    <col min="6038" max="6038" width="13.375" style="1" customWidth="1"/>
    <col min="6039" max="6039" width="10" style="1" customWidth="1"/>
    <col min="6040" max="6040" width="7.5" style="1" customWidth="1"/>
    <col min="6041" max="6041" width="6" style="1" customWidth="1"/>
    <col min="6042" max="6044" width="0" style="1" hidden="1" customWidth="1"/>
    <col min="6045" max="6048" width="6.375" style="1" customWidth="1"/>
    <col min="6049" max="6049" width="0" style="1" hidden="1" customWidth="1"/>
    <col min="6050" max="6050" width="6.375" style="1" customWidth="1"/>
    <col min="6051" max="6051" width="9.5" style="1" customWidth="1"/>
    <col min="6052" max="6279" width="9" style="1"/>
    <col min="6280" max="6280" width="3.25" style="1" customWidth="1"/>
    <col min="6281" max="6281" width="14.125" style="1" customWidth="1"/>
    <col min="6282" max="6282" width="7.5" style="1" customWidth="1"/>
    <col min="6283" max="6283" width="6.125" style="1" customWidth="1"/>
    <col min="6284" max="6284" width="6.375" style="1" customWidth="1"/>
    <col min="6285" max="6286" width="9.125" style="1" customWidth="1"/>
    <col min="6287" max="6287" width="9.5" style="1" customWidth="1"/>
    <col min="6288" max="6288" width="13.625" style="1" customWidth="1"/>
    <col min="6289" max="6289" width="8" style="1"/>
    <col min="6290" max="6290" width="5.5" style="1" customWidth="1"/>
    <col min="6291" max="6291" width="6.875" style="1" customWidth="1"/>
    <col min="6292" max="6292" width="0" style="1" hidden="1" customWidth="1"/>
    <col min="6293" max="6293" width="20" style="1" customWidth="1"/>
    <col min="6294" max="6294" width="13.375" style="1" customWidth="1"/>
    <col min="6295" max="6295" width="10" style="1" customWidth="1"/>
    <col min="6296" max="6296" width="7.5" style="1" customWidth="1"/>
    <col min="6297" max="6297" width="6" style="1" customWidth="1"/>
    <col min="6298" max="6300" width="0" style="1" hidden="1" customWidth="1"/>
    <col min="6301" max="6304" width="6.375" style="1" customWidth="1"/>
    <col min="6305" max="6305" width="0" style="1" hidden="1" customWidth="1"/>
    <col min="6306" max="6306" width="6.375" style="1" customWidth="1"/>
    <col min="6307" max="6307" width="9.5" style="1" customWidth="1"/>
    <col min="6308" max="6535" width="8" style="1"/>
    <col min="6536" max="6536" width="3.25" style="1" customWidth="1"/>
    <col min="6537" max="6537" width="14.125" style="1" customWidth="1"/>
    <col min="6538" max="6538" width="7.5" style="1" customWidth="1"/>
    <col min="6539" max="6539" width="6.125" style="1" customWidth="1"/>
    <col min="6540" max="6540" width="6.375" style="1" customWidth="1"/>
    <col min="6541" max="6542" width="9.125" style="1" customWidth="1"/>
    <col min="6543" max="6543" width="9.5" style="1" customWidth="1"/>
    <col min="6544" max="6544" width="13.625" style="1" customWidth="1"/>
    <col min="6545" max="6545" width="8" style="1"/>
    <col min="6546" max="6546" width="5.5" style="1" customWidth="1"/>
    <col min="6547" max="6547" width="6.875" style="1" customWidth="1"/>
    <col min="6548" max="6548" width="0" style="1" hidden="1" customWidth="1"/>
    <col min="6549" max="6549" width="20" style="1" customWidth="1"/>
    <col min="6550" max="6550" width="13.375" style="1" customWidth="1"/>
    <col min="6551" max="6551" width="10" style="1" customWidth="1"/>
    <col min="6552" max="6552" width="7.5" style="1" customWidth="1"/>
    <col min="6553" max="6553" width="6" style="1" customWidth="1"/>
    <col min="6554" max="6556" width="0" style="1" hidden="1" customWidth="1"/>
    <col min="6557" max="6560" width="6.375" style="1" customWidth="1"/>
    <col min="6561" max="6561" width="0" style="1" hidden="1" customWidth="1"/>
    <col min="6562" max="6562" width="6.375" style="1" customWidth="1"/>
    <col min="6563" max="6563" width="9.5" style="1" customWidth="1"/>
    <col min="6564" max="6791" width="8" style="1"/>
    <col min="6792" max="6792" width="3.25" style="1" customWidth="1"/>
    <col min="6793" max="6793" width="14.125" style="1" customWidth="1"/>
    <col min="6794" max="6794" width="7.5" style="1" customWidth="1"/>
    <col min="6795" max="6795" width="6.125" style="1" customWidth="1"/>
    <col min="6796" max="6796" width="6.375" style="1" customWidth="1"/>
    <col min="6797" max="6798" width="9.125" style="1" customWidth="1"/>
    <col min="6799" max="6799" width="9.5" style="1" customWidth="1"/>
    <col min="6800" max="6800" width="13.625" style="1" customWidth="1"/>
    <col min="6801" max="6801" width="8" style="1"/>
    <col min="6802" max="6802" width="5.5" style="1" customWidth="1"/>
    <col min="6803" max="6803" width="6.875" style="1" customWidth="1"/>
    <col min="6804" max="6804" width="0" style="1" hidden="1" customWidth="1"/>
    <col min="6805" max="6805" width="20" style="1" customWidth="1"/>
    <col min="6806" max="6806" width="13.375" style="1" customWidth="1"/>
    <col min="6807" max="6807" width="10" style="1" customWidth="1"/>
    <col min="6808" max="6808" width="7.5" style="1" customWidth="1"/>
    <col min="6809" max="6809" width="6" style="1" customWidth="1"/>
    <col min="6810" max="6812" width="0" style="1" hidden="1" customWidth="1"/>
    <col min="6813" max="6816" width="6.375" style="1" customWidth="1"/>
    <col min="6817" max="6817" width="0" style="1" hidden="1" customWidth="1"/>
    <col min="6818" max="6818" width="6.375" style="1" customWidth="1"/>
    <col min="6819" max="6819" width="9.5" style="1" customWidth="1"/>
    <col min="6820" max="7047" width="8" style="1"/>
    <col min="7048" max="7048" width="3.25" style="1" customWidth="1"/>
    <col min="7049" max="7049" width="14.125" style="1" customWidth="1"/>
    <col min="7050" max="7050" width="7.5" style="1" customWidth="1"/>
    <col min="7051" max="7051" width="6.125" style="1" customWidth="1"/>
    <col min="7052" max="7052" width="6.375" style="1" customWidth="1"/>
    <col min="7053" max="7054" width="9.125" style="1" customWidth="1"/>
    <col min="7055" max="7055" width="9.5" style="1" customWidth="1"/>
    <col min="7056" max="7056" width="13.625" style="1" customWidth="1"/>
    <col min="7057" max="7057" width="8" style="1"/>
    <col min="7058" max="7058" width="5.5" style="1" customWidth="1"/>
    <col min="7059" max="7059" width="6.875" style="1" customWidth="1"/>
    <col min="7060" max="7060" width="0" style="1" hidden="1" customWidth="1"/>
    <col min="7061" max="7061" width="20" style="1" customWidth="1"/>
    <col min="7062" max="7062" width="13.375" style="1" customWidth="1"/>
    <col min="7063" max="7063" width="10" style="1" customWidth="1"/>
    <col min="7064" max="7064" width="7.5" style="1" customWidth="1"/>
    <col min="7065" max="7065" width="6" style="1" customWidth="1"/>
    <col min="7066" max="7068" width="0" style="1" hidden="1" customWidth="1"/>
    <col min="7069" max="7072" width="6.375" style="1" customWidth="1"/>
    <col min="7073" max="7073" width="0" style="1" hidden="1" customWidth="1"/>
    <col min="7074" max="7074" width="6.375" style="1" customWidth="1"/>
    <col min="7075" max="7075" width="9.5" style="1" customWidth="1"/>
    <col min="7076" max="7303" width="9" style="1"/>
    <col min="7304" max="7304" width="3.25" style="1" customWidth="1"/>
    <col min="7305" max="7305" width="14.125" style="1" customWidth="1"/>
    <col min="7306" max="7306" width="7.5" style="1" customWidth="1"/>
    <col min="7307" max="7307" width="6.125" style="1" customWidth="1"/>
    <col min="7308" max="7308" width="6.375" style="1" customWidth="1"/>
    <col min="7309" max="7310" width="9.125" style="1" customWidth="1"/>
    <col min="7311" max="7311" width="9.5" style="1" customWidth="1"/>
    <col min="7312" max="7312" width="13.625" style="1" customWidth="1"/>
    <col min="7313" max="7313" width="8" style="1"/>
    <col min="7314" max="7314" width="5.5" style="1" customWidth="1"/>
    <col min="7315" max="7315" width="6.875" style="1" customWidth="1"/>
    <col min="7316" max="7316" width="0" style="1" hidden="1" customWidth="1"/>
    <col min="7317" max="7317" width="20" style="1" customWidth="1"/>
    <col min="7318" max="7318" width="13.375" style="1" customWidth="1"/>
    <col min="7319" max="7319" width="10" style="1" customWidth="1"/>
    <col min="7320" max="7320" width="7.5" style="1" customWidth="1"/>
    <col min="7321" max="7321" width="6" style="1" customWidth="1"/>
    <col min="7322" max="7324" width="0" style="1" hidden="1" customWidth="1"/>
    <col min="7325" max="7328" width="6.375" style="1" customWidth="1"/>
    <col min="7329" max="7329" width="0" style="1" hidden="1" customWidth="1"/>
    <col min="7330" max="7330" width="6.375" style="1" customWidth="1"/>
    <col min="7331" max="7331" width="9.5" style="1" customWidth="1"/>
    <col min="7332" max="7559" width="8" style="1"/>
    <col min="7560" max="7560" width="3.25" style="1" customWidth="1"/>
    <col min="7561" max="7561" width="14.125" style="1" customWidth="1"/>
    <col min="7562" max="7562" width="7.5" style="1" customWidth="1"/>
    <col min="7563" max="7563" width="6.125" style="1" customWidth="1"/>
    <col min="7564" max="7564" width="6.375" style="1" customWidth="1"/>
    <col min="7565" max="7566" width="9.125" style="1" customWidth="1"/>
    <col min="7567" max="7567" width="9.5" style="1" customWidth="1"/>
    <col min="7568" max="7568" width="13.625" style="1" customWidth="1"/>
    <col min="7569" max="7569" width="8" style="1"/>
    <col min="7570" max="7570" width="5.5" style="1" customWidth="1"/>
    <col min="7571" max="7571" width="6.875" style="1" customWidth="1"/>
    <col min="7572" max="7572" width="0" style="1" hidden="1" customWidth="1"/>
    <col min="7573" max="7573" width="20" style="1" customWidth="1"/>
    <col min="7574" max="7574" width="13.375" style="1" customWidth="1"/>
    <col min="7575" max="7575" width="10" style="1" customWidth="1"/>
    <col min="7576" max="7576" width="7.5" style="1" customWidth="1"/>
    <col min="7577" max="7577" width="6" style="1" customWidth="1"/>
    <col min="7578" max="7580" width="0" style="1" hidden="1" customWidth="1"/>
    <col min="7581" max="7584" width="6.375" style="1" customWidth="1"/>
    <col min="7585" max="7585" width="0" style="1" hidden="1" customWidth="1"/>
    <col min="7586" max="7586" width="6.375" style="1" customWidth="1"/>
    <col min="7587" max="7587" width="9.5" style="1" customWidth="1"/>
    <col min="7588" max="7815" width="8" style="1"/>
    <col min="7816" max="7816" width="3.25" style="1" customWidth="1"/>
    <col min="7817" max="7817" width="14.125" style="1" customWidth="1"/>
    <col min="7818" max="7818" width="7.5" style="1" customWidth="1"/>
    <col min="7819" max="7819" width="6.125" style="1" customWidth="1"/>
    <col min="7820" max="7820" width="6.375" style="1" customWidth="1"/>
    <col min="7821" max="7822" width="9.125" style="1" customWidth="1"/>
    <col min="7823" max="7823" width="9.5" style="1" customWidth="1"/>
    <col min="7824" max="7824" width="13.625" style="1" customWidth="1"/>
    <col min="7825" max="7825" width="8" style="1"/>
    <col min="7826" max="7826" width="5.5" style="1" customWidth="1"/>
    <col min="7827" max="7827" width="6.875" style="1" customWidth="1"/>
    <col min="7828" max="7828" width="0" style="1" hidden="1" customWidth="1"/>
    <col min="7829" max="7829" width="20" style="1" customWidth="1"/>
    <col min="7830" max="7830" width="13.375" style="1" customWidth="1"/>
    <col min="7831" max="7831" width="10" style="1" customWidth="1"/>
    <col min="7832" max="7832" width="7.5" style="1" customWidth="1"/>
    <col min="7833" max="7833" width="6" style="1" customWidth="1"/>
    <col min="7834" max="7836" width="0" style="1" hidden="1" customWidth="1"/>
    <col min="7837" max="7840" width="6.375" style="1" customWidth="1"/>
    <col min="7841" max="7841" width="0" style="1" hidden="1" customWidth="1"/>
    <col min="7842" max="7842" width="6.375" style="1" customWidth="1"/>
    <col min="7843" max="7843" width="9.5" style="1" customWidth="1"/>
    <col min="7844" max="8071" width="8" style="1"/>
    <col min="8072" max="8072" width="3.25" style="1" customWidth="1"/>
    <col min="8073" max="8073" width="14.125" style="1" customWidth="1"/>
    <col min="8074" max="8074" width="7.5" style="1" customWidth="1"/>
    <col min="8075" max="8075" width="6.125" style="1" customWidth="1"/>
    <col min="8076" max="8076" width="6.375" style="1" customWidth="1"/>
    <col min="8077" max="8078" width="9.125" style="1" customWidth="1"/>
    <col min="8079" max="8079" width="9.5" style="1" customWidth="1"/>
    <col min="8080" max="8080" width="13.625" style="1" customWidth="1"/>
    <col min="8081" max="8081" width="8" style="1"/>
    <col min="8082" max="8082" width="5.5" style="1" customWidth="1"/>
    <col min="8083" max="8083" width="6.875" style="1" customWidth="1"/>
    <col min="8084" max="8084" width="0" style="1" hidden="1" customWidth="1"/>
    <col min="8085" max="8085" width="20" style="1" customWidth="1"/>
    <col min="8086" max="8086" width="13.375" style="1" customWidth="1"/>
    <col min="8087" max="8087" width="10" style="1" customWidth="1"/>
    <col min="8088" max="8088" width="7.5" style="1" customWidth="1"/>
    <col min="8089" max="8089" width="6" style="1" customWidth="1"/>
    <col min="8090" max="8092" width="0" style="1" hidden="1" customWidth="1"/>
    <col min="8093" max="8096" width="6.375" style="1" customWidth="1"/>
    <col min="8097" max="8097" width="0" style="1" hidden="1" customWidth="1"/>
    <col min="8098" max="8098" width="6.375" style="1" customWidth="1"/>
    <col min="8099" max="8099" width="9.5" style="1" customWidth="1"/>
    <col min="8100" max="8327" width="9" style="1"/>
    <col min="8328" max="8328" width="3.25" style="1" customWidth="1"/>
    <col min="8329" max="8329" width="14.125" style="1" customWidth="1"/>
    <col min="8330" max="8330" width="7.5" style="1" customWidth="1"/>
    <col min="8331" max="8331" width="6.125" style="1" customWidth="1"/>
    <col min="8332" max="8332" width="6.375" style="1" customWidth="1"/>
    <col min="8333" max="8334" width="9.125" style="1" customWidth="1"/>
    <col min="8335" max="8335" width="9.5" style="1" customWidth="1"/>
    <col min="8336" max="8336" width="13.625" style="1" customWidth="1"/>
    <col min="8337" max="8337" width="8" style="1"/>
    <col min="8338" max="8338" width="5.5" style="1" customWidth="1"/>
    <col min="8339" max="8339" width="6.875" style="1" customWidth="1"/>
    <col min="8340" max="8340" width="0" style="1" hidden="1" customWidth="1"/>
    <col min="8341" max="8341" width="20" style="1" customWidth="1"/>
    <col min="8342" max="8342" width="13.375" style="1" customWidth="1"/>
    <col min="8343" max="8343" width="10" style="1" customWidth="1"/>
    <col min="8344" max="8344" width="7.5" style="1" customWidth="1"/>
    <col min="8345" max="8345" width="6" style="1" customWidth="1"/>
    <col min="8346" max="8348" width="0" style="1" hidden="1" customWidth="1"/>
    <col min="8349" max="8352" width="6.375" style="1" customWidth="1"/>
    <col min="8353" max="8353" width="0" style="1" hidden="1" customWidth="1"/>
    <col min="8354" max="8354" width="6.375" style="1" customWidth="1"/>
    <col min="8355" max="8355" width="9.5" style="1" customWidth="1"/>
    <col min="8356" max="8583" width="8" style="1"/>
    <col min="8584" max="8584" width="3.25" style="1" customWidth="1"/>
    <col min="8585" max="8585" width="14.125" style="1" customWidth="1"/>
    <col min="8586" max="8586" width="7.5" style="1" customWidth="1"/>
    <col min="8587" max="8587" width="6.125" style="1" customWidth="1"/>
    <col min="8588" max="8588" width="6.375" style="1" customWidth="1"/>
    <col min="8589" max="8590" width="9.125" style="1" customWidth="1"/>
    <col min="8591" max="8591" width="9.5" style="1" customWidth="1"/>
    <col min="8592" max="8592" width="13.625" style="1" customWidth="1"/>
    <col min="8593" max="8593" width="8" style="1"/>
    <col min="8594" max="8594" width="5.5" style="1" customWidth="1"/>
    <col min="8595" max="8595" width="6.875" style="1" customWidth="1"/>
    <col min="8596" max="8596" width="0" style="1" hidden="1" customWidth="1"/>
    <col min="8597" max="8597" width="20" style="1" customWidth="1"/>
    <col min="8598" max="8598" width="13.375" style="1" customWidth="1"/>
    <col min="8599" max="8599" width="10" style="1" customWidth="1"/>
    <col min="8600" max="8600" width="7.5" style="1" customWidth="1"/>
    <col min="8601" max="8601" width="6" style="1" customWidth="1"/>
    <col min="8602" max="8604" width="0" style="1" hidden="1" customWidth="1"/>
    <col min="8605" max="8608" width="6.375" style="1" customWidth="1"/>
    <col min="8609" max="8609" width="0" style="1" hidden="1" customWidth="1"/>
    <col min="8610" max="8610" width="6.375" style="1" customWidth="1"/>
    <col min="8611" max="8611" width="9.5" style="1" customWidth="1"/>
    <col min="8612" max="8839" width="8" style="1"/>
    <col min="8840" max="8840" width="3.25" style="1" customWidth="1"/>
    <col min="8841" max="8841" width="14.125" style="1" customWidth="1"/>
    <col min="8842" max="8842" width="7.5" style="1" customWidth="1"/>
    <col min="8843" max="8843" width="6.125" style="1" customWidth="1"/>
    <col min="8844" max="8844" width="6.375" style="1" customWidth="1"/>
    <col min="8845" max="8846" width="9.125" style="1" customWidth="1"/>
    <col min="8847" max="8847" width="9.5" style="1" customWidth="1"/>
    <col min="8848" max="8848" width="13.625" style="1" customWidth="1"/>
    <col min="8849" max="8849" width="8" style="1"/>
    <col min="8850" max="8850" width="5.5" style="1" customWidth="1"/>
    <col min="8851" max="8851" width="6.875" style="1" customWidth="1"/>
    <col min="8852" max="8852" width="0" style="1" hidden="1" customWidth="1"/>
    <col min="8853" max="8853" width="20" style="1" customWidth="1"/>
    <col min="8854" max="8854" width="13.375" style="1" customWidth="1"/>
    <col min="8855" max="8855" width="10" style="1" customWidth="1"/>
    <col min="8856" max="8856" width="7.5" style="1" customWidth="1"/>
    <col min="8857" max="8857" width="6" style="1" customWidth="1"/>
    <col min="8858" max="8860" width="0" style="1" hidden="1" customWidth="1"/>
    <col min="8861" max="8864" width="6.375" style="1" customWidth="1"/>
    <col min="8865" max="8865" width="0" style="1" hidden="1" customWidth="1"/>
    <col min="8866" max="8866" width="6.375" style="1" customWidth="1"/>
    <col min="8867" max="8867" width="9.5" style="1" customWidth="1"/>
    <col min="8868" max="9095" width="8" style="1"/>
    <col min="9096" max="9096" width="3.25" style="1" customWidth="1"/>
    <col min="9097" max="9097" width="14.125" style="1" customWidth="1"/>
    <col min="9098" max="9098" width="7.5" style="1" customWidth="1"/>
    <col min="9099" max="9099" width="6.125" style="1" customWidth="1"/>
    <col min="9100" max="9100" width="6.375" style="1" customWidth="1"/>
    <col min="9101" max="9102" width="9.125" style="1" customWidth="1"/>
    <col min="9103" max="9103" width="9.5" style="1" customWidth="1"/>
    <col min="9104" max="9104" width="13.625" style="1" customWidth="1"/>
    <col min="9105" max="9105" width="8" style="1"/>
    <col min="9106" max="9106" width="5.5" style="1" customWidth="1"/>
    <col min="9107" max="9107" width="6.875" style="1" customWidth="1"/>
    <col min="9108" max="9108" width="0" style="1" hidden="1" customWidth="1"/>
    <col min="9109" max="9109" width="20" style="1" customWidth="1"/>
    <col min="9110" max="9110" width="13.375" style="1" customWidth="1"/>
    <col min="9111" max="9111" width="10" style="1" customWidth="1"/>
    <col min="9112" max="9112" width="7.5" style="1" customWidth="1"/>
    <col min="9113" max="9113" width="6" style="1" customWidth="1"/>
    <col min="9114" max="9116" width="0" style="1" hidden="1" customWidth="1"/>
    <col min="9117" max="9120" width="6.375" style="1" customWidth="1"/>
    <col min="9121" max="9121" width="0" style="1" hidden="1" customWidth="1"/>
    <col min="9122" max="9122" width="6.375" style="1" customWidth="1"/>
    <col min="9123" max="9123" width="9.5" style="1" customWidth="1"/>
    <col min="9124" max="9351" width="9" style="1"/>
    <col min="9352" max="9352" width="3.25" style="1" customWidth="1"/>
    <col min="9353" max="9353" width="14.125" style="1" customWidth="1"/>
    <col min="9354" max="9354" width="7.5" style="1" customWidth="1"/>
    <col min="9355" max="9355" width="6.125" style="1" customWidth="1"/>
    <col min="9356" max="9356" width="6.375" style="1" customWidth="1"/>
    <col min="9357" max="9358" width="9.125" style="1" customWidth="1"/>
    <col min="9359" max="9359" width="9.5" style="1" customWidth="1"/>
    <col min="9360" max="9360" width="13.625" style="1" customWidth="1"/>
    <col min="9361" max="9361" width="8" style="1"/>
    <col min="9362" max="9362" width="5.5" style="1" customWidth="1"/>
    <col min="9363" max="9363" width="6.875" style="1" customWidth="1"/>
    <col min="9364" max="9364" width="0" style="1" hidden="1" customWidth="1"/>
    <col min="9365" max="9365" width="20" style="1" customWidth="1"/>
    <col min="9366" max="9366" width="13.375" style="1" customWidth="1"/>
    <col min="9367" max="9367" width="10" style="1" customWidth="1"/>
    <col min="9368" max="9368" width="7.5" style="1" customWidth="1"/>
    <col min="9369" max="9369" width="6" style="1" customWidth="1"/>
    <col min="9370" max="9372" width="0" style="1" hidden="1" customWidth="1"/>
    <col min="9373" max="9376" width="6.375" style="1" customWidth="1"/>
    <col min="9377" max="9377" width="0" style="1" hidden="1" customWidth="1"/>
    <col min="9378" max="9378" width="6.375" style="1" customWidth="1"/>
    <col min="9379" max="9379" width="9.5" style="1" customWidth="1"/>
    <col min="9380" max="9607" width="8" style="1"/>
    <col min="9608" max="9608" width="3.25" style="1" customWidth="1"/>
    <col min="9609" max="9609" width="14.125" style="1" customWidth="1"/>
    <col min="9610" max="9610" width="7.5" style="1" customWidth="1"/>
    <col min="9611" max="9611" width="6.125" style="1" customWidth="1"/>
    <col min="9612" max="9612" width="6.375" style="1" customWidth="1"/>
    <col min="9613" max="9614" width="9.125" style="1" customWidth="1"/>
    <col min="9615" max="9615" width="9.5" style="1" customWidth="1"/>
    <col min="9616" max="9616" width="13.625" style="1" customWidth="1"/>
    <col min="9617" max="9617" width="8" style="1"/>
    <col min="9618" max="9618" width="5.5" style="1" customWidth="1"/>
    <col min="9619" max="9619" width="6.875" style="1" customWidth="1"/>
    <col min="9620" max="9620" width="0" style="1" hidden="1" customWidth="1"/>
    <col min="9621" max="9621" width="20" style="1" customWidth="1"/>
    <col min="9622" max="9622" width="13.375" style="1" customWidth="1"/>
    <col min="9623" max="9623" width="10" style="1" customWidth="1"/>
    <col min="9624" max="9624" width="7.5" style="1" customWidth="1"/>
    <col min="9625" max="9625" width="6" style="1" customWidth="1"/>
    <col min="9626" max="9628" width="0" style="1" hidden="1" customWidth="1"/>
    <col min="9629" max="9632" width="6.375" style="1" customWidth="1"/>
    <col min="9633" max="9633" width="0" style="1" hidden="1" customWidth="1"/>
    <col min="9634" max="9634" width="6.375" style="1" customWidth="1"/>
    <col min="9635" max="9635" width="9.5" style="1" customWidth="1"/>
    <col min="9636" max="9863" width="8" style="1"/>
    <col min="9864" max="9864" width="3.25" style="1" customWidth="1"/>
    <col min="9865" max="9865" width="14.125" style="1" customWidth="1"/>
    <col min="9866" max="9866" width="7.5" style="1" customWidth="1"/>
    <col min="9867" max="9867" width="6.125" style="1" customWidth="1"/>
    <col min="9868" max="9868" width="6.375" style="1" customWidth="1"/>
    <col min="9869" max="9870" width="9.125" style="1" customWidth="1"/>
    <col min="9871" max="9871" width="9.5" style="1" customWidth="1"/>
    <col min="9872" max="9872" width="13.625" style="1" customWidth="1"/>
    <col min="9873" max="9873" width="8" style="1"/>
    <col min="9874" max="9874" width="5.5" style="1" customWidth="1"/>
    <col min="9875" max="9875" width="6.875" style="1" customWidth="1"/>
    <col min="9876" max="9876" width="0" style="1" hidden="1" customWidth="1"/>
    <col min="9877" max="9877" width="20" style="1" customWidth="1"/>
    <col min="9878" max="9878" width="13.375" style="1" customWidth="1"/>
    <col min="9879" max="9879" width="10" style="1" customWidth="1"/>
    <col min="9880" max="9880" width="7.5" style="1" customWidth="1"/>
    <col min="9881" max="9881" width="6" style="1" customWidth="1"/>
    <col min="9882" max="9884" width="0" style="1" hidden="1" customWidth="1"/>
    <col min="9885" max="9888" width="6.375" style="1" customWidth="1"/>
    <col min="9889" max="9889" width="0" style="1" hidden="1" customWidth="1"/>
    <col min="9890" max="9890" width="6.375" style="1" customWidth="1"/>
    <col min="9891" max="9891" width="9.5" style="1" customWidth="1"/>
    <col min="9892" max="10119" width="8" style="1"/>
    <col min="10120" max="10120" width="3.25" style="1" customWidth="1"/>
    <col min="10121" max="10121" width="14.125" style="1" customWidth="1"/>
    <col min="10122" max="10122" width="7.5" style="1" customWidth="1"/>
    <col min="10123" max="10123" width="6.125" style="1" customWidth="1"/>
    <col min="10124" max="10124" width="6.375" style="1" customWidth="1"/>
    <col min="10125" max="10126" width="9.125" style="1" customWidth="1"/>
    <col min="10127" max="10127" width="9.5" style="1" customWidth="1"/>
    <col min="10128" max="10128" width="13.625" style="1" customWidth="1"/>
    <col min="10129" max="10129" width="8" style="1"/>
    <col min="10130" max="10130" width="5.5" style="1" customWidth="1"/>
    <col min="10131" max="10131" width="6.875" style="1" customWidth="1"/>
    <col min="10132" max="10132" width="0" style="1" hidden="1" customWidth="1"/>
    <col min="10133" max="10133" width="20" style="1" customWidth="1"/>
    <col min="10134" max="10134" width="13.375" style="1" customWidth="1"/>
    <col min="10135" max="10135" width="10" style="1" customWidth="1"/>
    <col min="10136" max="10136" width="7.5" style="1" customWidth="1"/>
    <col min="10137" max="10137" width="6" style="1" customWidth="1"/>
    <col min="10138" max="10140" width="0" style="1" hidden="1" customWidth="1"/>
    <col min="10141" max="10144" width="6.375" style="1" customWidth="1"/>
    <col min="10145" max="10145" width="0" style="1" hidden="1" customWidth="1"/>
    <col min="10146" max="10146" width="6.375" style="1" customWidth="1"/>
    <col min="10147" max="10147" width="9.5" style="1" customWidth="1"/>
    <col min="10148" max="10375" width="9" style="1"/>
    <col min="10376" max="10376" width="3.25" style="1" customWidth="1"/>
    <col min="10377" max="10377" width="14.125" style="1" customWidth="1"/>
    <col min="10378" max="10378" width="7.5" style="1" customWidth="1"/>
    <col min="10379" max="10379" width="6.125" style="1" customWidth="1"/>
    <col min="10380" max="10380" width="6.375" style="1" customWidth="1"/>
    <col min="10381" max="10382" width="9.125" style="1" customWidth="1"/>
    <col min="10383" max="10383" width="9.5" style="1" customWidth="1"/>
    <col min="10384" max="10384" width="13.625" style="1" customWidth="1"/>
    <col min="10385" max="10385" width="8" style="1"/>
    <col min="10386" max="10386" width="5.5" style="1" customWidth="1"/>
    <col min="10387" max="10387" width="6.875" style="1" customWidth="1"/>
    <col min="10388" max="10388" width="0" style="1" hidden="1" customWidth="1"/>
    <col min="10389" max="10389" width="20" style="1" customWidth="1"/>
    <col min="10390" max="10390" width="13.375" style="1" customWidth="1"/>
    <col min="10391" max="10391" width="10" style="1" customWidth="1"/>
    <col min="10392" max="10392" width="7.5" style="1" customWidth="1"/>
    <col min="10393" max="10393" width="6" style="1" customWidth="1"/>
    <col min="10394" max="10396" width="0" style="1" hidden="1" customWidth="1"/>
    <col min="10397" max="10400" width="6.375" style="1" customWidth="1"/>
    <col min="10401" max="10401" width="0" style="1" hidden="1" customWidth="1"/>
    <col min="10402" max="10402" width="6.375" style="1" customWidth="1"/>
    <col min="10403" max="10403" width="9.5" style="1" customWidth="1"/>
    <col min="10404" max="10631" width="8" style="1"/>
    <col min="10632" max="10632" width="3.25" style="1" customWidth="1"/>
    <col min="10633" max="10633" width="14.125" style="1" customWidth="1"/>
    <col min="10634" max="10634" width="7.5" style="1" customWidth="1"/>
    <col min="10635" max="10635" width="6.125" style="1" customWidth="1"/>
    <col min="10636" max="10636" width="6.375" style="1" customWidth="1"/>
    <col min="10637" max="10638" width="9.125" style="1" customWidth="1"/>
    <col min="10639" max="10639" width="9.5" style="1" customWidth="1"/>
    <col min="10640" max="10640" width="13.625" style="1" customWidth="1"/>
    <col min="10641" max="10641" width="8" style="1"/>
    <col min="10642" max="10642" width="5.5" style="1" customWidth="1"/>
    <col min="10643" max="10643" width="6.875" style="1" customWidth="1"/>
    <col min="10644" max="10644" width="0" style="1" hidden="1" customWidth="1"/>
    <col min="10645" max="10645" width="20" style="1" customWidth="1"/>
    <col min="10646" max="10646" width="13.375" style="1" customWidth="1"/>
    <col min="10647" max="10647" width="10" style="1" customWidth="1"/>
    <col min="10648" max="10648" width="7.5" style="1" customWidth="1"/>
    <col min="10649" max="10649" width="6" style="1" customWidth="1"/>
    <col min="10650" max="10652" width="0" style="1" hidden="1" customWidth="1"/>
    <col min="10653" max="10656" width="6.375" style="1" customWidth="1"/>
    <col min="10657" max="10657" width="0" style="1" hidden="1" customWidth="1"/>
    <col min="10658" max="10658" width="6.375" style="1" customWidth="1"/>
    <col min="10659" max="10659" width="9.5" style="1" customWidth="1"/>
    <col min="10660" max="10887" width="8" style="1"/>
    <col min="10888" max="10888" width="3.25" style="1" customWidth="1"/>
    <col min="10889" max="10889" width="14.125" style="1" customWidth="1"/>
    <col min="10890" max="10890" width="7.5" style="1" customWidth="1"/>
    <col min="10891" max="10891" width="6.125" style="1" customWidth="1"/>
    <col min="10892" max="10892" width="6.375" style="1" customWidth="1"/>
    <col min="10893" max="10894" width="9.125" style="1" customWidth="1"/>
    <col min="10895" max="10895" width="9.5" style="1" customWidth="1"/>
    <col min="10896" max="10896" width="13.625" style="1" customWidth="1"/>
    <col min="10897" max="10897" width="8" style="1"/>
    <col min="10898" max="10898" width="5.5" style="1" customWidth="1"/>
    <col min="10899" max="10899" width="6.875" style="1" customWidth="1"/>
    <col min="10900" max="10900" width="0" style="1" hidden="1" customWidth="1"/>
    <col min="10901" max="10901" width="20" style="1" customWidth="1"/>
    <col min="10902" max="10902" width="13.375" style="1" customWidth="1"/>
    <col min="10903" max="10903" width="10" style="1" customWidth="1"/>
    <col min="10904" max="10904" width="7.5" style="1" customWidth="1"/>
    <col min="10905" max="10905" width="6" style="1" customWidth="1"/>
    <col min="10906" max="10908" width="0" style="1" hidden="1" customWidth="1"/>
    <col min="10909" max="10912" width="6.375" style="1" customWidth="1"/>
    <col min="10913" max="10913" width="0" style="1" hidden="1" customWidth="1"/>
    <col min="10914" max="10914" width="6.375" style="1" customWidth="1"/>
    <col min="10915" max="10915" width="9.5" style="1" customWidth="1"/>
    <col min="10916" max="11143" width="8" style="1"/>
    <col min="11144" max="11144" width="3.25" style="1" customWidth="1"/>
    <col min="11145" max="11145" width="14.125" style="1" customWidth="1"/>
    <col min="11146" max="11146" width="7.5" style="1" customWidth="1"/>
    <col min="11147" max="11147" width="6.125" style="1" customWidth="1"/>
    <col min="11148" max="11148" width="6.375" style="1" customWidth="1"/>
    <col min="11149" max="11150" width="9.125" style="1" customWidth="1"/>
    <col min="11151" max="11151" width="9.5" style="1" customWidth="1"/>
    <col min="11152" max="11152" width="13.625" style="1" customWidth="1"/>
    <col min="11153" max="11153" width="8" style="1"/>
    <col min="11154" max="11154" width="5.5" style="1" customWidth="1"/>
    <col min="11155" max="11155" width="6.875" style="1" customWidth="1"/>
    <col min="11156" max="11156" width="0" style="1" hidden="1" customWidth="1"/>
    <col min="11157" max="11157" width="20" style="1" customWidth="1"/>
    <col min="11158" max="11158" width="13.375" style="1" customWidth="1"/>
    <col min="11159" max="11159" width="10" style="1" customWidth="1"/>
    <col min="11160" max="11160" width="7.5" style="1" customWidth="1"/>
    <col min="11161" max="11161" width="6" style="1" customWidth="1"/>
    <col min="11162" max="11164" width="0" style="1" hidden="1" customWidth="1"/>
    <col min="11165" max="11168" width="6.375" style="1" customWidth="1"/>
    <col min="11169" max="11169" width="0" style="1" hidden="1" customWidth="1"/>
    <col min="11170" max="11170" width="6.375" style="1" customWidth="1"/>
    <col min="11171" max="11171" width="9.5" style="1" customWidth="1"/>
    <col min="11172" max="11399" width="9" style="1"/>
    <col min="11400" max="11400" width="3.25" style="1" customWidth="1"/>
    <col min="11401" max="11401" width="14.125" style="1" customWidth="1"/>
    <col min="11402" max="11402" width="7.5" style="1" customWidth="1"/>
    <col min="11403" max="11403" width="6.125" style="1" customWidth="1"/>
    <col min="11404" max="11404" width="6.375" style="1" customWidth="1"/>
    <col min="11405" max="11406" width="9.125" style="1" customWidth="1"/>
    <col min="11407" max="11407" width="9.5" style="1" customWidth="1"/>
    <col min="11408" max="11408" width="13.625" style="1" customWidth="1"/>
    <col min="11409" max="11409" width="8" style="1"/>
    <col min="11410" max="11410" width="5.5" style="1" customWidth="1"/>
    <col min="11411" max="11411" width="6.875" style="1" customWidth="1"/>
    <col min="11412" max="11412" width="0" style="1" hidden="1" customWidth="1"/>
    <col min="11413" max="11413" width="20" style="1" customWidth="1"/>
    <col min="11414" max="11414" width="13.375" style="1" customWidth="1"/>
    <col min="11415" max="11415" width="10" style="1" customWidth="1"/>
    <col min="11416" max="11416" width="7.5" style="1" customWidth="1"/>
    <col min="11417" max="11417" width="6" style="1" customWidth="1"/>
    <col min="11418" max="11420" width="0" style="1" hidden="1" customWidth="1"/>
    <col min="11421" max="11424" width="6.375" style="1" customWidth="1"/>
    <col min="11425" max="11425" width="0" style="1" hidden="1" customWidth="1"/>
    <col min="11426" max="11426" width="6.375" style="1" customWidth="1"/>
    <col min="11427" max="11427" width="9.5" style="1" customWidth="1"/>
    <col min="11428" max="11655" width="8" style="1"/>
    <col min="11656" max="11656" width="3.25" style="1" customWidth="1"/>
    <col min="11657" max="11657" width="14.125" style="1" customWidth="1"/>
    <col min="11658" max="11658" width="7.5" style="1" customWidth="1"/>
    <col min="11659" max="11659" width="6.125" style="1" customWidth="1"/>
    <col min="11660" max="11660" width="6.375" style="1" customWidth="1"/>
    <col min="11661" max="11662" width="9.125" style="1" customWidth="1"/>
    <col min="11663" max="11663" width="9.5" style="1" customWidth="1"/>
    <col min="11664" max="11664" width="13.625" style="1" customWidth="1"/>
    <col min="11665" max="11665" width="8" style="1"/>
    <col min="11666" max="11666" width="5.5" style="1" customWidth="1"/>
    <col min="11667" max="11667" width="6.875" style="1" customWidth="1"/>
    <col min="11668" max="11668" width="0" style="1" hidden="1" customWidth="1"/>
    <col min="11669" max="11669" width="20" style="1" customWidth="1"/>
    <col min="11670" max="11670" width="13.375" style="1" customWidth="1"/>
    <col min="11671" max="11671" width="10" style="1" customWidth="1"/>
    <col min="11672" max="11672" width="7.5" style="1" customWidth="1"/>
    <col min="11673" max="11673" width="6" style="1" customWidth="1"/>
    <col min="11674" max="11676" width="0" style="1" hidden="1" customWidth="1"/>
    <col min="11677" max="11680" width="6.375" style="1" customWidth="1"/>
    <col min="11681" max="11681" width="0" style="1" hidden="1" customWidth="1"/>
    <col min="11682" max="11682" width="6.375" style="1" customWidth="1"/>
    <col min="11683" max="11683" width="9.5" style="1" customWidth="1"/>
    <col min="11684" max="11911" width="8" style="1"/>
    <col min="11912" max="11912" width="3.25" style="1" customWidth="1"/>
    <col min="11913" max="11913" width="14.125" style="1" customWidth="1"/>
    <col min="11914" max="11914" width="7.5" style="1" customWidth="1"/>
    <col min="11915" max="11915" width="6.125" style="1" customWidth="1"/>
    <col min="11916" max="11916" width="6.375" style="1" customWidth="1"/>
    <col min="11917" max="11918" width="9.125" style="1" customWidth="1"/>
    <col min="11919" max="11919" width="9.5" style="1" customWidth="1"/>
    <col min="11920" max="11920" width="13.625" style="1" customWidth="1"/>
    <col min="11921" max="11921" width="8" style="1"/>
    <col min="11922" max="11922" width="5.5" style="1" customWidth="1"/>
    <col min="11923" max="11923" width="6.875" style="1" customWidth="1"/>
    <col min="11924" max="11924" width="0" style="1" hidden="1" customWidth="1"/>
    <col min="11925" max="11925" width="20" style="1" customWidth="1"/>
    <col min="11926" max="11926" width="13.375" style="1" customWidth="1"/>
    <col min="11927" max="11927" width="10" style="1" customWidth="1"/>
    <col min="11928" max="11928" width="7.5" style="1" customWidth="1"/>
    <col min="11929" max="11929" width="6" style="1" customWidth="1"/>
    <col min="11930" max="11932" width="0" style="1" hidden="1" customWidth="1"/>
    <col min="11933" max="11936" width="6.375" style="1" customWidth="1"/>
    <col min="11937" max="11937" width="0" style="1" hidden="1" customWidth="1"/>
    <col min="11938" max="11938" width="6.375" style="1" customWidth="1"/>
    <col min="11939" max="11939" width="9.5" style="1" customWidth="1"/>
    <col min="11940" max="12167" width="8" style="1"/>
    <col min="12168" max="12168" width="3.25" style="1" customWidth="1"/>
    <col min="12169" max="12169" width="14.125" style="1" customWidth="1"/>
    <col min="12170" max="12170" width="7.5" style="1" customWidth="1"/>
    <col min="12171" max="12171" width="6.125" style="1" customWidth="1"/>
    <col min="12172" max="12172" width="6.375" style="1" customWidth="1"/>
    <col min="12173" max="12174" width="9.125" style="1" customWidth="1"/>
    <col min="12175" max="12175" width="9.5" style="1" customWidth="1"/>
    <col min="12176" max="12176" width="13.625" style="1" customWidth="1"/>
    <col min="12177" max="12177" width="8" style="1"/>
    <col min="12178" max="12178" width="5.5" style="1" customWidth="1"/>
    <col min="12179" max="12179" width="6.875" style="1" customWidth="1"/>
    <col min="12180" max="12180" width="0" style="1" hidden="1" customWidth="1"/>
    <col min="12181" max="12181" width="20" style="1" customWidth="1"/>
    <col min="12182" max="12182" width="13.375" style="1" customWidth="1"/>
    <col min="12183" max="12183" width="10" style="1" customWidth="1"/>
    <col min="12184" max="12184" width="7.5" style="1" customWidth="1"/>
    <col min="12185" max="12185" width="6" style="1" customWidth="1"/>
    <col min="12186" max="12188" width="0" style="1" hidden="1" customWidth="1"/>
    <col min="12189" max="12192" width="6.375" style="1" customWidth="1"/>
    <col min="12193" max="12193" width="0" style="1" hidden="1" customWidth="1"/>
    <col min="12194" max="12194" width="6.375" style="1" customWidth="1"/>
    <col min="12195" max="12195" width="9.5" style="1" customWidth="1"/>
    <col min="12196" max="12423" width="9" style="1"/>
    <col min="12424" max="12424" width="3.25" style="1" customWidth="1"/>
    <col min="12425" max="12425" width="14.125" style="1" customWidth="1"/>
    <col min="12426" max="12426" width="7.5" style="1" customWidth="1"/>
    <col min="12427" max="12427" width="6.125" style="1" customWidth="1"/>
    <col min="12428" max="12428" width="6.375" style="1" customWidth="1"/>
    <col min="12429" max="12430" width="9.125" style="1" customWidth="1"/>
    <col min="12431" max="12431" width="9.5" style="1" customWidth="1"/>
    <col min="12432" max="12432" width="13.625" style="1" customWidth="1"/>
    <col min="12433" max="12433" width="8" style="1"/>
    <col min="12434" max="12434" width="5.5" style="1" customWidth="1"/>
    <col min="12435" max="12435" width="6.875" style="1" customWidth="1"/>
    <col min="12436" max="12436" width="0" style="1" hidden="1" customWidth="1"/>
    <col min="12437" max="12437" width="20" style="1" customWidth="1"/>
    <col min="12438" max="12438" width="13.375" style="1" customWidth="1"/>
    <col min="12439" max="12439" width="10" style="1" customWidth="1"/>
    <col min="12440" max="12440" width="7.5" style="1" customWidth="1"/>
    <col min="12441" max="12441" width="6" style="1" customWidth="1"/>
    <col min="12442" max="12444" width="0" style="1" hidden="1" customWidth="1"/>
    <col min="12445" max="12448" width="6.375" style="1" customWidth="1"/>
    <col min="12449" max="12449" width="0" style="1" hidden="1" customWidth="1"/>
    <col min="12450" max="12450" width="6.375" style="1" customWidth="1"/>
    <col min="12451" max="12451" width="9.5" style="1" customWidth="1"/>
    <col min="12452" max="12679" width="8" style="1"/>
    <col min="12680" max="12680" width="3.25" style="1" customWidth="1"/>
    <col min="12681" max="12681" width="14.125" style="1" customWidth="1"/>
    <col min="12682" max="12682" width="7.5" style="1" customWidth="1"/>
    <col min="12683" max="12683" width="6.125" style="1" customWidth="1"/>
    <col min="12684" max="12684" width="6.375" style="1" customWidth="1"/>
    <col min="12685" max="12686" width="9.125" style="1" customWidth="1"/>
    <col min="12687" max="12687" width="9.5" style="1" customWidth="1"/>
    <col min="12688" max="12688" width="13.625" style="1" customWidth="1"/>
    <col min="12689" max="12689" width="8" style="1"/>
    <col min="12690" max="12690" width="5.5" style="1" customWidth="1"/>
    <col min="12691" max="12691" width="6.875" style="1" customWidth="1"/>
    <col min="12692" max="12692" width="0" style="1" hidden="1" customWidth="1"/>
    <col min="12693" max="12693" width="20" style="1" customWidth="1"/>
    <col min="12694" max="12694" width="13.375" style="1" customWidth="1"/>
    <col min="12695" max="12695" width="10" style="1" customWidth="1"/>
    <col min="12696" max="12696" width="7.5" style="1" customWidth="1"/>
    <col min="12697" max="12697" width="6" style="1" customWidth="1"/>
    <col min="12698" max="12700" width="0" style="1" hidden="1" customWidth="1"/>
    <col min="12701" max="12704" width="6.375" style="1" customWidth="1"/>
    <col min="12705" max="12705" width="0" style="1" hidden="1" customWidth="1"/>
    <col min="12706" max="12706" width="6.375" style="1" customWidth="1"/>
    <col min="12707" max="12707" width="9.5" style="1" customWidth="1"/>
    <col min="12708" max="12935" width="8" style="1"/>
    <col min="12936" max="12936" width="3.25" style="1" customWidth="1"/>
    <col min="12937" max="12937" width="14.125" style="1" customWidth="1"/>
    <col min="12938" max="12938" width="7.5" style="1" customWidth="1"/>
    <col min="12939" max="12939" width="6.125" style="1" customWidth="1"/>
    <col min="12940" max="12940" width="6.375" style="1" customWidth="1"/>
    <col min="12941" max="12942" width="9.125" style="1" customWidth="1"/>
    <col min="12943" max="12943" width="9.5" style="1" customWidth="1"/>
    <col min="12944" max="12944" width="13.625" style="1" customWidth="1"/>
    <col min="12945" max="12945" width="8" style="1"/>
    <col min="12946" max="12946" width="5.5" style="1" customWidth="1"/>
    <col min="12947" max="12947" width="6.875" style="1" customWidth="1"/>
    <col min="12948" max="12948" width="0" style="1" hidden="1" customWidth="1"/>
    <col min="12949" max="12949" width="20" style="1" customWidth="1"/>
    <col min="12950" max="12950" width="13.375" style="1" customWidth="1"/>
    <col min="12951" max="12951" width="10" style="1" customWidth="1"/>
    <col min="12952" max="12952" width="7.5" style="1" customWidth="1"/>
    <col min="12953" max="12953" width="6" style="1" customWidth="1"/>
    <col min="12954" max="12956" width="0" style="1" hidden="1" customWidth="1"/>
    <col min="12957" max="12960" width="6.375" style="1" customWidth="1"/>
    <col min="12961" max="12961" width="0" style="1" hidden="1" customWidth="1"/>
    <col min="12962" max="12962" width="6.375" style="1" customWidth="1"/>
    <col min="12963" max="12963" width="9.5" style="1" customWidth="1"/>
    <col min="12964" max="13191" width="8" style="1"/>
    <col min="13192" max="13192" width="3.25" style="1" customWidth="1"/>
    <col min="13193" max="13193" width="14.125" style="1" customWidth="1"/>
    <col min="13194" max="13194" width="7.5" style="1" customWidth="1"/>
    <col min="13195" max="13195" width="6.125" style="1" customWidth="1"/>
    <col min="13196" max="13196" width="6.375" style="1" customWidth="1"/>
    <col min="13197" max="13198" width="9.125" style="1" customWidth="1"/>
    <col min="13199" max="13199" width="9.5" style="1" customWidth="1"/>
    <col min="13200" max="13200" width="13.625" style="1" customWidth="1"/>
    <col min="13201" max="13201" width="8" style="1"/>
    <col min="13202" max="13202" width="5.5" style="1" customWidth="1"/>
    <col min="13203" max="13203" width="6.875" style="1" customWidth="1"/>
    <col min="13204" max="13204" width="0" style="1" hidden="1" customWidth="1"/>
    <col min="13205" max="13205" width="20" style="1" customWidth="1"/>
    <col min="13206" max="13206" width="13.375" style="1" customWidth="1"/>
    <col min="13207" max="13207" width="10" style="1" customWidth="1"/>
    <col min="13208" max="13208" width="7.5" style="1" customWidth="1"/>
    <col min="13209" max="13209" width="6" style="1" customWidth="1"/>
    <col min="13210" max="13212" width="0" style="1" hidden="1" customWidth="1"/>
    <col min="13213" max="13216" width="6.375" style="1" customWidth="1"/>
    <col min="13217" max="13217" width="0" style="1" hidden="1" customWidth="1"/>
    <col min="13218" max="13218" width="6.375" style="1" customWidth="1"/>
    <col min="13219" max="13219" width="9.5" style="1" customWidth="1"/>
    <col min="13220" max="13447" width="9" style="1"/>
    <col min="13448" max="13448" width="3.25" style="1" customWidth="1"/>
    <col min="13449" max="13449" width="14.125" style="1" customWidth="1"/>
    <col min="13450" max="13450" width="7.5" style="1" customWidth="1"/>
    <col min="13451" max="13451" width="6.125" style="1" customWidth="1"/>
    <col min="13452" max="13452" width="6.375" style="1" customWidth="1"/>
    <col min="13453" max="13454" width="9.125" style="1" customWidth="1"/>
    <col min="13455" max="13455" width="9.5" style="1" customWidth="1"/>
    <col min="13456" max="13456" width="13.625" style="1" customWidth="1"/>
    <col min="13457" max="13457" width="8" style="1"/>
    <col min="13458" max="13458" width="5.5" style="1" customWidth="1"/>
    <col min="13459" max="13459" width="6.875" style="1" customWidth="1"/>
    <col min="13460" max="13460" width="0" style="1" hidden="1" customWidth="1"/>
    <col min="13461" max="13461" width="20" style="1" customWidth="1"/>
    <col min="13462" max="13462" width="13.375" style="1" customWidth="1"/>
    <col min="13463" max="13463" width="10" style="1" customWidth="1"/>
    <col min="13464" max="13464" width="7.5" style="1" customWidth="1"/>
    <col min="13465" max="13465" width="6" style="1" customWidth="1"/>
    <col min="13466" max="13468" width="0" style="1" hidden="1" customWidth="1"/>
    <col min="13469" max="13472" width="6.375" style="1" customWidth="1"/>
    <col min="13473" max="13473" width="0" style="1" hidden="1" customWidth="1"/>
    <col min="13474" max="13474" width="6.375" style="1" customWidth="1"/>
    <col min="13475" max="13475" width="9.5" style="1" customWidth="1"/>
    <col min="13476" max="13703" width="8" style="1"/>
    <col min="13704" max="13704" width="3.25" style="1" customWidth="1"/>
    <col min="13705" max="13705" width="14.125" style="1" customWidth="1"/>
    <col min="13706" max="13706" width="7.5" style="1" customWidth="1"/>
    <col min="13707" max="13707" width="6.125" style="1" customWidth="1"/>
    <col min="13708" max="13708" width="6.375" style="1" customWidth="1"/>
    <col min="13709" max="13710" width="9.125" style="1" customWidth="1"/>
    <col min="13711" max="13711" width="9.5" style="1" customWidth="1"/>
    <col min="13712" max="13712" width="13.625" style="1" customWidth="1"/>
    <col min="13713" max="13713" width="8" style="1"/>
    <col min="13714" max="13714" width="5.5" style="1" customWidth="1"/>
    <col min="13715" max="13715" width="6.875" style="1" customWidth="1"/>
    <col min="13716" max="13716" width="0" style="1" hidden="1" customWidth="1"/>
    <col min="13717" max="13717" width="20" style="1" customWidth="1"/>
    <col min="13718" max="13718" width="13.375" style="1" customWidth="1"/>
    <col min="13719" max="13719" width="10" style="1" customWidth="1"/>
    <col min="13720" max="13720" width="7.5" style="1" customWidth="1"/>
    <col min="13721" max="13721" width="6" style="1" customWidth="1"/>
    <col min="13722" max="13724" width="0" style="1" hidden="1" customWidth="1"/>
    <col min="13725" max="13728" width="6.375" style="1" customWidth="1"/>
    <col min="13729" max="13729" width="0" style="1" hidden="1" customWidth="1"/>
    <col min="13730" max="13730" width="6.375" style="1" customWidth="1"/>
    <col min="13731" max="13731" width="9.5" style="1" customWidth="1"/>
    <col min="13732" max="13959" width="8" style="1"/>
    <col min="13960" max="13960" width="3.25" style="1" customWidth="1"/>
    <col min="13961" max="13961" width="14.125" style="1" customWidth="1"/>
    <col min="13962" max="13962" width="7.5" style="1" customWidth="1"/>
    <col min="13963" max="13963" width="6.125" style="1" customWidth="1"/>
    <col min="13964" max="13964" width="6.375" style="1" customWidth="1"/>
    <col min="13965" max="13966" width="9.125" style="1" customWidth="1"/>
    <col min="13967" max="13967" width="9.5" style="1" customWidth="1"/>
    <col min="13968" max="13968" width="13.625" style="1" customWidth="1"/>
    <col min="13969" max="13969" width="8" style="1"/>
    <col min="13970" max="13970" width="5.5" style="1" customWidth="1"/>
    <col min="13971" max="13971" width="6.875" style="1" customWidth="1"/>
    <col min="13972" max="13972" width="0" style="1" hidden="1" customWidth="1"/>
    <col min="13973" max="13973" width="20" style="1" customWidth="1"/>
    <col min="13974" max="13974" width="13.375" style="1" customWidth="1"/>
    <col min="13975" max="13975" width="10" style="1" customWidth="1"/>
    <col min="13976" max="13976" width="7.5" style="1" customWidth="1"/>
    <col min="13977" max="13977" width="6" style="1" customWidth="1"/>
    <col min="13978" max="13980" width="0" style="1" hidden="1" customWidth="1"/>
    <col min="13981" max="13984" width="6.375" style="1" customWidth="1"/>
    <col min="13985" max="13985" width="0" style="1" hidden="1" customWidth="1"/>
    <col min="13986" max="13986" width="6.375" style="1" customWidth="1"/>
    <col min="13987" max="13987" width="9.5" style="1" customWidth="1"/>
    <col min="13988" max="14215" width="8" style="1"/>
    <col min="14216" max="14216" width="3.25" style="1" customWidth="1"/>
    <col min="14217" max="14217" width="14.125" style="1" customWidth="1"/>
    <col min="14218" max="14218" width="7.5" style="1" customWidth="1"/>
    <col min="14219" max="14219" width="6.125" style="1" customWidth="1"/>
    <col min="14220" max="14220" width="6.375" style="1" customWidth="1"/>
    <col min="14221" max="14222" width="9.125" style="1" customWidth="1"/>
    <col min="14223" max="14223" width="9.5" style="1" customWidth="1"/>
    <col min="14224" max="14224" width="13.625" style="1" customWidth="1"/>
    <col min="14225" max="14225" width="8" style="1"/>
    <col min="14226" max="14226" width="5.5" style="1" customWidth="1"/>
    <col min="14227" max="14227" width="6.875" style="1" customWidth="1"/>
    <col min="14228" max="14228" width="0" style="1" hidden="1" customWidth="1"/>
    <col min="14229" max="14229" width="20" style="1" customWidth="1"/>
    <col min="14230" max="14230" width="13.375" style="1" customWidth="1"/>
    <col min="14231" max="14231" width="10" style="1" customWidth="1"/>
    <col min="14232" max="14232" width="7.5" style="1" customWidth="1"/>
    <col min="14233" max="14233" width="6" style="1" customWidth="1"/>
    <col min="14234" max="14236" width="0" style="1" hidden="1" customWidth="1"/>
    <col min="14237" max="14240" width="6.375" style="1" customWidth="1"/>
    <col min="14241" max="14241" width="0" style="1" hidden="1" customWidth="1"/>
    <col min="14242" max="14242" width="6.375" style="1" customWidth="1"/>
    <col min="14243" max="14243" width="9.5" style="1" customWidth="1"/>
    <col min="14244" max="14471" width="9" style="1"/>
    <col min="14472" max="14472" width="3.25" style="1" customWidth="1"/>
    <col min="14473" max="14473" width="14.125" style="1" customWidth="1"/>
    <col min="14474" max="14474" width="7.5" style="1" customWidth="1"/>
    <col min="14475" max="14475" width="6.125" style="1" customWidth="1"/>
    <col min="14476" max="14476" width="6.375" style="1" customWidth="1"/>
    <col min="14477" max="14478" width="9.125" style="1" customWidth="1"/>
    <col min="14479" max="14479" width="9.5" style="1" customWidth="1"/>
    <col min="14480" max="14480" width="13.625" style="1" customWidth="1"/>
    <col min="14481" max="14481" width="8" style="1"/>
    <col min="14482" max="14482" width="5.5" style="1" customWidth="1"/>
    <col min="14483" max="14483" width="6.875" style="1" customWidth="1"/>
    <col min="14484" max="14484" width="0" style="1" hidden="1" customWidth="1"/>
    <col min="14485" max="14485" width="20" style="1" customWidth="1"/>
    <col min="14486" max="14486" width="13.375" style="1" customWidth="1"/>
    <col min="14487" max="14487" width="10" style="1" customWidth="1"/>
    <col min="14488" max="14488" width="7.5" style="1" customWidth="1"/>
    <col min="14489" max="14489" width="6" style="1" customWidth="1"/>
    <col min="14490" max="14492" width="0" style="1" hidden="1" customWidth="1"/>
    <col min="14493" max="14496" width="6.375" style="1" customWidth="1"/>
    <col min="14497" max="14497" width="0" style="1" hidden="1" customWidth="1"/>
    <col min="14498" max="14498" width="6.375" style="1" customWidth="1"/>
    <col min="14499" max="14499" width="9.5" style="1" customWidth="1"/>
    <col min="14500" max="14727" width="8" style="1"/>
    <col min="14728" max="14728" width="3.25" style="1" customWidth="1"/>
    <col min="14729" max="14729" width="14.125" style="1" customWidth="1"/>
    <col min="14730" max="14730" width="7.5" style="1" customWidth="1"/>
    <col min="14731" max="14731" width="6.125" style="1" customWidth="1"/>
    <col min="14732" max="14732" width="6.375" style="1" customWidth="1"/>
    <col min="14733" max="14734" width="9.125" style="1" customWidth="1"/>
    <col min="14735" max="14735" width="9.5" style="1" customWidth="1"/>
    <col min="14736" max="14736" width="13.625" style="1" customWidth="1"/>
    <col min="14737" max="14737" width="8" style="1"/>
    <col min="14738" max="14738" width="5.5" style="1" customWidth="1"/>
    <col min="14739" max="14739" width="6.875" style="1" customWidth="1"/>
    <col min="14740" max="14740" width="0" style="1" hidden="1" customWidth="1"/>
    <col min="14741" max="14741" width="20" style="1" customWidth="1"/>
    <col min="14742" max="14742" width="13.375" style="1" customWidth="1"/>
    <col min="14743" max="14743" width="10" style="1" customWidth="1"/>
    <col min="14744" max="14744" width="7.5" style="1" customWidth="1"/>
    <col min="14745" max="14745" width="6" style="1" customWidth="1"/>
    <col min="14746" max="14748" width="0" style="1" hidden="1" customWidth="1"/>
    <col min="14749" max="14752" width="6.375" style="1" customWidth="1"/>
    <col min="14753" max="14753" width="0" style="1" hidden="1" customWidth="1"/>
    <col min="14754" max="14754" width="6.375" style="1" customWidth="1"/>
    <col min="14755" max="14755" width="9.5" style="1" customWidth="1"/>
    <col min="14756" max="14983" width="8" style="1"/>
    <col min="14984" max="14984" width="3.25" style="1" customWidth="1"/>
    <col min="14985" max="14985" width="14.125" style="1" customWidth="1"/>
    <col min="14986" max="14986" width="7.5" style="1" customWidth="1"/>
    <col min="14987" max="14987" width="6.125" style="1" customWidth="1"/>
    <col min="14988" max="14988" width="6.375" style="1" customWidth="1"/>
    <col min="14989" max="14990" width="9.125" style="1" customWidth="1"/>
    <col min="14991" max="14991" width="9.5" style="1" customWidth="1"/>
    <col min="14992" max="14992" width="13.625" style="1" customWidth="1"/>
    <col min="14993" max="14993" width="8" style="1"/>
    <col min="14994" max="14994" width="5.5" style="1" customWidth="1"/>
    <col min="14995" max="14995" width="6.875" style="1" customWidth="1"/>
    <col min="14996" max="14996" width="0" style="1" hidden="1" customWidth="1"/>
    <col min="14997" max="14997" width="20" style="1" customWidth="1"/>
    <col min="14998" max="14998" width="13.375" style="1" customWidth="1"/>
    <col min="14999" max="14999" width="10" style="1" customWidth="1"/>
    <col min="15000" max="15000" width="7.5" style="1" customWidth="1"/>
    <col min="15001" max="15001" width="6" style="1" customWidth="1"/>
    <col min="15002" max="15004" width="0" style="1" hidden="1" customWidth="1"/>
    <col min="15005" max="15008" width="6.375" style="1" customWidth="1"/>
    <col min="15009" max="15009" width="0" style="1" hidden="1" customWidth="1"/>
    <col min="15010" max="15010" width="6.375" style="1" customWidth="1"/>
    <col min="15011" max="15011" width="9.5" style="1" customWidth="1"/>
    <col min="15012" max="15239" width="8" style="1"/>
    <col min="15240" max="15240" width="3.25" style="1" customWidth="1"/>
    <col min="15241" max="15241" width="14.125" style="1" customWidth="1"/>
    <col min="15242" max="15242" width="7.5" style="1" customWidth="1"/>
    <col min="15243" max="15243" width="6.125" style="1" customWidth="1"/>
    <col min="15244" max="15244" width="6.375" style="1" customWidth="1"/>
    <col min="15245" max="15246" width="9.125" style="1" customWidth="1"/>
    <col min="15247" max="15247" width="9.5" style="1" customWidth="1"/>
    <col min="15248" max="15248" width="13.625" style="1" customWidth="1"/>
    <col min="15249" max="15249" width="8" style="1"/>
    <col min="15250" max="15250" width="5.5" style="1" customWidth="1"/>
    <col min="15251" max="15251" width="6.875" style="1" customWidth="1"/>
    <col min="15252" max="15252" width="0" style="1" hidden="1" customWidth="1"/>
    <col min="15253" max="15253" width="20" style="1" customWidth="1"/>
    <col min="15254" max="15254" width="13.375" style="1" customWidth="1"/>
    <col min="15255" max="15255" width="10" style="1" customWidth="1"/>
    <col min="15256" max="15256" width="7.5" style="1" customWidth="1"/>
    <col min="15257" max="15257" width="6" style="1" customWidth="1"/>
    <col min="15258" max="15260" width="0" style="1" hidden="1" customWidth="1"/>
    <col min="15261" max="15264" width="6.375" style="1" customWidth="1"/>
    <col min="15265" max="15265" width="0" style="1" hidden="1" customWidth="1"/>
    <col min="15266" max="15266" width="6.375" style="1" customWidth="1"/>
    <col min="15267" max="15267" width="9.5" style="1" customWidth="1"/>
    <col min="15268" max="15495" width="9" style="1"/>
    <col min="15496" max="15496" width="3.25" style="1" customWidth="1"/>
    <col min="15497" max="15497" width="14.125" style="1" customWidth="1"/>
    <col min="15498" max="15498" width="7.5" style="1" customWidth="1"/>
    <col min="15499" max="15499" width="6.125" style="1" customWidth="1"/>
    <col min="15500" max="15500" width="6.375" style="1" customWidth="1"/>
    <col min="15501" max="15502" width="9.125" style="1" customWidth="1"/>
    <col min="15503" max="15503" width="9.5" style="1" customWidth="1"/>
    <col min="15504" max="15504" width="13.625" style="1" customWidth="1"/>
    <col min="15505" max="15505" width="8" style="1"/>
    <col min="15506" max="15506" width="5.5" style="1" customWidth="1"/>
    <col min="15507" max="15507" width="6.875" style="1" customWidth="1"/>
    <col min="15508" max="15508" width="0" style="1" hidden="1" customWidth="1"/>
    <col min="15509" max="15509" width="20" style="1" customWidth="1"/>
    <col min="15510" max="15510" width="13.375" style="1" customWidth="1"/>
    <col min="15511" max="15511" width="10" style="1" customWidth="1"/>
    <col min="15512" max="15512" width="7.5" style="1" customWidth="1"/>
    <col min="15513" max="15513" width="6" style="1" customWidth="1"/>
    <col min="15514" max="15516" width="0" style="1" hidden="1" customWidth="1"/>
    <col min="15517" max="15520" width="6.375" style="1" customWidth="1"/>
    <col min="15521" max="15521" width="0" style="1" hidden="1" customWidth="1"/>
    <col min="15522" max="15522" width="6.375" style="1" customWidth="1"/>
    <col min="15523" max="15523" width="9.5" style="1" customWidth="1"/>
    <col min="15524" max="15751" width="8" style="1"/>
    <col min="15752" max="15752" width="3.25" style="1" customWidth="1"/>
    <col min="15753" max="15753" width="14.125" style="1" customWidth="1"/>
    <col min="15754" max="15754" width="7.5" style="1" customWidth="1"/>
    <col min="15755" max="15755" width="6.125" style="1" customWidth="1"/>
    <col min="15756" max="15756" width="6.375" style="1" customWidth="1"/>
    <col min="15757" max="15758" width="9.125" style="1" customWidth="1"/>
    <col min="15759" max="15759" width="9.5" style="1" customWidth="1"/>
    <col min="15760" max="15760" width="13.625" style="1" customWidth="1"/>
    <col min="15761" max="15761" width="8" style="1"/>
    <col min="15762" max="15762" width="5.5" style="1" customWidth="1"/>
    <col min="15763" max="15763" width="6.875" style="1" customWidth="1"/>
    <col min="15764" max="15764" width="0" style="1" hidden="1" customWidth="1"/>
    <col min="15765" max="15765" width="20" style="1" customWidth="1"/>
    <col min="15766" max="15766" width="13.375" style="1" customWidth="1"/>
    <col min="15767" max="15767" width="10" style="1" customWidth="1"/>
    <col min="15768" max="15768" width="7.5" style="1" customWidth="1"/>
    <col min="15769" max="15769" width="6" style="1" customWidth="1"/>
    <col min="15770" max="15772" width="0" style="1" hidden="1" customWidth="1"/>
    <col min="15773" max="15776" width="6.375" style="1" customWidth="1"/>
    <col min="15777" max="15777" width="0" style="1" hidden="1" customWidth="1"/>
    <col min="15778" max="15778" width="6.375" style="1" customWidth="1"/>
    <col min="15779" max="15779" width="9.5" style="1" customWidth="1"/>
    <col min="15780" max="16007" width="8" style="1"/>
    <col min="16008" max="16008" width="3.25" style="1" customWidth="1"/>
    <col min="16009" max="16009" width="14.125" style="1" customWidth="1"/>
    <col min="16010" max="16010" width="7.5" style="1" customWidth="1"/>
    <col min="16011" max="16011" width="6.125" style="1" customWidth="1"/>
    <col min="16012" max="16012" width="6.375" style="1" customWidth="1"/>
    <col min="16013" max="16014" width="9.125" style="1" customWidth="1"/>
    <col min="16015" max="16015" width="9.5" style="1" customWidth="1"/>
    <col min="16016" max="16016" width="13.625" style="1" customWidth="1"/>
    <col min="16017" max="16017" width="8" style="1"/>
    <col min="16018" max="16018" width="5.5" style="1" customWidth="1"/>
    <col min="16019" max="16019" width="6.875" style="1" customWidth="1"/>
    <col min="16020" max="16020" width="0" style="1" hidden="1" customWidth="1"/>
    <col min="16021" max="16021" width="20" style="1" customWidth="1"/>
    <col min="16022" max="16022" width="13.375" style="1" customWidth="1"/>
    <col min="16023" max="16023" width="10" style="1" customWidth="1"/>
    <col min="16024" max="16024" width="7.5" style="1" customWidth="1"/>
    <col min="16025" max="16025" width="6" style="1" customWidth="1"/>
    <col min="16026" max="16028" width="0" style="1" hidden="1" customWidth="1"/>
    <col min="16029" max="16032" width="6.375" style="1" customWidth="1"/>
    <col min="16033" max="16033" width="0" style="1" hidden="1" customWidth="1"/>
    <col min="16034" max="16034" width="6.375" style="1" customWidth="1"/>
    <col min="16035" max="16035" width="9.5" style="1" customWidth="1"/>
    <col min="16036" max="16384" width="9" style="1"/>
  </cols>
  <sheetData>
    <row r="1" spans="1:24" ht="63" customHeight="1">
      <c r="A1" s="252" t="s">
        <v>409</v>
      </c>
      <c r="B1" s="253"/>
      <c r="C1" s="253"/>
      <c r="D1" s="253"/>
      <c r="E1" s="253"/>
      <c r="F1" s="253"/>
      <c r="G1" s="253"/>
      <c r="H1" s="253"/>
      <c r="I1" s="253"/>
      <c r="J1" s="253"/>
      <c r="K1" s="253"/>
      <c r="L1" s="253"/>
      <c r="Q1" s="6"/>
      <c r="R1" s="185"/>
      <c r="U1" s="169"/>
    </row>
    <row r="2" spans="1:24" ht="72.75" customHeight="1">
      <c r="A2" s="254" t="s">
        <v>549</v>
      </c>
      <c r="B2" s="254"/>
      <c r="C2" s="254"/>
      <c r="D2" s="254"/>
      <c r="E2" s="254"/>
      <c r="F2" s="254"/>
      <c r="G2" s="254"/>
      <c r="H2" s="254"/>
      <c r="I2" s="254"/>
      <c r="J2" s="254"/>
      <c r="K2" s="254"/>
      <c r="L2" s="254"/>
      <c r="M2" s="254"/>
      <c r="N2" s="254"/>
      <c r="O2" s="254"/>
      <c r="P2" s="254"/>
      <c r="Q2" s="254"/>
      <c r="R2" s="254"/>
      <c r="S2" s="254"/>
      <c r="T2" s="254"/>
      <c r="U2" s="179"/>
      <c r="V2" s="179"/>
      <c r="W2" s="179"/>
      <c r="X2" s="179"/>
    </row>
    <row r="3" spans="1:24" ht="12" customHeight="1"/>
    <row r="4" spans="1:24" s="5" customFormat="1" ht="55.5" customHeight="1">
      <c r="A4" s="250" t="s">
        <v>6</v>
      </c>
      <c r="B4" s="250" t="s">
        <v>5</v>
      </c>
      <c r="C4" s="251" t="s">
        <v>4</v>
      </c>
      <c r="D4" s="250" t="s">
        <v>3</v>
      </c>
      <c r="E4" s="250" t="s">
        <v>2</v>
      </c>
      <c r="F4" s="250" t="s">
        <v>404</v>
      </c>
      <c r="G4" s="250" t="s">
        <v>13</v>
      </c>
      <c r="H4" s="249" t="s">
        <v>64</v>
      </c>
      <c r="I4" s="249" t="s">
        <v>63</v>
      </c>
      <c r="J4" s="250" t="s">
        <v>1</v>
      </c>
      <c r="K4" s="250"/>
      <c r="L4" s="250" t="s">
        <v>56</v>
      </c>
      <c r="M4" s="250"/>
      <c r="N4" s="250"/>
      <c r="O4" s="250"/>
      <c r="P4" s="250"/>
      <c r="Q4" s="250" t="s">
        <v>57</v>
      </c>
      <c r="R4" s="250" t="s">
        <v>31</v>
      </c>
      <c r="S4" s="250" t="s">
        <v>405</v>
      </c>
      <c r="T4" s="250"/>
      <c r="U4" s="169"/>
    </row>
    <row r="5" spans="1:24" s="5" customFormat="1" ht="20.25" hidden="1" customHeight="1">
      <c r="A5" s="250"/>
      <c r="B5" s="250"/>
      <c r="C5" s="251"/>
      <c r="D5" s="250"/>
      <c r="E5" s="250"/>
      <c r="F5" s="250"/>
      <c r="G5" s="250"/>
      <c r="H5" s="249"/>
      <c r="I5" s="249"/>
      <c r="J5" s="250" t="s">
        <v>8</v>
      </c>
      <c r="K5" s="250" t="s">
        <v>28</v>
      </c>
      <c r="L5" s="250" t="s">
        <v>30</v>
      </c>
      <c r="M5" s="250"/>
      <c r="N5" s="250" t="s">
        <v>29</v>
      </c>
      <c r="O5" s="250" t="s">
        <v>9</v>
      </c>
      <c r="P5" s="250" t="s">
        <v>10</v>
      </c>
      <c r="Q5" s="250"/>
      <c r="R5" s="250"/>
      <c r="S5" s="250"/>
      <c r="T5" s="250"/>
      <c r="U5" s="169"/>
    </row>
    <row r="6" spans="1:24" s="5" customFormat="1" ht="137.25" customHeight="1">
      <c r="A6" s="250"/>
      <c r="B6" s="250"/>
      <c r="C6" s="251"/>
      <c r="D6" s="250"/>
      <c r="E6" s="250"/>
      <c r="F6" s="250"/>
      <c r="G6" s="250"/>
      <c r="H6" s="249"/>
      <c r="I6" s="249"/>
      <c r="J6" s="250"/>
      <c r="K6" s="250"/>
      <c r="L6" s="178" t="s">
        <v>11</v>
      </c>
      <c r="M6" s="178" t="s">
        <v>408</v>
      </c>
      <c r="N6" s="250"/>
      <c r="O6" s="250"/>
      <c r="P6" s="250"/>
      <c r="Q6" s="250"/>
      <c r="R6" s="250"/>
      <c r="S6" s="178" t="s">
        <v>406</v>
      </c>
      <c r="T6" s="178" t="s">
        <v>407</v>
      </c>
      <c r="U6" s="10"/>
      <c r="V6" s="2"/>
      <c r="W6" s="2"/>
    </row>
    <row r="7" spans="1:24" s="5" customFormat="1" ht="19.5">
      <c r="A7" s="17">
        <v>1</v>
      </c>
      <c r="B7" s="17">
        <v>2</v>
      </c>
      <c r="C7" s="17">
        <v>3</v>
      </c>
      <c r="D7" s="17">
        <v>4</v>
      </c>
      <c r="E7" s="17">
        <v>5</v>
      </c>
      <c r="F7" s="17">
        <v>4</v>
      </c>
      <c r="G7" s="17">
        <v>7</v>
      </c>
      <c r="H7" s="17">
        <v>5</v>
      </c>
      <c r="I7" s="17">
        <v>6</v>
      </c>
      <c r="J7" s="17">
        <v>10</v>
      </c>
      <c r="K7" s="17">
        <v>11</v>
      </c>
      <c r="L7" s="17">
        <v>5</v>
      </c>
      <c r="M7" s="17">
        <v>7</v>
      </c>
      <c r="N7" s="17">
        <v>8</v>
      </c>
      <c r="O7" s="17">
        <v>9</v>
      </c>
      <c r="P7" s="17">
        <v>16</v>
      </c>
      <c r="Q7" s="17">
        <v>10</v>
      </c>
      <c r="R7" s="181">
        <v>11</v>
      </c>
      <c r="S7" s="17">
        <v>11</v>
      </c>
      <c r="T7" s="17">
        <v>12</v>
      </c>
      <c r="U7" s="169"/>
    </row>
    <row r="8" spans="1:24" s="176" customFormat="1" ht="20.25" customHeight="1">
      <c r="A8" s="246" t="s">
        <v>416</v>
      </c>
      <c r="B8" s="247"/>
      <c r="C8" s="247"/>
      <c r="D8" s="247"/>
      <c r="E8" s="247"/>
      <c r="F8" s="247"/>
      <c r="G8" s="247"/>
      <c r="H8" s="247"/>
      <c r="I8" s="247"/>
      <c r="J8" s="247"/>
      <c r="K8" s="247"/>
      <c r="L8" s="247"/>
      <c r="M8" s="247"/>
      <c r="N8" s="247"/>
      <c r="O8" s="247"/>
      <c r="P8" s="247"/>
      <c r="Q8" s="247"/>
      <c r="R8" s="247"/>
      <c r="S8" s="247"/>
      <c r="T8" s="248"/>
      <c r="U8" s="188"/>
    </row>
    <row r="9" spans="1:24" s="176" customFormat="1" ht="20.25" customHeight="1">
      <c r="A9" s="246" t="s">
        <v>42</v>
      </c>
      <c r="B9" s="247"/>
      <c r="C9" s="247"/>
      <c r="D9" s="247"/>
      <c r="E9" s="247"/>
      <c r="F9" s="247"/>
      <c r="G9" s="247"/>
      <c r="H9" s="247"/>
      <c r="I9" s="247"/>
      <c r="J9" s="247"/>
      <c r="K9" s="247"/>
      <c r="L9" s="247"/>
      <c r="M9" s="247"/>
      <c r="N9" s="247"/>
      <c r="O9" s="247"/>
      <c r="P9" s="247"/>
      <c r="Q9" s="247"/>
      <c r="R9" s="247"/>
      <c r="S9" s="247"/>
      <c r="T9" s="248"/>
      <c r="U9" s="188"/>
    </row>
    <row r="10" spans="1:24" s="191" customFormat="1" ht="340.5" customHeight="1">
      <c r="A10" s="28">
        <v>1</v>
      </c>
      <c r="B10" s="28" t="s">
        <v>417</v>
      </c>
      <c r="C10" s="174" t="s">
        <v>418</v>
      </c>
      <c r="D10" s="30"/>
      <c r="E10" s="28" t="s">
        <v>0</v>
      </c>
      <c r="F10" s="28" t="s">
        <v>48</v>
      </c>
      <c r="G10" s="28" t="s">
        <v>419</v>
      </c>
      <c r="H10" s="175" t="s">
        <v>44</v>
      </c>
      <c r="I10" s="28" t="s">
        <v>420</v>
      </c>
      <c r="J10" s="30" t="s">
        <v>411</v>
      </c>
      <c r="K10" s="30" t="s">
        <v>45</v>
      </c>
      <c r="L10" s="31" t="s">
        <v>46</v>
      </c>
      <c r="M10" s="30" t="s">
        <v>421</v>
      </c>
      <c r="N10" s="30" t="s">
        <v>422</v>
      </c>
      <c r="O10" s="28" t="s">
        <v>410</v>
      </c>
      <c r="P10" s="28" t="s">
        <v>423</v>
      </c>
      <c r="Q10" s="32" t="s">
        <v>424</v>
      </c>
      <c r="R10" s="182" t="s">
        <v>425</v>
      </c>
      <c r="S10" s="189"/>
      <c r="T10" s="189"/>
      <c r="U10" s="190">
        <v>1</v>
      </c>
    </row>
    <row r="11" spans="1:24" s="193" customFormat="1" ht="32.25" customHeight="1">
      <c r="A11" s="246" t="s">
        <v>426</v>
      </c>
      <c r="B11" s="247"/>
      <c r="C11" s="247"/>
      <c r="D11" s="247"/>
      <c r="E11" s="247"/>
      <c r="F11" s="247"/>
      <c r="G11" s="247"/>
      <c r="H11" s="247"/>
      <c r="I11" s="247"/>
      <c r="J11" s="247"/>
      <c r="K11" s="247"/>
      <c r="L11" s="247"/>
      <c r="M11" s="247"/>
      <c r="N11" s="247"/>
      <c r="O11" s="247"/>
      <c r="P11" s="247"/>
      <c r="Q11" s="247"/>
      <c r="R11" s="247"/>
      <c r="S11" s="247"/>
      <c r="T11" s="248"/>
      <c r="U11" s="192"/>
    </row>
    <row r="12" spans="1:24" s="193" customFormat="1" ht="32.25" customHeight="1">
      <c r="A12" s="246" t="s">
        <v>42</v>
      </c>
      <c r="B12" s="247"/>
      <c r="C12" s="247"/>
      <c r="D12" s="247"/>
      <c r="E12" s="247"/>
      <c r="F12" s="247"/>
      <c r="G12" s="247"/>
      <c r="H12" s="247"/>
      <c r="I12" s="247"/>
      <c r="J12" s="247"/>
      <c r="K12" s="247"/>
      <c r="L12" s="247"/>
      <c r="M12" s="247"/>
      <c r="N12" s="247"/>
      <c r="O12" s="247"/>
      <c r="P12" s="247"/>
      <c r="Q12" s="247"/>
      <c r="R12" s="247"/>
      <c r="S12" s="247"/>
      <c r="T12" s="248"/>
      <c r="U12" s="192"/>
    </row>
    <row r="13" spans="1:24" s="191" customFormat="1" ht="303" customHeight="1">
      <c r="A13" s="28">
        <v>1</v>
      </c>
      <c r="B13" s="28" t="s">
        <v>427</v>
      </c>
      <c r="C13" s="174" t="s">
        <v>428</v>
      </c>
      <c r="D13" s="30"/>
      <c r="E13" s="29" t="s">
        <v>0</v>
      </c>
      <c r="F13" s="31" t="s">
        <v>48</v>
      </c>
      <c r="G13" s="28" t="s">
        <v>429</v>
      </c>
      <c r="H13" s="175" t="s">
        <v>44</v>
      </c>
      <c r="I13" s="28" t="s">
        <v>420</v>
      </c>
      <c r="J13" s="30" t="s">
        <v>52</v>
      </c>
      <c r="K13" s="30" t="s">
        <v>45</v>
      </c>
      <c r="L13" s="31" t="s">
        <v>46</v>
      </c>
      <c r="M13" s="31" t="s">
        <v>47</v>
      </c>
      <c r="N13" s="30" t="s">
        <v>422</v>
      </c>
      <c r="O13" s="28" t="s">
        <v>410</v>
      </c>
      <c r="P13" s="28" t="s">
        <v>423</v>
      </c>
      <c r="Q13" s="32" t="s">
        <v>430</v>
      </c>
      <c r="R13" s="182" t="s">
        <v>431</v>
      </c>
      <c r="S13" s="189"/>
      <c r="T13" s="189"/>
      <c r="U13" s="190">
        <v>1</v>
      </c>
    </row>
    <row r="14" spans="1:24" s="193" customFormat="1" ht="31.5" customHeight="1">
      <c r="A14" s="246" t="s">
        <v>432</v>
      </c>
      <c r="B14" s="247"/>
      <c r="C14" s="247"/>
      <c r="D14" s="247"/>
      <c r="E14" s="247"/>
      <c r="F14" s="247"/>
      <c r="G14" s="247"/>
      <c r="H14" s="247"/>
      <c r="I14" s="247"/>
      <c r="J14" s="247"/>
      <c r="K14" s="247"/>
      <c r="L14" s="247"/>
      <c r="M14" s="247"/>
      <c r="N14" s="247"/>
      <c r="O14" s="247"/>
      <c r="P14" s="247"/>
      <c r="Q14" s="247"/>
      <c r="R14" s="247"/>
      <c r="S14" s="247"/>
      <c r="T14" s="248"/>
      <c r="U14" s="192"/>
    </row>
    <row r="15" spans="1:24" s="193" customFormat="1" ht="31.5" customHeight="1">
      <c r="A15" s="246" t="s">
        <v>42</v>
      </c>
      <c r="B15" s="247"/>
      <c r="C15" s="247"/>
      <c r="D15" s="247"/>
      <c r="E15" s="247"/>
      <c r="F15" s="247"/>
      <c r="G15" s="247"/>
      <c r="H15" s="247"/>
      <c r="I15" s="247"/>
      <c r="J15" s="247"/>
      <c r="K15" s="247"/>
      <c r="L15" s="247"/>
      <c r="M15" s="247"/>
      <c r="N15" s="247"/>
      <c r="O15" s="247"/>
      <c r="P15" s="247"/>
      <c r="Q15" s="247"/>
      <c r="R15" s="247"/>
      <c r="S15" s="247"/>
      <c r="T15" s="248"/>
      <c r="U15" s="192"/>
    </row>
    <row r="16" spans="1:24" s="191" customFormat="1" ht="360" customHeight="1">
      <c r="A16" s="28"/>
      <c r="B16" s="28" t="s">
        <v>433</v>
      </c>
      <c r="C16" s="174" t="s">
        <v>434</v>
      </c>
      <c r="D16" s="30" t="s">
        <v>0</v>
      </c>
      <c r="E16" s="29"/>
      <c r="F16" s="31" t="s">
        <v>48</v>
      </c>
      <c r="G16" s="28" t="s">
        <v>435</v>
      </c>
      <c r="H16" s="175" t="s">
        <v>44</v>
      </c>
      <c r="I16" s="28" t="s">
        <v>420</v>
      </c>
      <c r="J16" s="30" t="s">
        <v>101</v>
      </c>
      <c r="K16" s="30" t="s">
        <v>45</v>
      </c>
      <c r="L16" s="31" t="s">
        <v>46</v>
      </c>
      <c r="M16" s="31" t="s">
        <v>47</v>
      </c>
      <c r="N16" s="30" t="s">
        <v>422</v>
      </c>
      <c r="O16" s="28" t="s">
        <v>410</v>
      </c>
      <c r="P16" s="28" t="s">
        <v>423</v>
      </c>
      <c r="Q16" s="32" t="s">
        <v>436</v>
      </c>
      <c r="R16" s="182" t="s">
        <v>437</v>
      </c>
      <c r="S16" s="189"/>
      <c r="T16" s="189"/>
      <c r="U16" s="190">
        <v>1</v>
      </c>
    </row>
  </sheetData>
  <autoFilter ref="A6:IX7" xr:uid="{00000000-0009-0000-0000-000006000000}"/>
  <mergeCells count="28">
    <mergeCell ref="A4:A6"/>
    <mergeCell ref="B4:B6"/>
    <mergeCell ref="C4:C6"/>
    <mergeCell ref="D4:D6"/>
    <mergeCell ref="A1:L1"/>
    <mergeCell ref="A2:T2"/>
    <mergeCell ref="S4:T5"/>
    <mergeCell ref="E4:E6"/>
    <mergeCell ref="I4:I6"/>
    <mergeCell ref="F4:F6"/>
    <mergeCell ref="G4:G6"/>
    <mergeCell ref="H4:H6"/>
    <mergeCell ref="R4:R6"/>
    <mergeCell ref="O5:O6"/>
    <mergeCell ref="P5:P6"/>
    <mergeCell ref="Q4:Q6"/>
    <mergeCell ref="J5:J6"/>
    <mergeCell ref="K5:K6"/>
    <mergeCell ref="L5:M5"/>
    <mergeCell ref="N5:N6"/>
    <mergeCell ref="J4:K4"/>
    <mergeCell ref="L4:P4"/>
    <mergeCell ref="A15:T15"/>
    <mergeCell ref="A8:T8"/>
    <mergeCell ref="A9:T9"/>
    <mergeCell ref="A11:T11"/>
    <mergeCell ref="A12:T12"/>
    <mergeCell ref="A14:T14"/>
  </mergeCells>
  <printOptions horizontalCentered="1"/>
  <pageMargins left="0.15748031496062992" right="0.15748031496062992" top="0.27559055118110237" bottom="0" header="0.39370078740157483" footer="3.937007874015748E-2"/>
  <pageSetup paperSize="9" scale="59" fitToHeight="0" orientation="landscape" r:id="rId1"/>
  <headerFooter>
    <oddFooter>&amp;C&amp;P</oddFooter>
  </headerFooter>
  <rowBreaks count="1" manualBreakCount="1">
    <brk id="10" max="19"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W28"/>
  <sheetViews>
    <sheetView tabSelected="1" view="pageBreakPreview" zoomScale="70" zoomScaleNormal="70" zoomScaleSheetLayoutView="70" workbookViewId="0">
      <selection activeCell="M26" sqref="M26"/>
    </sheetView>
  </sheetViews>
  <sheetFormatPr defaultRowHeight="26.25"/>
  <cols>
    <col min="1" max="1" width="7.5" style="2" customWidth="1"/>
    <col min="2" max="2" width="13.125" style="108" customWidth="1"/>
    <col min="3" max="3" width="14.125" style="8" customWidth="1"/>
    <col min="4" max="4" width="8.125" style="46" hidden="1" customWidth="1"/>
    <col min="5" max="5" width="7.25" style="46" hidden="1" customWidth="1"/>
    <col min="6" max="6" width="13" style="3" customWidth="1"/>
    <col min="7" max="7" width="15.5" style="2" hidden="1" customWidth="1"/>
    <col min="8" max="9" width="13.375" style="2" customWidth="1"/>
    <col min="10" max="10" width="10.375" style="2" hidden="1" customWidth="1"/>
    <col min="11" max="11" width="16.375" style="2" hidden="1" customWidth="1"/>
    <col min="12" max="12" width="37.625" style="6" hidden="1" customWidth="1"/>
    <col min="13" max="13" width="15.25" style="7" customWidth="1"/>
    <col min="14" max="14" width="12.625" style="2" customWidth="1"/>
    <col min="15" max="15" width="13.75" style="2" customWidth="1"/>
    <col min="16" max="16" width="15.75" style="2" hidden="1" customWidth="1"/>
    <col min="17" max="17" width="22.125" style="6" customWidth="1"/>
    <col min="18" max="18" width="84.5" style="210" customWidth="1"/>
    <col min="19" max="20" width="9.625" style="2" hidden="1" customWidth="1"/>
    <col min="21" max="21" width="9" style="168" customWidth="1"/>
    <col min="22" max="135" width="9" style="1"/>
    <col min="136" max="136" width="3.25" style="1" customWidth="1"/>
    <col min="137" max="137" width="14.125" style="1" customWidth="1"/>
    <col min="138" max="138" width="7.5" style="1" customWidth="1"/>
    <col min="139" max="139" width="6.125" style="1" customWidth="1"/>
    <col min="140" max="140" width="6.375" style="1" customWidth="1"/>
    <col min="141" max="142" width="9.125" style="1" customWidth="1"/>
    <col min="143" max="143" width="9.5" style="1" customWidth="1"/>
    <col min="144" max="144" width="13.625" style="1" customWidth="1"/>
    <col min="145" max="145" width="9" style="1"/>
    <col min="146" max="146" width="5.5" style="1" customWidth="1"/>
    <col min="147" max="147" width="6.875" style="1" customWidth="1"/>
    <col min="148" max="148" width="0" style="1" hidden="1" customWidth="1"/>
    <col min="149" max="149" width="20" style="1" customWidth="1"/>
    <col min="150" max="150" width="13.375" style="1" customWidth="1"/>
    <col min="151" max="151" width="10" style="1" customWidth="1"/>
    <col min="152" max="152" width="7.5" style="1" customWidth="1"/>
    <col min="153" max="153" width="6" style="1" customWidth="1"/>
    <col min="154" max="156" width="0" style="1" hidden="1" customWidth="1"/>
    <col min="157" max="160" width="6.375" style="1" customWidth="1"/>
    <col min="161" max="161" width="0" style="1" hidden="1" customWidth="1"/>
    <col min="162" max="162" width="6.375" style="1" customWidth="1"/>
    <col min="163" max="163" width="9.5" style="1" customWidth="1"/>
    <col min="164" max="391" width="9" style="1"/>
    <col min="392" max="392" width="3.25" style="1" customWidth="1"/>
    <col min="393" max="393" width="14.125" style="1" customWidth="1"/>
    <col min="394" max="394" width="7.5" style="1" customWidth="1"/>
    <col min="395" max="395" width="6.125" style="1" customWidth="1"/>
    <col min="396" max="396" width="6.375" style="1" customWidth="1"/>
    <col min="397" max="398" width="9.125" style="1" customWidth="1"/>
    <col min="399" max="399" width="9.5" style="1" customWidth="1"/>
    <col min="400" max="400" width="13.625" style="1" customWidth="1"/>
    <col min="401" max="401" width="9" style="1"/>
    <col min="402" max="402" width="5.5" style="1" customWidth="1"/>
    <col min="403" max="403" width="6.875" style="1" customWidth="1"/>
    <col min="404" max="404" width="0" style="1" hidden="1" customWidth="1"/>
    <col min="405" max="405" width="20" style="1" customWidth="1"/>
    <col min="406" max="406" width="13.375" style="1" customWidth="1"/>
    <col min="407" max="407" width="10" style="1" customWidth="1"/>
    <col min="408" max="408" width="7.5" style="1" customWidth="1"/>
    <col min="409" max="409" width="6" style="1" customWidth="1"/>
    <col min="410" max="412" width="0" style="1" hidden="1" customWidth="1"/>
    <col min="413" max="416" width="6.375" style="1" customWidth="1"/>
    <col min="417" max="417" width="0" style="1" hidden="1" customWidth="1"/>
    <col min="418" max="418" width="6.375" style="1" customWidth="1"/>
    <col min="419" max="419" width="9.5" style="1" customWidth="1"/>
    <col min="420" max="647" width="9" style="1"/>
    <col min="648" max="648" width="3.25" style="1" customWidth="1"/>
    <col min="649" max="649" width="14.125" style="1" customWidth="1"/>
    <col min="650" max="650" width="7.5" style="1" customWidth="1"/>
    <col min="651" max="651" width="6.125" style="1" customWidth="1"/>
    <col min="652" max="652" width="6.375" style="1" customWidth="1"/>
    <col min="653" max="654" width="9.125" style="1" customWidth="1"/>
    <col min="655" max="655" width="9.5" style="1" customWidth="1"/>
    <col min="656" max="656" width="13.625" style="1" customWidth="1"/>
    <col min="657" max="657" width="9" style="1"/>
    <col min="658" max="658" width="5.5" style="1" customWidth="1"/>
    <col min="659" max="659" width="6.875" style="1" customWidth="1"/>
    <col min="660" max="660" width="0" style="1" hidden="1" customWidth="1"/>
    <col min="661" max="661" width="20" style="1" customWidth="1"/>
    <col min="662" max="662" width="13.375" style="1" customWidth="1"/>
    <col min="663" max="663" width="10" style="1" customWidth="1"/>
    <col min="664" max="664" width="7.5" style="1" customWidth="1"/>
    <col min="665" max="665" width="6" style="1" customWidth="1"/>
    <col min="666" max="668" width="0" style="1" hidden="1" customWidth="1"/>
    <col min="669" max="672" width="6.375" style="1" customWidth="1"/>
    <col min="673" max="673" width="0" style="1" hidden="1" customWidth="1"/>
    <col min="674" max="674" width="6.375" style="1" customWidth="1"/>
    <col min="675" max="675" width="9.5" style="1" customWidth="1"/>
    <col min="676" max="903" width="9" style="1"/>
    <col min="904" max="904" width="3.25" style="1" customWidth="1"/>
    <col min="905" max="905" width="14.125" style="1" customWidth="1"/>
    <col min="906" max="906" width="7.5" style="1" customWidth="1"/>
    <col min="907" max="907" width="6.125" style="1" customWidth="1"/>
    <col min="908" max="908" width="6.375" style="1" customWidth="1"/>
    <col min="909" max="910" width="9.125" style="1" customWidth="1"/>
    <col min="911" max="911" width="9.5" style="1" customWidth="1"/>
    <col min="912" max="912" width="13.625" style="1" customWidth="1"/>
    <col min="913" max="913" width="9" style="1"/>
    <col min="914" max="914" width="5.5" style="1" customWidth="1"/>
    <col min="915" max="915" width="6.875" style="1" customWidth="1"/>
    <col min="916" max="916" width="0" style="1" hidden="1" customWidth="1"/>
    <col min="917" max="917" width="20" style="1" customWidth="1"/>
    <col min="918" max="918" width="13.375" style="1" customWidth="1"/>
    <col min="919" max="919" width="10" style="1" customWidth="1"/>
    <col min="920" max="920" width="7.5" style="1" customWidth="1"/>
    <col min="921" max="921" width="6" style="1" customWidth="1"/>
    <col min="922" max="924" width="0" style="1" hidden="1" customWidth="1"/>
    <col min="925" max="928" width="6.375" style="1" customWidth="1"/>
    <col min="929" max="929" width="0" style="1" hidden="1" customWidth="1"/>
    <col min="930" max="930" width="6.375" style="1" customWidth="1"/>
    <col min="931" max="931" width="9.5" style="1" customWidth="1"/>
    <col min="932" max="1159" width="9" style="1"/>
    <col min="1160" max="1160" width="3.25" style="1" customWidth="1"/>
    <col min="1161" max="1161" width="14.125" style="1" customWidth="1"/>
    <col min="1162" max="1162" width="7.5" style="1" customWidth="1"/>
    <col min="1163" max="1163" width="6.125" style="1" customWidth="1"/>
    <col min="1164" max="1164" width="6.375" style="1" customWidth="1"/>
    <col min="1165" max="1166" width="9.125" style="1" customWidth="1"/>
    <col min="1167" max="1167" width="9.5" style="1" customWidth="1"/>
    <col min="1168" max="1168" width="13.625" style="1" customWidth="1"/>
    <col min="1169" max="1169" width="9" style="1"/>
    <col min="1170" max="1170" width="5.5" style="1" customWidth="1"/>
    <col min="1171" max="1171" width="6.875" style="1" customWidth="1"/>
    <col min="1172" max="1172" width="0" style="1" hidden="1" customWidth="1"/>
    <col min="1173" max="1173" width="20" style="1" customWidth="1"/>
    <col min="1174" max="1174" width="13.375" style="1" customWidth="1"/>
    <col min="1175" max="1175" width="10" style="1" customWidth="1"/>
    <col min="1176" max="1176" width="7.5" style="1" customWidth="1"/>
    <col min="1177" max="1177" width="6" style="1" customWidth="1"/>
    <col min="1178" max="1180" width="0" style="1" hidden="1" customWidth="1"/>
    <col min="1181" max="1184" width="6.375" style="1" customWidth="1"/>
    <col min="1185" max="1185" width="0" style="1" hidden="1" customWidth="1"/>
    <col min="1186" max="1186" width="6.375" style="1" customWidth="1"/>
    <col min="1187" max="1187" width="9.5" style="1" customWidth="1"/>
    <col min="1188" max="1415" width="9" style="1"/>
    <col min="1416" max="1416" width="3.25" style="1" customWidth="1"/>
    <col min="1417" max="1417" width="14.125" style="1" customWidth="1"/>
    <col min="1418" max="1418" width="7.5" style="1" customWidth="1"/>
    <col min="1419" max="1419" width="6.125" style="1" customWidth="1"/>
    <col min="1420" max="1420" width="6.375" style="1" customWidth="1"/>
    <col min="1421" max="1422" width="9.125" style="1" customWidth="1"/>
    <col min="1423" max="1423" width="9.5" style="1" customWidth="1"/>
    <col min="1424" max="1424" width="13.625" style="1" customWidth="1"/>
    <col min="1425" max="1425" width="9" style="1"/>
    <col min="1426" max="1426" width="5.5" style="1" customWidth="1"/>
    <col min="1427" max="1427" width="6.875" style="1" customWidth="1"/>
    <col min="1428" max="1428" width="0" style="1" hidden="1" customWidth="1"/>
    <col min="1429" max="1429" width="20" style="1" customWidth="1"/>
    <col min="1430" max="1430" width="13.375" style="1" customWidth="1"/>
    <col min="1431" max="1431" width="10" style="1" customWidth="1"/>
    <col min="1432" max="1432" width="7.5" style="1" customWidth="1"/>
    <col min="1433" max="1433" width="6" style="1" customWidth="1"/>
    <col min="1434" max="1436" width="0" style="1" hidden="1" customWidth="1"/>
    <col min="1437" max="1440" width="6.375" style="1" customWidth="1"/>
    <col min="1441" max="1441" width="0" style="1" hidden="1" customWidth="1"/>
    <col min="1442" max="1442" width="6.375" style="1" customWidth="1"/>
    <col min="1443" max="1443" width="9.5" style="1" customWidth="1"/>
    <col min="1444" max="1671" width="9" style="1"/>
    <col min="1672" max="1672" width="3.25" style="1" customWidth="1"/>
    <col min="1673" max="1673" width="14.125" style="1" customWidth="1"/>
    <col min="1674" max="1674" width="7.5" style="1" customWidth="1"/>
    <col min="1675" max="1675" width="6.125" style="1" customWidth="1"/>
    <col min="1676" max="1676" width="6.375" style="1" customWidth="1"/>
    <col min="1677" max="1678" width="9.125" style="1" customWidth="1"/>
    <col min="1679" max="1679" width="9.5" style="1" customWidth="1"/>
    <col min="1680" max="1680" width="13.625" style="1" customWidth="1"/>
    <col min="1681" max="1681" width="9" style="1"/>
    <col min="1682" max="1682" width="5.5" style="1" customWidth="1"/>
    <col min="1683" max="1683" width="6.875" style="1" customWidth="1"/>
    <col min="1684" max="1684" width="0" style="1" hidden="1" customWidth="1"/>
    <col min="1685" max="1685" width="20" style="1" customWidth="1"/>
    <col min="1686" max="1686" width="13.375" style="1" customWidth="1"/>
    <col min="1687" max="1687" width="10" style="1" customWidth="1"/>
    <col min="1688" max="1688" width="7.5" style="1" customWidth="1"/>
    <col min="1689" max="1689" width="6" style="1" customWidth="1"/>
    <col min="1690" max="1692" width="0" style="1" hidden="1" customWidth="1"/>
    <col min="1693" max="1696" width="6.375" style="1" customWidth="1"/>
    <col min="1697" max="1697" width="0" style="1" hidden="1" customWidth="1"/>
    <col min="1698" max="1698" width="6.375" style="1" customWidth="1"/>
    <col min="1699" max="1699" width="9.5" style="1" customWidth="1"/>
    <col min="1700" max="1927" width="9" style="1"/>
    <col min="1928" max="1928" width="3.25" style="1" customWidth="1"/>
    <col min="1929" max="1929" width="14.125" style="1" customWidth="1"/>
    <col min="1930" max="1930" width="7.5" style="1" customWidth="1"/>
    <col min="1931" max="1931" width="6.125" style="1" customWidth="1"/>
    <col min="1932" max="1932" width="6.375" style="1" customWidth="1"/>
    <col min="1933" max="1934" width="9.125" style="1" customWidth="1"/>
    <col min="1935" max="1935" width="9.5" style="1" customWidth="1"/>
    <col min="1936" max="1936" width="13.625" style="1" customWidth="1"/>
    <col min="1937" max="1937" width="9" style="1"/>
    <col min="1938" max="1938" width="5.5" style="1" customWidth="1"/>
    <col min="1939" max="1939" width="6.875" style="1" customWidth="1"/>
    <col min="1940" max="1940" width="0" style="1" hidden="1" customWidth="1"/>
    <col min="1941" max="1941" width="20" style="1" customWidth="1"/>
    <col min="1942" max="1942" width="13.375" style="1" customWidth="1"/>
    <col min="1943" max="1943" width="10" style="1" customWidth="1"/>
    <col min="1944" max="1944" width="7.5" style="1" customWidth="1"/>
    <col min="1945" max="1945" width="6" style="1" customWidth="1"/>
    <col min="1946" max="1948" width="0" style="1" hidden="1" customWidth="1"/>
    <col min="1949" max="1952" width="6.375" style="1" customWidth="1"/>
    <col min="1953" max="1953" width="0" style="1" hidden="1" customWidth="1"/>
    <col min="1954" max="1954" width="6.375" style="1" customWidth="1"/>
    <col min="1955" max="1955" width="9.5" style="1" customWidth="1"/>
    <col min="1956" max="2183" width="9" style="1"/>
    <col min="2184" max="2184" width="3.25" style="1" customWidth="1"/>
    <col min="2185" max="2185" width="14.125" style="1" customWidth="1"/>
    <col min="2186" max="2186" width="7.5" style="1" customWidth="1"/>
    <col min="2187" max="2187" width="6.125" style="1" customWidth="1"/>
    <col min="2188" max="2188" width="6.375" style="1" customWidth="1"/>
    <col min="2189" max="2190" width="9.125" style="1" customWidth="1"/>
    <col min="2191" max="2191" width="9.5" style="1" customWidth="1"/>
    <col min="2192" max="2192" width="13.625" style="1" customWidth="1"/>
    <col min="2193" max="2193" width="9" style="1"/>
    <col min="2194" max="2194" width="5.5" style="1" customWidth="1"/>
    <col min="2195" max="2195" width="6.875" style="1" customWidth="1"/>
    <col min="2196" max="2196" width="0" style="1" hidden="1" customWidth="1"/>
    <col min="2197" max="2197" width="20" style="1" customWidth="1"/>
    <col min="2198" max="2198" width="13.375" style="1" customWidth="1"/>
    <col min="2199" max="2199" width="10" style="1" customWidth="1"/>
    <col min="2200" max="2200" width="7.5" style="1" customWidth="1"/>
    <col min="2201" max="2201" width="6" style="1" customWidth="1"/>
    <col min="2202" max="2204" width="0" style="1" hidden="1" customWidth="1"/>
    <col min="2205" max="2208" width="6.375" style="1" customWidth="1"/>
    <col min="2209" max="2209" width="0" style="1" hidden="1" customWidth="1"/>
    <col min="2210" max="2210" width="6.375" style="1" customWidth="1"/>
    <col min="2211" max="2211" width="9.5" style="1" customWidth="1"/>
    <col min="2212" max="2439" width="9" style="1"/>
    <col min="2440" max="2440" width="3.25" style="1" customWidth="1"/>
    <col min="2441" max="2441" width="14.125" style="1" customWidth="1"/>
    <col min="2442" max="2442" width="7.5" style="1" customWidth="1"/>
    <col min="2443" max="2443" width="6.125" style="1" customWidth="1"/>
    <col min="2444" max="2444" width="6.375" style="1" customWidth="1"/>
    <col min="2445" max="2446" width="9.125" style="1" customWidth="1"/>
    <col min="2447" max="2447" width="9.5" style="1" customWidth="1"/>
    <col min="2448" max="2448" width="13.625" style="1" customWidth="1"/>
    <col min="2449" max="2449" width="9" style="1"/>
    <col min="2450" max="2450" width="5.5" style="1" customWidth="1"/>
    <col min="2451" max="2451" width="6.875" style="1" customWidth="1"/>
    <col min="2452" max="2452" width="0" style="1" hidden="1" customWidth="1"/>
    <col min="2453" max="2453" width="20" style="1" customWidth="1"/>
    <col min="2454" max="2454" width="13.375" style="1" customWidth="1"/>
    <col min="2455" max="2455" width="10" style="1" customWidth="1"/>
    <col min="2456" max="2456" width="7.5" style="1" customWidth="1"/>
    <col min="2457" max="2457" width="6" style="1" customWidth="1"/>
    <col min="2458" max="2460" width="0" style="1" hidden="1" customWidth="1"/>
    <col min="2461" max="2464" width="6.375" style="1" customWidth="1"/>
    <col min="2465" max="2465" width="0" style="1" hidden="1" customWidth="1"/>
    <col min="2466" max="2466" width="6.375" style="1" customWidth="1"/>
    <col min="2467" max="2467" width="9.5" style="1" customWidth="1"/>
    <col min="2468" max="2695" width="9" style="1"/>
    <col min="2696" max="2696" width="3.25" style="1" customWidth="1"/>
    <col min="2697" max="2697" width="14.125" style="1" customWidth="1"/>
    <col min="2698" max="2698" width="7.5" style="1" customWidth="1"/>
    <col min="2699" max="2699" width="6.125" style="1" customWidth="1"/>
    <col min="2700" max="2700" width="6.375" style="1" customWidth="1"/>
    <col min="2701" max="2702" width="9.125" style="1" customWidth="1"/>
    <col min="2703" max="2703" width="9.5" style="1" customWidth="1"/>
    <col min="2704" max="2704" width="13.625" style="1" customWidth="1"/>
    <col min="2705" max="2705" width="9" style="1"/>
    <col min="2706" max="2706" width="5.5" style="1" customWidth="1"/>
    <col min="2707" max="2707" width="6.875" style="1" customWidth="1"/>
    <col min="2708" max="2708" width="0" style="1" hidden="1" customWidth="1"/>
    <col min="2709" max="2709" width="20" style="1" customWidth="1"/>
    <col min="2710" max="2710" width="13.375" style="1" customWidth="1"/>
    <col min="2711" max="2711" width="10" style="1" customWidth="1"/>
    <col min="2712" max="2712" width="7.5" style="1" customWidth="1"/>
    <col min="2713" max="2713" width="6" style="1" customWidth="1"/>
    <col min="2714" max="2716" width="0" style="1" hidden="1" customWidth="1"/>
    <col min="2717" max="2720" width="6.375" style="1" customWidth="1"/>
    <col min="2721" max="2721" width="0" style="1" hidden="1" customWidth="1"/>
    <col min="2722" max="2722" width="6.375" style="1" customWidth="1"/>
    <col min="2723" max="2723" width="9.5" style="1" customWidth="1"/>
    <col min="2724" max="2951" width="9" style="1"/>
    <col min="2952" max="2952" width="3.25" style="1" customWidth="1"/>
    <col min="2953" max="2953" width="14.125" style="1" customWidth="1"/>
    <col min="2954" max="2954" width="7.5" style="1" customWidth="1"/>
    <col min="2955" max="2955" width="6.125" style="1" customWidth="1"/>
    <col min="2956" max="2956" width="6.375" style="1" customWidth="1"/>
    <col min="2957" max="2958" width="9.125" style="1" customWidth="1"/>
    <col min="2959" max="2959" width="9.5" style="1" customWidth="1"/>
    <col min="2960" max="2960" width="13.625" style="1" customWidth="1"/>
    <col min="2961" max="2961" width="9" style="1"/>
    <col min="2962" max="2962" width="5.5" style="1" customWidth="1"/>
    <col min="2963" max="2963" width="6.875" style="1" customWidth="1"/>
    <col min="2964" max="2964" width="0" style="1" hidden="1" customWidth="1"/>
    <col min="2965" max="2965" width="20" style="1" customWidth="1"/>
    <col min="2966" max="2966" width="13.375" style="1" customWidth="1"/>
    <col min="2967" max="2967" width="10" style="1" customWidth="1"/>
    <col min="2968" max="2968" width="7.5" style="1" customWidth="1"/>
    <col min="2969" max="2969" width="6" style="1" customWidth="1"/>
    <col min="2970" max="2972" width="0" style="1" hidden="1" customWidth="1"/>
    <col min="2973" max="2976" width="6.375" style="1" customWidth="1"/>
    <col min="2977" max="2977" width="0" style="1" hidden="1" customWidth="1"/>
    <col min="2978" max="2978" width="6.375" style="1" customWidth="1"/>
    <col min="2979" max="2979" width="9.5" style="1" customWidth="1"/>
    <col min="2980" max="3207" width="9" style="1"/>
    <col min="3208" max="3208" width="3.25" style="1" customWidth="1"/>
    <col min="3209" max="3209" width="14.125" style="1" customWidth="1"/>
    <col min="3210" max="3210" width="7.5" style="1" customWidth="1"/>
    <col min="3211" max="3211" width="6.125" style="1" customWidth="1"/>
    <col min="3212" max="3212" width="6.375" style="1" customWidth="1"/>
    <col min="3213" max="3214" width="9.125" style="1" customWidth="1"/>
    <col min="3215" max="3215" width="9.5" style="1" customWidth="1"/>
    <col min="3216" max="3216" width="13.625" style="1" customWidth="1"/>
    <col min="3217" max="3217" width="9" style="1"/>
    <col min="3218" max="3218" width="5.5" style="1" customWidth="1"/>
    <col min="3219" max="3219" width="6.875" style="1" customWidth="1"/>
    <col min="3220" max="3220" width="0" style="1" hidden="1" customWidth="1"/>
    <col min="3221" max="3221" width="20" style="1" customWidth="1"/>
    <col min="3222" max="3222" width="13.375" style="1" customWidth="1"/>
    <col min="3223" max="3223" width="10" style="1" customWidth="1"/>
    <col min="3224" max="3224" width="7.5" style="1" customWidth="1"/>
    <col min="3225" max="3225" width="6" style="1" customWidth="1"/>
    <col min="3226" max="3228" width="0" style="1" hidden="1" customWidth="1"/>
    <col min="3229" max="3232" width="6.375" style="1" customWidth="1"/>
    <col min="3233" max="3233" width="0" style="1" hidden="1" customWidth="1"/>
    <col min="3234" max="3234" width="6.375" style="1" customWidth="1"/>
    <col min="3235" max="3235" width="9.5" style="1" customWidth="1"/>
    <col min="3236" max="3463" width="9" style="1"/>
    <col min="3464" max="3464" width="3.25" style="1" customWidth="1"/>
    <col min="3465" max="3465" width="14.125" style="1" customWidth="1"/>
    <col min="3466" max="3466" width="7.5" style="1" customWidth="1"/>
    <col min="3467" max="3467" width="6.125" style="1" customWidth="1"/>
    <col min="3468" max="3468" width="6.375" style="1" customWidth="1"/>
    <col min="3469" max="3470" width="9.125" style="1" customWidth="1"/>
    <col min="3471" max="3471" width="9.5" style="1" customWidth="1"/>
    <col min="3472" max="3472" width="13.625" style="1" customWidth="1"/>
    <col min="3473" max="3473" width="9" style="1"/>
    <col min="3474" max="3474" width="5.5" style="1" customWidth="1"/>
    <col min="3475" max="3475" width="6.875" style="1" customWidth="1"/>
    <col min="3476" max="3476" width="0" style="1" hidden="1" customWidth="1"/>
    <col min="3477" max="3477" width="20" style="1" customWidth="1"/>
    <col min="3478" max="3478" width="13.375" style="1" customWidth="1"/>
    <col min="3479" max="3479" width="10" style="1" customWidth="1"/>
    <col min="3480" max="3480" width="7.5" style="1" customWidth="1"/>
    <col min="3481" max="3481" width="6" style="1" customWidth="1"/>
    <col min="3482" max="3484" width="0" style="1" hidden="1" customWidth="1"/>
    <col min="3485" max="3488" width="6.375" style="1" customWidth="1"/>
    <col min="3489" max="3489" width="0" style="1" hidden="1" customWidth="1"/>
    <col min="3490" max="3490" width="6.375" style="1" customWidth="1"/>
    <col min="3491" max="3491" width="9.5" style="1" customWidth="1"/>
    <col min="3492" max="3719" width="9" style="1"/>
    <col min="3720" max="3720" width="3.25" style="1" customWidth="1"/>
    <col min="3721" max="3721" width="14.125" style="1" customWidth="1"/>
    <col min="3722" max="3722" width="7.5" style="1" customWidth="1"/>
    <col min="3723" max="3723" width="6.125" style="1" customWidth="1"/>
    <col min="3724" max="3724" width="6.375" style="1" customWidth="1"/>
    <col min="3725" max="3726" width="9.125" style="1" customWidth="1"/>
    <col min="3727" max="3727" width="9.5" style="1" customWidth="1"/>
    <col min="3728" max="3728" width="13.625" style="1" customWidth="1"/>
    <col min="3729" max="3729" width="9" style="1"/>
    <col min="3730" max="3730" width="5.5" style="1" customWidth="1"/>
    <col min="3731" max="3731" width="6.875" style="1" customWidth="1"/>
    <col min="3732" max="3732" width="0" style="1" hidden="1" customWidth="1"/>
    <col min="3733" max="3733" width="20" style="1" customWidth="1"/>
    <col min="3734" max="3734" width="13.375" style="1" customWidth="1"/>
    <col min="3735" max="3735" width="10" style="1" customWidth="1"/>
    <col min="3736" max="3736" width="7.5" style="1" customWidth="1"/>
    <col min="3737" max="3737" width="6" style="1" customWidth="1"/>
    <col min="3738" max="3740" width="0" style="1" hidden="1" customWidth="1"/>
    <col min="3741" max="3744" width="6.375" style="1" customWidth="1"/>
    <col min="3745" max="3745" width="0" style="1" hidden="1" customWidth="1"/>
    <col min="3746" max="3746" width="6.375" style="1" customWidth="1"/>
    <col min="3747" max="3747" width="9.5" style="1" customWidth="1"/>
    <col min="3748" max="3975" width="9" style="1"/>
    <col min="3976" max="3976" width="3.25" style="1" customWidth="1"/>
    <col min="3977" max="3977" width="14.125" style="1" customWidth="1"/>
    <col min="3978" max="3978" width="7.5" style="1" customWidth="1"/>
    <col min="3979" max="3979" width="6.125" style="1" customWidth="1"/>
    <col min="3980" max="3980" width="6.375" style="1" customWidth="1"/>
    <col min="3981" max="3982" width="9.125" style="1" customWidth="1"/>
    <col min="3983" max="3983" width="9.5" style="1" customWidth="1"/>
    <col min="3984" max="3984" width="13.625" style="1" customWidth="1"/>
    <col min="3985" max="3985" width="9" style="1"/>
    <col min="3986" max="3986" width="5.5" style="1" customWidth="1"/>
    <col min="3987" max="3987" width="6.875" style="1" customWidth="1"/>
    <col min="3988" max="3988" width="0" style="1" hidden="1" customWidth="1"/>
    <col min="3989" max="3989" width="20" style="1" customWidth="1"/>
    <col min="3990" max="3990" width="13.375" style="1" customWidth="1"/>
    <col min="3991" max="3991" width="10" style="1" customWidth="1"/>
    <col min="3992" max="3992" width="7.5" style="1" customWidth="1"/>
    <col min="3993" max="3993" width="6" style="1" customWidth="1"/>
    <col min="3994" max="3996" width="0" style="1" hidden="1" customWidth="1"/>
    <col min="3997" max="4000" width="6.375" style="1" customWidth="1"/>
    <col min="4001" max="4001" width="0" style="1" hidden="1" customWidth="1"/>
    <col min="4002" max="4002" width="6.375" style="1" customWidth="1"/>
    <col min="4003" max="4003" width="9.5" style="1" customWidth="1"/>
    <col min="4004" max="4231" width="9" style="1"/>
    <col min="4232" max="4232" width="3.25" style="1" customWidth="1"/>
    <col min="4233" max="4233" width="14.125" style="1" customWidth="1"/>
    <col min="4234" max="4234" width="7.5" style="1" customWidth="1"/>
    <col min="4235" max="4235" width="6.125" style="1" customWidth="1"/>
    <col min="4236" max="4236" width="6.375" style="1" customWidth="1"/>
    <col min="4237" max="4238" width="9.125" style="1" customWidth="1"/>
    <col min="4239" max="4239" width="9.5" style="1" customWidth="1"/>
    <col min="4240" max="4240" width="13.625" style="1" customWidth="1"/>
    <col min="4241" max="4241" width="9" style="1"/>
    <col min="4242" max="4242" width="5.5" style="1" customWidth="1"/>
    <col min="4243" max="4243" width="6.875" style="1" customWidth="1"/>
    <col min="4244" max="4244" width="0" style="1" hidden="1" customWidth="1"/>
    <col min="4245" max="4245" width="20" style="1" customWidth="1"/>
    <col min="4246" max="4246" width="13.375" style="1" customWidth="1"/>
    <col min="4247" max="4247" width="10" style="1" customWidth="1"/>
    <col min="4248" max="4248" width="7.5" style="1" customWidth="1"/>
    <col min="4249" max="4249" width="6" style="1" customWidth="1"/>
    <col min="4250" max="4252" width="0" style="1" hidden="1" customWidth="1"/>
    <col min="4253" max="4256" width="6.375" style="1" customWidth="1"/>
    <col min="4257" max="4257" width="0" style="1" hidden="1" customWidth="1"/>
    <col min="4258" max="4258" width="6.375" style="1" customWidth="1"/>
    <col min="4259" max="4259" width="9.5" style="1" customWidth="1"/>
    <col min="4260" max="4487" width="9" style="1"/>
    <col min="4488" max="4488" width="3.25" style="1" customWidth="1"/>
    <col min="4489" max="4489" width="14.125" style="1" customWidth="1"/>
    <col min="4490" max="4490" width="7.5" style="1" customWidth="1"/>
    <col min="4491" max="4491" width="6.125" style="1" customWidth="1"/>
    <col min="4492" max="4492" width="6.375" style="1" customWidth="1"/>
    <col min="4493" max="4494" width="9.125" style="1" customWidth="1"/>
    <col min="4495" max="4495" width="9.5" style="1" customWidth="1"/>
    <col min="4496" max="4496" width="13.625" style="1" customWidth="1"/>
    <col min="4497" max="4497" width="9" style="1"/>
    <col min="4498" max="4498" width="5.5" style="1" customWidth="1"/>
    <col min="4499" max="4499" width="6.875" style="1" customWidth="1"/>
    <col min="4500" max="4500" width="0" style="1" hidden="1" customWidth="1"/>
    <col min="4501" max="4501" width="20" style="1" customWidth="1"/>
    <col min="4502" max="4502" width="13.375" style="1" customWidth="1"/>
    <col min="4503" max="4503" width="10" style="1" customWidth="1"/>
    <col min="4504" max="4504" width="7.5" style="1" customWidth="1"/>
    <col min="4505" max="4505" width="6" style="1" customWidth="1"/>
    <col min="4506" max="4508" width="0" style="1" hidden="1" customWidth="1"/>
    <col min="4509" max="4512" width="6.375" style="1" customWidth="1"/>
    <col min="4513" max="4513" width="0" style="1" hidden="1" customWidth="1"/>
    <col min="4514" max="4514" width="6.375" style="1" customWidth="1"/>
    <col min="4515" max="4515" width="9.5" style="1" customWidth="1"/>
    <col min="4516" max="4743" width="9" style="1"/>
    <col min="4744" max="4744" width="3.25" style="1" customWidth="1"/>
    <col min="4745" max="4745" width="14.125" style="1" customWidth="1"/>
    <col min="4746" max="4746" width="7.5" style="1" customWidth="1"/>
    <col min="4747" max="4747" width="6.125" style="1" customWidth="1"/>
    <col min="4748" max="4748" width="6.375" style="1" customWidth="1"/>
    <col min="4749" max="4750" width="9.125" style="1" customWidth="1"/>
    <col min="4751" max="4751" width="9.5" style="1" customWidth="1"/>
    <col min="4752" max="4752" width="13.625" style="1" customWidth="1"/>
    <col min="4753" max="4753" width="9" style="1"/>
    <col min="4754" max="4754" width="5.5" style="1" customWidth="1"/>
    <col min="4755" max="4755" width="6.875" style="1" customWidth="1"/>
    <col min="4756" max="4756" width="0" style="1" hidden="1" customWidth="1"/>
    <col min="4757" max="4757" width="20" style="1" customWidth="1"/>
    <col min="4758" max="4758" width="13.375" style="1" customWidth="1"/>
    <col min="4759" max="4759" width="10" style="1" customWidth="1"/>
    <col min="4760" max="4760" width="7.5" style="1" customWidth="1"/>
    <col min="4761" max="4761" width="6" style="1" customWidth="1"/>
    <col min="4762" max="4764" width="0" style="1" hidden="1" customWidth="1"/>
    <col min="4765" max="4768" width="6.375" style="1" customWidth="1"/>
    <col min="4769" max="4769" width="0" style="1" hidden="1" customWidth="1"/>
    <col min="4770" max="4770" width="6.375" style="1" customWidth="1"/>
    <col min="4771" max="4771" width="9.5" style="1" customWidth="1"/>
    <col min="4772" max="4999" width="9" style="1"/>
    <col min="5000" max="5000" width="3.25" style="1" customWidth="1"/>
    <col min="5001" max="5001" width="14.125" style="1" customWidth="1"/>
    <col min="5002" max="5002" width="7.5" style="1" customWidth="1"/>
    <col min="5003" max="5003" width="6.125" style="1" customWidth="1"/>
    <col min="5004" max="5004" width="6.375" style="1" customWidth="1"/>
    <col min="5005" max="5006" width="9.125" style="1" customWidth="1"/>
    <col min="5007" max="5007" width="9.5" style="1" customWidth="1"/>
    <col min="5008" max="5008" width="13.625" style="1" customWidth="1"/>
    <col min="5009" max="5009" width="9" style="1"/>
    <col min="5010" max="5010" width="5.5" style="1" customWidth="1"/>
    <col min="5011" max="5011" width="6.875" style="1" customWidth="1"/>
    <col min="5012" max="5012" width="0" style="1" hidden="1" customWidth="1"/>
    <col min="5013" max="5013" width="20" style="1" customWidth="1"/>
    <col min="5014" max="5014" width="13.375" style="1" customWidth="1"/>
    <col min="5015" max="5015" width="10" style="1" customWidth="1"/>
    <col min="5016" max="5016" width="7.5" style="1" customWidth="1"/>
    <col min="5017" max="5017" width="6" style="1" customWidth="1"/>
    <col min="5018" max="5020" width="0" style="1" hidden="1" customWidth="1"/>
    <col min="5021" max="5024" width="6.375" style="1" customWidth="1"/>
    <col min="5025" max="5025" width="0" style="1" hidden="1" customWidth="1"/>
    <col min="5026" max="5026" width="6.375" style="1" customWidth="1"/>
    <col min="5027" max="5027" width="9.5" style="1" customWidth="1"/>
    <col min="5028" max="5255" width="9" style="1"/>
    <col min="5256" max="5256" width="3.25" style="1" customWidth="1"/>
    <col min="5257" max="5257" width="14.125" style="1" customWidth="1"/>
    <col min="5258" max="5258" width="7.5" style="1" customWidth="1"/>
    <col min="5259" max="5259" width="6.125" style="1" customWidth="1"/>
    <col min="5260" max="5260" width="6.375" style="1" customWidth="1"/>
    <col min="5261" max="5262" width="9.125" style="1" customWidth="1"/>
    <col min="5263" max="5263" width="9.5" style="1" customWidth="1"/>
    <col min="5264" max="5264" width="13.625" style="1" customWidth="1"/>
    <col min="5265" max="5265" width="9" style="1"/>
    <col min="5266" max="5266" width="5.5" style="1" customWidth="1"/>
    <col min="5267" max="5267" width="6.875" style="1" customWidth="1"/>
    <col min="5268" max="5268" width="0" style="1" hidden="1" customWidth="1"/>
    <col min="5269" max="5269" width="20" style="1" customWidth="1"/>
    <col min="5270" max="5270" width="13.375" style="1" customWidth="1"/>
    <col min="5271" max="5271" width="10" style="1" customWidth="1"/>
    <col min="5272" max="5272" width="7.5" style="1" customWidth="1"/>
    <col min="5273" max="5273" width="6" style="1" customWidth="1"/>
    <col min="5274" max="5276" width="0" style="1" hidden="1" customWidth="1"/>
    <col min="5277" max="5280" width="6.375" style="1" customWidth="1"/>
    <col min="5281" max="5281" width="0" style="1" hidden="1" customWidth="1"/>
    <col min="5282" max="5282" width="6.375" style="1" customWidth="1"/>
    <col min="5283" max="5283" width="9.5" style="1" customWidth="1"/>
    <col min="5284" max="5511" width="9" style="1"/>
    <col min="5512" max="5512" width="3.25" style="1" customWidth="1"/>
    <col min="5513" max="5513" width="14.125" style="1" customWidth="1"/>
    <col min="5514" max="5514" width="7.5" style="1" customWidth="1"/>
    <col min="5515" max="5515" width="6.125" style="1" customWidth="1"/>
    <col min="5516" max="5516" width="6.375" style="1" customWidth="1"/>
    <col min="5517" max="5518" width="9.125" style="1" customWidth="1"/>
    <col min="5519" max="5519" width="9.5" style="1" customWidth="1"/>
    <col min="5520" max="5520" width="13.625" style="1" customWidth="1"/>
    <col min="5521" max="5521" width="9" style="1"/>
    <col min="5522" max="5522" width="5.5" style="1" customWidth="1"/>
    <col min="5523" max="5523" width="6.875" style="1" customWidth="1"/>
    <col min="5524" max="5524" width="0" style="1" hidden="1" customWidth="1"/>
    <col min="5525" max="5525" width="20" style="1" customWidth="1"/>
    <col min="5526" max="5526" width="13.375" style="1" customWidth="1"/>
    <col min="5527" max="5527" width="10" style="1" customWidth="1"/>
    <col min="5528" max="5528" width="7.5" style="1" customWidth="1"/>
    <col min="5529" max="5529" width="6" style="1" customWidth="1"/>
    <col min="5530" max="5532" width="0" style="1" hidden="1" customWidth="1"/>
    <col min="5533" max="5536" width="6.375" style="1" customWidth="1"/>
    <col min="5537" max="5537" width="0" style="1" hidden="1" customWidth="1"/>
    <col min="5538" max="5538" width="6.375" style="1" customWidth="1"/>
    <col min="5539" max="5539" width="9.5" style="1" customWidth="1"/>
    <col min="5540" max="5767" width="9" style="1"/>
    <col min="5768" max="5768" width="3.25" style="1" customWidth="1"/>
    <col min="5769" max="5769" width="14.125" style="1" customWidth="1"/>
    <col min="5770" max="5770" width="7.5" style="1" customWidth="1"/>
    <col min="5771" max="5771" width="6.125" style="1" customWidth="1"/>
    <col min="5772" max="5772" width="6.375" style="1" customWidth="1"/>
    <col min="5773" max="5774" width="9.125" style="1" customWidth="1"/>
    <col min="5775" max="5775" width="9.5" style="1" customWidth="1"/>
    <col min="5776" max="5776" width="13.625" style="1" customWidth="1"/>
    <col min="5777" max="5777" width="9" style="1"/>
    <col min="5778" max="5778" width="5.5" style="1" customWidth="1"/>
    <col min="5779" max="5779" width="6.875" style="1" customWidth="1"/>
    <col min="5780" max="5780" width="0" style="1" hidden="1" customWidth="1"/>
    <col min="5781" max="5781" width="20" style="1" customWidth="1"/>
    <col min="5782" max="5782" width="13.375" style="1" customWidth="1"/>
    <col min="5783" max="5783" width="10" style="1" customWidth="1"/>
    <col min="5784" max="5784" width="7.5" style="1" customWidth="1"/>
    <col min="5785" max="5785" width="6" style="1" customWidth="1"/>
    <col min="5786" max="5788" width="0" style="1" hidden="1" customWidth="1"/>
    <col min="5789" max="5792" width="6.375" style="1" customWidth="1"/>
    <col min="5793" max="5793" width="0" style="1" hidden="1" customWidth="1"/>
    <col min="5794" max="5794" width="6.375" style="1" customWidth="1"/>
    <col min="5795" max="5795" width="9.5" style="1" customWidth="1"/>
    <col min="5796" max="6023" width="9" style="1"/>
    <col min="6024" max="6024" width="3.25" style="1" customWidth="1"/>
    <col min="6025" max="6025" width="14.125" style="1" customWidth="1"/>
    <col min="6026" max="6026" width="7.5" style="1" customWidth="1"/>
    <col min="6027" max="6027" width="6.125" style="1" customWidth="1"/>
    <col min="6028" max="6028" width="6.375" style="1" customWidth="1"/>
    <col min="6029" max="6030" width="9.125" style="1" customWidth="1"/>
    <col min="6031" max="6031" width="9.5" style="1" customWidth="1"/>
    <col min="6032" max="6032" width="13.625" style="1" customWidth="1"/>
    <col min="6033" max="6033" width="9" style="1"/>
    <col min="6034" max="6034" width="5.5" style="1" customWidth="1"/>
    <col min="6035" max="6035" width="6.875" style="1" customWidth="1"/>
    <col min="6036" max="6036" width="0" style="1" hidden="1" customWidth="1"/>
    <col min="6037" max="6037" width="20" style="1" customWidth="1"/>
    <col min="6038" max="6038" width="13.375" style="1" customWidth="1"/>
    <col min="6039" max="6039" width="10" style="1" customWidth="1"/>
    <col min="6040" max="6040" width="7.5" style="1" customWidth="1"/>
    <col min="6041" max="6041" width="6" style="1" customWidth="1"/>
    <col min="6042" max="6044" width="0" style="1" hidden="1" customWidth="1"/>
    <col min="6045" max="6048" width="6.375" style="1" customWidth="1"/>
    <col min="6049" max="6049" width="0" style="1" hidden="1" customWidth="1"/>
    <col min="6050" max="6050" width="6.375" style="1" customWidth="1"/>
    <col min="6051" max="6051" width="9.5" style="1" customWidth="1"/>
    <col min="6052" max="6279" width="9" style="1"/>
    <col min="6280" max="6280" width="3.25" style="1" customWidth="1"/>
    <col min="6281" max="6281" width="14.125" style="1" customWidth="1"/>
    <col min="6282" max="6282" width="7.5" style="1" customWidth="1"/>
    <col min="6283" max="6283" width="6.125" style="1" customWidth="1"/>
    <col min="6284" max="6284" width="6.375" style="1" customWidth="1"/>
    <col min="6285" max="6286" width="9.125" style="1" customWidth="1"/>
    <col min="6287" max="6287" width="9.5" style="1" customWidth="1"/>
    <col min="6288" max="6288" width="13.625" style="1" customWidth="1"/>
    <col min="6289" max="6289" width="9" style="1"/>
    <col min="6290" max="6290" width="5.5" style="1" customWidth="1"/>
    <col min="6291" max="6291" width="6.875" style="1" customWidth="1"/>
    <col min="6292" max="6292" width="0" style="1" hidden="1" customWidth="1"/>
    <col min="6293" max="6293" width="20" style="1" customWidth="1"/>
    <col min="6294" max="6294" width="13.375" style="1" customWidth="1"/>
    <col min="6295" max="6295" width="10" style="1" customWidth="1"/>
    <col min="6296" max="6296" width="7.5" style="1" customWidth="1"/>
    <col min="6297" max="6297" width="6" style="1" customWidth="1"/>
    <col min="6298" max="6300" width="0" style="1" hidden="1" customWidth="1"/>
    <col min="6301" max="6304" width="6.375" style="1" customWidth="1"/>
    <col min="6305" max="6305" width="0" style="1" hidden="1" customWidth="1"/>
    <col min="6306" max="6306" width="6.375" style="1" customWidth="1"/>
    <col min="6307" max="6307" width="9.5" style="1" customWidth="1"/>
    <col min="6308" max="6535" width="9" style="1"/>
    <col min="6536" max="6536" width="3.25" style="1" customWidth="1"/>
    <col min="6537" max="6537" width="14.125" style="1" customWidth="1"/>
    <col min="6538" max="6538" width="7.5" style="1" customWidth="1"/>
    <col min="6539" max="6539" width="6.125" style="1" customWidth="1"/>
    <col min="6540" max="6540" width="6.375" style="1" customWidth="1"/>
    <col min="6541" max="6542" width="9.125" style="1" customWidth="1"/>
    <col min="6543" max="6543" width="9.5" style="1" customWidth="1"/>
    <col min="6544" max="6544" width="13.625" style="1" customWidth="1"/>
    <col min="6545" max="6545" width="9" style="1"/>
    <col min="6546" max="6546" width="5.5" style="1" customWidth="1"/>
    <col min="6547" max="6547" width="6.875" style="1" customWidth="1"/>
    <col min="6548" max="6548" width="0" style="1" hidden="1" customWidth="1"/>
    <col min="6549" max="6549" width="20" style="1" customWidth="1"/>
    <col min="6550" max="6550" width="13.375" style="1" customWidth="1"/>
    <col min="6551" max="6551" width="10" style="1" customWidth="1"/>
    <col min="6552" max="6552" width="7.5" style="1" customWidth="1"/>
    <col min="6553" max="6553" width="6" style="1" customWidth="1"/>
    <col min="6554" max="6556" width="0" style="1" hidden="1" customWidth="1"/>
    <col min="6557" max="6560" width="6.375" style="1" customWidth="1"/>
    <col min="6561" max="6561" width="0" style="1" hidden="1" customWidth="1"/>
    <col min="6562" max="6562" width="6.375" style="1" customWidth="1"/>
    <col min="6563" max="6563" width="9.5" style="1" customWidth="1"/>
    <col min="6564" max="6791" width="9" style="1"/>
    <col min="6792" max="6792" width="3.25" style="1" customWidth="1"/>
    <col min="6793" max="6793" width="14.125" style="1" customWidth="1"/>
    <col min="6794" max="6794" width="7.5" style="1" customWidth="1"/>
    <col min="6795" max="6795" width="6.125" style="1" customWidth="1"/>
    <col min="6796" max="6796" width="6.375" style="1" customWidth="1"/>
    <col min="6797" max="6798" width="9.125" style="1" customWidth="1"/>
    <col min="6799" max="6799" width="9.5" style="1" customWidth="1"/>
    <col min="6800" max="6800" width="13.625" style="1" customWidth="1"/>
    <col min="6801" max="6801" width="9" style="1"/>
    <col min="6802" max="6802" width="5.5" style="1" customWidth="1"/>
    <col min="6803" max="6803" width="6.875" style="1" customWidth="1"/>
    <col min="6804" max="6804" width="0" style="1" hidden="1" customWidth="1"/>
    <col min="6805" max="6805" width="20" style="1" customWidth="1"/>
    <col min="6806" max="6806" width="13.375" style="1" customWidth="1"/>
    <col min="6807" max="6807" width="10" style="1" customWidth="1"/>
    <col min="6808" max="6808" width="7.5" style="1" customWidth="1"/>
    <col min="6809" max="6809" width="6" style="1" customWidth="1"/>
    <col min="6810" max="6812" width="0" style="1" hidden="1" customWidth="1"/>
    <col min="6813" max="6816" width="6.375" style="1" customWidth="1"/>
    <col min="6817" max="6817" width="0" style="1" hidden="1" customWidth="1"/>
    <col min="6818" max="6818" width="6.375" style="1" customWidth="1"/>
    <col min="6819" max="6819" width="9.5" style="1" customWidth="1"/>
    <col min="6820" max="7047" width="9" style="1"/>
    <col min="7048" max="7048" width="3.25" style="1" customWidth="1"/>
    <col min="7049" max="7049" width="14.125" style="1" customWidth="1"/>
    <col min="7050" max="7050" width="7.5" style="1" customWidth="1"/>
    <col min="7051" max="7051" width="6.125" style="1" customWidth="1"/>
    <col min="7052" max="7052" width="6.375" style="1" customWidth="1"/>
    <col min="7053" max="7054" width="9.125" style="1" customWidth="1"/>
    <col min="7055" max="7055" width="9.5" style="1" customWidth="1"/>
    <col min="7056" max="7056" width="13.625" style="1" customWidth="1"/>
    <col min="7057" max="7057" width="9" style="1"/>
    <col min="7058" max="7058" width="5.5" style="1" customWidth="1"/>
    <col min="7059" max="7059" width="6.875" style="1" customWidth="1"/>
    <col min="7060" max="7060" width="0" style="1" hidden="1" customWidth="1"/>
    <col min="7061" max="7061" width="20" style="1" customWidth="1"/>
    <col min="7062" max="7062" width="13.375" style="1" customWidth="1"/>
    <col min="7063" max="7063" width="10" style="1" customWidth="1"/>
    <col min="7064" max="7064" width="7.5" style="1" customWidth="1"/>
    <col min="7065" max="7065" width="6" style="1" customWidth="1"/>
    <col min="7066" max="7068" width="0" style="1" hidden="1" customWidth="1"/>
    <col min="7069" max="7072" width="6.375" style="1" customWidth="1"/>
    <col min="7073" max="7073" width="0" style="1" hidden="1" customWidth="1"/>
    <col min="7074" max="7074" width="6.375" style="1" customWidth="1"/>
    <col min="7075" max="7075" width="9.5" style="1" customWidth="1"/>
    <col min="7076" max="7303" width="9" style="1"/>
    <col min="7304" max="7304" width="3.25" style="1" customWidth="1"/>
    <col min="7305" max="7305" width="14.125" style="1" customWidth="1"/>
    <col min="7306" max="7306" width="7.5" style="1" customWidth="1"/>
    <col min="7307" max="7307" width="6.125" style="1" customWidth="1"/>
    <col min="7308" max="7308" width="6.375" style="1" customWidth="1"/>
    <col min="7309" max="7310" width="9.125" style="1" customWidth="1"/>
    <col min="7311" max="7311" width="9.5" style="1" customWidth="1"/>
    <col min="7312" max="7312" width="13.625" style="1" customWidth="1"/>
    <col min="7313" max="7313" width="9" style="1"/>
    <col min="7314" max="7314" width="5.5" style="1" customWidth="1"/>
    <col min="7315" max="7315" width="6.875" style="1" customWidth="1"/>
    <col min="7316" max="7316" width="0" style="1" hidden="1" customWidth="1"/>
    <col min="7317" max="7317" width="20" style="1" customWidth="1"/>
    <col min="7318" max="7318" width="13.375" style="1" customWidth="1"/>
    <col min="7319" max="7319" width="10" style="1" customWidth="1"/>
    <col min="7320" max="7320" width="7.5" style="1" customWidth="1"/>
    <col min="7321" max="7321" width="6" style="1" customWidth="1"/>
    <col min="7322" max="7324" width="0" style="1" hidden="1" customWidth="1"/>
    <col min="7325" max="7328" width="6.375" style="1" customWidth="1"/>
    <col min="7329" max="7329" width="0" style="1" hidden="1" customWidth="1"/>
    <col min="7330" max="7330" width="6.375" style="1" customWidth="1"/>
    <col min="7331" max="7331" width="9.5" style="1" customWidth="1"/>
    <col min="7332" max="7559" width="9" style="1"/>
    <col min="7560" max="7560" width="3.25" style="1" customWidth="1"/>
    <col min="7561" max="7561" width="14.125" style="1" customWidth="1"/>
    <col min="7562" max="7562" width="7.5" style="1" customWidth="1"/>
    <col min="7563" max="7563" width="6.125" style="1" customWidth="1"/>
    <col min="7564" max="7564" width="6.375" style="1" customWidth="1"/>
    <col min="7565" max="7566" width="9.125" style="1" customWidth="1"/>
    <col min="7567" max="7567" width="9.5" style="1" customWidth="1"/>
    <col min="7568" max="7568" width="13.625" style="1" customWidth="1"/>
    <col min="7569" max="7569" width="9" style="1"/>
    <col min="7570" max="7570" width="5.5" style="1" customWidth="1"/>
    <col min="7571" max="7571" width="6.875" style="1" customWidth="1"/>
    <col min="7572" max="7572" width="0" style="1" hidden="1" customWidth="1"/>
    <col min="7573" max="7573" width="20" style="1" customWidth="1"/>
    <col min="7574" max="7574" width="13.375" style="1" customWidth="1"/>
    <col min="7575" max="7575" width="10" style="1" customWidth="1"/>
    <col min="7576" max="7576" width="7.5" style="1" customWidth="1"/>
    <col min="7577" max="7577" width="6" style="1" customWidth="1"/>
    <col min="7578" max="7580" width="0" style="1" hidden="1" customWidth="1"/>
    <col min="7581" max="7584" width="6.375" style="1" customWidth="1"/>
    <col min="7585" max="7585" width="0" style="1" hidden="1" customWidth="1"/>
    <col min="7586" max="7586" width="6.375" style="1" customWidth="1"/>
    <col min="7587" max="7587" width="9.5" style="1" customWidth="1"/>
    <col min="7588" max="7815" width="9" style="1"/>
    <col min="7816" max="7816" width="3.25" style="1" customWidth="1"/>
    <col min="7817" max="7817" width="14.125" style="1" customWidth="1"/>
    <col min="7818" max="7818" width="7.5" style="1" customWidth="1"/>
    <col min="7819" max="7819" width="6.125" style="1" customWidth="1"/>
    <col min="7820" max="7820" width="6.375" style="1" customWidth="1"/>
    <col min="7821" max="7822" width="9.125" style="1" customWidth="1"/>
    <col min="7823" max="7823" width="9.5" style="1" customWidth="1"/>
    <col min="7824" max="7824" width="13.625" style="1" customWidth="1"/>
    <col min="7825" max="7825" width="9" style="1"/>
    <col min="7826" max="7826" width="5.5" style="1" customWidth="1"/>
    <col min="7827" max="7827" width="6.875" style="1" customWidth="1"/>
    <col min="7828" max="7828" width="0" style="1" hidden="1" customWidth="1"/>
    <col min="7829" max="7829" width="20" style="1" customWidth="1"/>
    <col min="7830" max="7830" width="13.375" style="1" customWidth="1"/>
    <col min="7831" max="7831" width="10" style="1" customWidth="1"/>
    <col min="7832" max="7832" width="7.5" style="1" customWidth="1"/>
    <col min="7833" max="7833" width="6" style="1" customWidth="1"/>
    <col min="7834" max="7836" width="0" style="1" hidden="1" customWidth="1"/>
    <col min="7837" max="7840" width="6.375" style="1" customWidth="1"/>
    <col min="7841" max="7841" width="0" style="1" hidden="1" customWidth="1"/>
    <col min="7842" max="7842" width="6.375" style="1" customWidth="1"/>
    <col min="7843" max="7843" width="9.5" style="1" customWidth="1"/>
    <col min="7844" max="8071" width="9" style="1"/>
    <col min="8072" max="8072" width="3.25" style="1" customWidth="1"/>
    <col min="8073" max="8073" width="14.125" style="1" customWidth="1"/>
    <col min="8074" max="8074" width="7.5" style="1" customWidth="1"/>
    <col min="8075" max="8075" width="6.125" style="1" customWidth="1"/>
    <col min="8076" max="8076" width="6.375" style="1" customWidth="1"/>
    <col min="8077" max="8078" width="9.125" style="1" customWidth="1"/>
    <col min="8079" max="8079" width="9.5" style="1" customWidth="1"/>
    <col min="8080" max="8080" width="13.625" style="1" customWidth="1"/>
    <col min="8081" max="8081" width="9" style="1"/>
    <col min="8082" max="8082" width="5.5" style="1" customWidth="1"/>
    <col min="8083" max="8083" width="6.875" style="1" customWidth="1"/>
    <col min="8084" max="8084" width="0" style="1" hidden="1" customWidth="1"/>
    <col min="8085" max="8085" width="20" style="1" customWidth="1"/>
    <col min="8086" max="8086" width="13.375" style="1" customWidth="1"/>
    <col min="8087" max="8087" width="10" style="1" customWidth="1"/>
    <col min="8088" max="8088" width="7.5" style="1" customWidth="1"/>
    <col min="8089" max="8089" width="6" style="1" customWidth="1"/>
    <col min="8090" max="8092" width="0" style="1" hidden="1" customWidth="1"/>
    <col min="8093" max="8096" width="6.375" style="1" customWidth="1"/>
    <col min="8097" max="8097" width="0" style="1" hidden="1" customWidth="1"/>
    <col min="8098" max="8098" width="6.375" style="1" customWidth="1"/>
    <col min="8099" max="8099" width="9.5" style="1" customWidth="1"/>
    <col min="8100" max="8327" width="9" style="1"/>
    <col min="8328" max="8328" width="3.25" style="1" customWidth="1"/>
    <col min="8329" max="8329" width="14.125" style="1" customWidth="1"/>
    <col min="8330" max="8330" width="7.5" style="1" customWidth="1"/>
    <col min="8331" max="8331" width="6.125" style="1" customWidth="1"/>
    <col min="8332" max="8332" width="6.375" style="1" customWidth="1"/>
    <col min="8333" max="8334" width="9.125" style="1" customWidth="1"/>
    <col min="8335" max="8335" width="9.5" style="1" customWidth="1"/>
    <col min="8336" max="8336" width="13.625" style="1" customWidth="1"/>
    <col min="8337" max="8337" width="9" style="1"/>
    <col min="8338" max="8338" width="5.5" style="1" customWidth="1"/>
    <col min="8339" max="8339" width="6.875" style="1" customWidth="1"/>
    <col min="8340" max="8340" width="0" style="1" hidden="1" customWidth="1"/>
    <col min="8341" max="8341" width="20" style="1" customWidth="1"/>
    <col min="8342" max="8342" width="13.375" style="1" customWidth="1"/>
    <col min="8343" max="8343" width="10" style="1" customWidth="1"/>
    <col min="8344" max="8344" width="7.5" style="1" customWidth="1"/>
    <col min="8345" max="8345" width="6" style="1" customWidth="1"/>
    <col min="8346" max="8348" width="0" style="1" hidden="1" customWidth="1"/>
    <col min="8349" max="8352" width="6.375" style="1" customWidth="1"/>
    <col min="8353" max="8353" width="0" style="1" hidden="1" customWidth="1"/>
    <col min="8354" max="8354" width="6.375" style="1" customWidth="1"/>
    <col min="8355" max="8355" width="9.5" style="1" customWidth="1"/>
    <col min="8356" max="8583" width="9" style="1"/>
    <col min="8584" max="8584" width="3.25" style="1" customWidth="1"/>
    <col min="8585" max="8585" width="14.125" style="1" customWidth="1"/>
    <col min="8586" max="8586" width="7.5" style="1" customWidth="1"/>
    <col min="8587" max="8587" width="6.125" style="1" customWidth="1"/>
    <col min="8588" max="8588" width="6.375" style="1" customWidth="1"/>
    <col min="8589" max="8590" width="9.125" style="1" customWidth="1"/>
    <col min="8591" max="8591" width="9.5" style="1" customWidth="1"/>
    <col min="8592" max="8592" width="13.625" style="1" customWidth="1"/>
    <col min="8593" max="8593" width="9" style="1"/>
    <col min="8594" max="8594" width="5.5" style="1" customWidth="1"/>
    <col min="8595" max="8595" width="6.875" style="1" customWidth="1"/>
    <col min="8596" max="8596" width="0" style="1" hidden="1" customWidth="1"/>
    <col min="8597" max="8597" width="20" style="1" customWidth="1"/>
    <col min="8598" max="8598" width="13.375" style="1" customWidth="1"/>
    <col min="8599" max="8599" width="10" style="1" customWidth="1"/>
    <col min="8600" max="8600" width="7.5" style="1" customWidth="1"/>
    <col min="8601" max="8601" width="6" style="1" customWidth="1"/>
    <col min="8602" max="8604" width="0" style="1" hidden="1" customWidth="1"/>
    <col min="8605" max="8608" width="6.375" style="1" customWidth="1"/>
    <col min="8609" max="8609" width="0" style="1" hidden="1" customWidth="1"/>
    <col min="8610" max="8610" width="6.375" style="1" customWidth="1"/>
    <col min="8611" max="8611" width="9.5" style="1" customWidth="1"/>
    <col min="8612" max="8839" width="9" style="1"/>
    <col min="8840" max="8840" width="3.25" style="1" customWidth="1"/>
    <col min="8841" max="8841" width="14.125" style="1" customWidth="1"/>
    <col min="8842" max="8842" width="7.5" style="1" customWidth="1"/>
    <col min="8843" max="8843" width="6.125" style="1" customWidth="1"/>
    <col min="8844" max="8844" width="6.375" style="1" customWidth="1"/>
    <col min="8845" max="8846" width="9.125" style="1" customWidth="1"/>
    <col min="8847" max="8847" width="9.5" style="1" customWidth="1"/>
    <col min="8848" max="8848" width="13.625" style="1" customWidth="1"/>
    <col min="8849" max="8849" width="9" style="1"/>
    <col min="8850" max="8850" width="5.5" style="1" customWidth="1"/>
    <col min="8851" max="8851" width="6.875" style="1" customWidth="1"/>
    <col min="8852" max="8852" width="0" style="1" hidden="1" customWidth="1"/>
    <col min="8853" max="8853" width="20" style="1" customWidth="1"/>
    <col min="8854" max="8854" width="13.375" style="1" customWidth="1"/>
    <col min="8855" max="8855" width="10" style="1" customWidth="1"/>
    <col min="8856" max="8856" width="7.5" style="1" customWidth="1"/>
    <col min="8857" max="8857" width="6" style="1" customWidth="1"/>
    <col min="8858" max="8860" width="0" style="1" hidden="1" customWidth="1"/>
    <col min="8861" max="8864" width="6.375" style="1" customWidth="1"/>
    <col min="8865" max="8865" width="0" style="1" hidden="1" customWidth="1"/>
    <col min="8866" max="8866" width="6.375" style="1" customWidth="1"/>
    <col min="8867" max="8867" width="9.5" style="1" customWidth="1"/>
    <col min="8868" max="9095" width="9" style="1"/>
    <col min="9096" max="9096" width="3.25" style="1" customWidth="1"/>
    <col min="9097" max="9097" width="14.125" style="1" customWidth="1"/>
    <col min="9098" max="9098" width="7.5" style="1" customWidth="1"/>
    <col min="9099" max="9099" width="6.125" style="1" customWidth="1"/>
    <col min="9100" max="9100" width="6.375" style="1" customWidth="1"/>
    <col min="9101" max="9102" width="9.125" style="1" customWidth="1"/>
    <col min="9103" max="9103" width="9.5" style="1" customWidth="1"/>
    <col min="9104" max="9104" width="13.625" style="1" customWidth="1"/>
    <col min="9105" max="9105" width="9" style="1"/>
    <col min="9106" max="9106" width="5.5" style="1" customWidth="1"/>
    <col min="9107" max="9107" width="6.875" style="1" customWidth="1"/>
    <col min="9108" max="9108" width="0" style="1" hidden="1" customWidth="1"/>
    <col min="9109" max="9109" width="20" style="1" customWidth="1"/>
    <col min="9110" max="9110" width="13.375" style="1" customWidth="1"/>
    <col min="9111" max="9111" width="10" style="1" customWidth="1"/>
    <col min="9112" max="9112" width="7.5" style="1" customWidth="1"/>
    <col min="9113" max="9113" width="6" style="1" customWidth="1"/>
    <col min="9114" max="9116" width="0" style="1" hidden="1" customWidth="1"/>
    <col min="9117" max="9120" width="6.375" style="1" customWidth="1"/>
    <col min="9121" max="9121" width="0" style="1" hidden="1" customWidth="1"/>
    <col min="9122" max="9122" width="6.375" style="1" customWidth="1"/>
    <col min="9123" max="9123" width="9.5" style="1" customWidth="1"/>
    <col min="9124" max="9351" width="9" style="1"/>
    <col min="9352" max="9352" width="3.25" style="1" customWidth="1"/>
    <col min="9353" max="9353" width="14.125" style="1" customWidth="1"/>
    <col min="9354" max="9354" width="7.5" style="1" customWidth="1"/>
    <col min="9355" max="9355" width="6.125" style="1" customWidth="1"/>
    <col min="9356" max="9356" width="6.375" style="1" customWidth="1"/>
    <col min="9357" max="9358" width="9.125" style="1" customWidth="1"/>
    <col min="9359" max="9359" width="9.5" style="1" customWidth="1"/>
    <col min="9360" max="9360" width="13.625" style="1" customWidth="1"/>
    <col min="9361" max="9361" width="9" style="1"/>
    <col min="9362" max="9362" width="5.5" style="1" customWidth="1"/>
    <col min="9363" max="9363" width="6.875" style="1" customWidth="1"/>
    <col min="9364" max="9364" width="0" style="1" hidden="1" customWidth="1"/>
    <col min="9365" max="9365" width="20" style="1" customWidth="1"/>
    <col min="9366" max="9366" width="13.375" style="1" customWidth="1"/>
    <col min="9367" max="9367" width="10" style="1" customWidth="1"/>
    <col min="9368" max="9368" width="7.5" style="1" customWidth="1"/>
    <col min="9369" max="9369" width="6" style="1" customWidth="1"/>
    <col min="9370" max="9372" width="0" style="1" hidden="1" customWidth="1"/>
    <col min="9373" max="9376" width="6.375" style="1" customWidth="1"/>
    <col min="9377" max="9377" width="0" style="1" hidden="1" customWidth="1"/>
    <col min="9378" max="9378" width="6.375" style="1" customWidth="1"/>
    <col min="9379" max="9379" width="9.5" style="1" customWidth="1"/>
    <col min="9380" max="9607" width="9" style="1"/>
    <col min="9608" max="9608" width="3.25" style="1" customWidth="1"/>
    <col min="9609" max="9609" width="14.125" style="1" customWidth="1"/>
    <col min="9610" max="9610" width="7.5" style="1" customWidth="1"/>
    <col min="9611" max="9611" width="6.125" style="1" customWidth="1"/>
    <col min="9612" max="9612" width="6.375" style="1" customWidth="1"/>
    <col min="9613" max="9614" width="9.125" style="1" customWidth="1"/>
    <col min="9615" max="9615" width="9.5" style="1" customWidth="1"/>
    <col min="9616" max="9616" width="13.625" style="1" customWidth="1"/>
    <col min="9617" max="9617" width="9" style="1"/>
    <col min="9618" max="9618" width="5.5" style="1" customWidth="1"/>
    <col min="9619" max="9619" width="6.875" style="1" customWidth="1"/>
    <col min="9620" max="9620" width="0" style="1" hidden="1" customWidth="1"/>
    <col min="9621" max="9621" width="20" style="1" customWidth="1"/>
    <col min="9622" max="9622" width="13.375" style="1" customWidth="1"/>
    <col min="9623" max="9623" width="10" style="1" customWidth="1"/>
    <col min="9624" max="9624" width="7.5" style="1" customWidth="1"/>
    <col min="9625" max="9625" width="6" style="1" customWidth="1"/>
    <col min="9626" max="9628" width="0" style="1" hidden="1" customWidth="1"/>
    <col min="9629" max="9632" width="6.375" style="1" customWidth="1"/>
    <col min="9633" max="9633" width="0" style="1" hidden="1" customWidth="1"/>
    <col min="9634" max="9634" width="6.375" style="1" customWidth="1"/>
    <col min="9635" max="9635" width="9.5" style="1" customWidth="1"/>
    <col min="9636" max="9863" width="9" style="1"/>
    <col min="9864" max="9864" width="3.25" style="1" customWidth="1"/>
    <col min="9865" max="9865" width="14.125" style="1" customWidth="1"/>
    <col min="9866" max="9866" width="7.5" style="1" customWidth="1"/>
    <col min="9867" max="9867" width="6.125" style="1" customWidth="1"/>
    <col min="9868" max="9868" width="6.375" style="1" customWidth="1"/>
    <col min="9869" max="9870" width="9.125" style="1" customWidth="1"/>
    <col min="9871" max="9871" width="9.5" style="1" customWidth="1"/>
    <col min="9872" max="9872" width="13.625" style="1" customWidth="1"/>
    <col min="9873" max="9873" width="9" style="1"/>
    <col min="9874" max="9874" width="5.5" style="1" customWidth="1"/>
    <col min="9875" max="9875" width="6.875" style="1" customWidth="1"/>
    <col min="9876" max="9876" width="0" style="1" hidden="1" customWidth="1"/>
    <col min="9877" max="9877" width="20" style="1" customWidth="1"/>
    <col min="9878" max="9878" width="13.375" style="1" customWidth="1"/>
    <col min="9879" max="9879" width="10" style="1" customWidth="1"/>
    <col min="9880" max="9880" width="7.5" style="1" customWidth="1"/>
    <col min="9881" max="9881" width="6" style="1" customWidth="1"/>
    <col min="9882" max="9884" width="0" style="1" hidden="1" customWidth="1"/>
    <col min="9885" max="9888" width="6.375" style="1" customWidth="1"/>
    <col min="9889" max="9889" width="0" style="1" hidden="1" customWidth="1"/>
    <col min="9890" max="9890" width="6.375" style="1" customWidth="1"/>
    <col min="9891" max="9891" width="9.5" style="1" customWidth="1"/>
    <col min="9892" max="10119" width="9" style="1"/>
    <col min="10120" max="10120" width="3.25" style="1" customWidth="1"/>
    <col min="10121" max="10121" width="14.125" style="1" customWidth="1"/>
    <col min="10122" max="10122" width="7.5" style="1" customWidth="1"/>
    <col min="10123" max="10123" width="6.125" style="1" customWidth="1"/>
    <col min="10124" max="10124" width="6.375" style="1" customWidth="1"/>
    <col min="10125" max="10126" width="9.125" style="1" customWidth="1"/>
    <col min="10127" max="10127" width="9.5" style="1" customWidth="1"/>
    <col min="10128" max="10128" width="13.625" style="1" customWidth="1"/>
    <col min="10129" max="10129" width="9" style="1"/>
    <col min="10130" max="10130" width="5.5" style="1" customWidth="1"/>
    <col min="10131" max="10131" width="6.875" style="1" customWidth="1"/>
    <col min="10132" max="10132" width="0" style="1" hidden="1" customWidth="1"/>
    <col min="10133" max="10133" width="20" style="1" customWidth="1"/>
    <col min="10134" max="10134" width="13.375" style="1" customWidth="1"/>
    <col min="10135" max="10135" width="10" style="1" customWidth="1"/>
    <col min="10136" max="10136" width="7.5" style="1" customWidth="1"/>
    <col min="10137" max="10137" width="6" style="1" customWidth="1"/>
    <col min="10138" max="10140" width="0" style="1" hidden="1" customWidth="1"/>
    <col min="10141" max="10144" width="6.375" style="1" customWidth="1"/>
    <col min="10145" max="10145" width="0" style="1" hidden="1" customWidth="1"/>
    <col min="10146" max="10146" width="6.375" style="1" customWidth="1"/>
    <col min="10147" max="10147" width="9.5" style="1" customWidth="1"/>
    <col min="10148" max="10375" width="9" style="1"/>
    <col min="10376" max="10376" width="3.25" style="1" customWidth="1"/>
    <col min="10377" max="10377" width="14.125" style="1" customWidth="1"/>
    <col min="10378" max="10378" width="7.5" style="1" customWidth="1"/>
    <col min="10379" max="10379" width="6.125" style="1" customWidth="1"/>
    <col min="10380" max="10380" width="6.375" style="1" customWidth="1"/>
    <col min="10381" max="10382" width="9.125" style="1" customWidth="1"/>
    <col min="10383" max="10383" width="9.5" style="1" customWidth="1"/>
    <col min="10384" max="10384" width="13.625" style="1" customWidth="1"/>
    <col min="10385" max="10385" width="9" style="1"/>
    <col min="10386" max="10386" width="5.5" style="1" customWidth="1"/>
    <col min="10387" max="10387" width="6.875" style="1" customWidth="1"/>
    <col min="10388" max="10388" width="0" style="1" hidden="1" customWidth="1"/>
    <col min="10389" max="10389" width="20" style="1" customWidth="1"/>
    <col min="10390" max="10390" width="13.375" style="1" customWidth="1"/>
    <col min="10391" max="10391" width="10" style="1" customWidth="1"/>
    <col min="10392" max="10392" width="7.5" style="1" customWidth="1"/>
    <col min="10393" max="10393" width="6" style="1" customWidth="1"/>
    <col min="10394" max="10396" width="0" style="1" hidden="1" customWidth="1"/>
    <col min="10397" max="10400" width="6.375" style="1" customWidth="1"/>
    <col min="10401" max="10401" width="0" style="1" hidden="1" customWidth="1"/>
    <col min="10402" max="10402" width="6.375" style="1" customWidth="1"/>
    <col min="10403" max="10403" width="9.5" style="1" customWidth="1"/>
    <col min="10404" max="10631" width="9" style="1"/>
    <col min="10632" max="10632" width="3.25" style="1" customWidth="1"/>
    <col min="10633" max="10633" width="14.125" style="1" customWidth="1"/>
    <col min="10634" max="10634" width="7.5" style="1" customWidth="1"/>
    <col min="10635" max="10635" width="6.125" style="1" customWidth="1"/>
    <col min="10636" max="10636" width="6.375" style="1" customWidth="1"/>
    <col min="10637" max="10638" width="9.125" style="1" customWidth="1"/>
    <col min="10639" max="10639" width="9.5" style="1" customWidth="1"/>
    <col min="10640" max="10640" width="13.625" style="1" customWidth="1"/>
    <col min="10641" max="10641" width="9" style="1"/>
    <col min="10642" max="10642" width="5.5" style="1" customWidth="1"/>
    <col min="10643" max="10643" width="6.875" style="1" customWidth="1"/>
    <col min="10644" max="10644" width="0" style="1" hidden="1" customWidth="1"/>
    <col min="10645" max="10645" width="20" style="1" customWidth="1"/>
    <col min="10646" max="10646" width="13.375" style="1" customWidth="1"/>
    <col min="10647" max="10647" width="10" style="1" customWidth="1"/>
    <col min="10648" max="10648" width="7.5" style="1" customWidth="1"/>
    <col min="10649" max="10649" width="6" style="1" customWidth="1"/>
    <col min="10650" max="10652" width="0" style="1" hidden="1" customWidth="1"/>
    <col min="10653" max="10656" width="6.375" style="1" customWidth="1"/>
    <col min="10657" max="10657" width="0" style="1" hidden="1" customWidth="1"/>
    <col min="10658" max="10658" width="6.375" style="1" customWidth="1"/>
    <col min="10659" max="10659" width="9.5" style="1" customWidth="1"/>
    <col min="10660" max="10887" width="9" style="1"/>
    <col min="10888" max="10888" width="3.25" style="1" customWidth="1"/>
    <col min="10889" max="10889" width="14.125" style="1" customWidth="1"/>
    <col min="10890" max="10890" width="7.5" style="1" customWidth="1"/>
    <col min="10891" max="10891" width="6.125" style="1" customWidth="1"/>
    <col min="10892" max="10892" width="6.375" style="1" customWidth="1"/>
    <col min="10893" max="10894" width="9.125" style="1" customWidth="1"/>
    <col min="10895" max="10895" width="9.5" style="1" customWidth="1"/>
    <col min="10896" max="10896" width="13.625" style="1" customWidth="1"/>
    <col min="10897" max="10897" width="9" style="1"/>
    <col min="10898" max="10898" width="5.5" style="1" customWidth="1"/>
    <col min="10899" max="10899" width="6.875" style="1" customWidth="1"/>
    <col min="10900" max="10900" width="0" style="1" hidden="1" customWidth="1"/>
    <col min="10901" max="10901" width="20" style="1" customWidth="1"/>
    <col min="10902" max="10902" width="13.375" style="1" customWidth="1"/>
    <col min="10903" max="10903" width="10" style="1" customWidth="1"/>
    <col min="10904" max="10904" width="7.5" style="1" customWidth="1"/>
    <col min="10905" max="10905" width="6" style="1" customWidth="1"/>
    <col min="10906" max="10908" width="0" style="1" hidden="1" customWidth="1"/>
    <col min="10909" max="10912" width="6.375" style="1" customWidth="1"/>
    <col min="10913" max="10913" width="0" style="1" hidden="1" customWidth="1"/>
    <col min="10914" max="10914" width="6.375" style="1" customWidth="1"/>
    <col min="10915" max="10915" width="9.5" style="1" customWidth="1"/>
    <col min="10916" max="11143" width="9" style="1"/>
    <col min="11144" max="11144" width="3.25" style="1" customWidth="1"/>
    <col min="11145" max="11145" width="14.125" style="1" customWidth="1"/>
    <col min="11146" max="11146" width="7.5" style="1" customWidth="1"/>
    <col min="11147" max="11147" width="6.125" style="1" customWidth="1"/>
    <col min="11148" max="11148" width="6.375" style="1" customWidth="1"/>
    <col min="11149" max="11150" width="9.125" style="1" customWidth="1"/>
    <col min="11151" max="11151" width="9.5" style="1" customWidth="1"/>
    <col min="11152" max="11152" width="13.625" style="1" customWidth="1"/>
    <col min="11153" max="11153" width="9" style="1"/>
    <col min="11154" max="11154" width="5.5" style="1" customWidth="1"/>
    <col min="11155" max="11155" width="6.875" style="1" customWidth="1"/>
    <col min="11156" max="11156" width="0" style="1" hidden="1" customWidth="1"/>
    <col min="11157" max="11157" width="20" style="1" customWidth="1"/>
    <col min="11158" max="11158" width="13.375" style="1" customWidth="1"/>
    <col min="11159" max="11159" width="10" style="1" customWidth="1"/>
    <col min="11160" max="11160" width="7.5" style="1" customWidth="1"/>
    <col min="11161" max="11161" width="6" style="1" customWidth="1"/>
    <col min="11162" max="11164" width="0" style="1" hidden="1" customWidth="1"/>
    <col min="11165" max="11168" width="6.375" style="1" customWidth="1"/>
    <col min="11169" max="11169" width="0" style="1" hidden="1" customWidth="1"/>
    <col min="11170" max="11170" width="6.375" style="1" customWidth="1"/>
    <col min="11171" max="11171" width="9.5" style="1" customWidth="1"/>
    <col min="11172" max="11399" width="9" style="1"/>
    <col min="11400" max="11400" width="3.25" style="1" customWidth="1"/>
    <col min="11401" max="11401" width="14.125" style="1" customWidth="1"/>
    <col min="11402" max="11402" width="7.5" style="1" customWidth="1"/>
    <col min="11403" max="11403" width="6.125" style="1" customWidth="1"/>
    <col min="11404" max="11404" width="6.375" style="1" customWidth="1"/>
    <col min="11405" max="11406" width="9.125" style="1" customWidth="1"/>
    <col min="11407" max="11407" width="9.5" style="1" customWidth="1"/>
    <col min="11408" max="11408" width="13.625" style="1" customWidth="1"/>
    <col min="11409" max="11409" width="9" style="1"/>
    <col min="11410" max="11410" width="5.5" style="1" customWidth="1"/>
    <col min="11411" max="11411" width="6.875" style="1" customWidth="1"/>
    <col min="11412" max="11412" width="0" style="1" hidden="1" customWidth="1"/>
    <col min="11413" max="11413" width="20" style="1" customWidth="1"/>
    <col min="11414" max="11414" width="13.375" style="1" customWidth="1"/>
    <col min="11415" max="11415" width="10" style="1" customWidth="1"/>
    <col min="11416" max="11416" width="7.5" style="1" customWidth="1"/>
    <col min="11417" max="11417" width="6" style="1" customWidth="1"/>
    <col min="11418" max="11420" width="0" style="1" hidden="1" customWidth="1"/>
    <col min="11421" max="11424" width="6.375" style="1" customWidth="1"/>
    <col min="11425" max="11425" width="0" style="1" hidden="1" customWidth="1"/>
    <col min="11426" max="11426" width="6.375" style="1" customWidth="1"/>
    <col min="11427" max="11427" width="9.5" style="1" customWidth="1"/>
    <col min="11428" max="11655" width="9" style="1"/>
    <col min="11656" max="11656" width="3.25" style="1" customWidth="1"/>
    <col min="11657" max="11657" width="14.125" style="1" customWidth="1"/>
    <col min="11658" max="11658" width="7.5" style="1" customWidth="1"/>
    <col min="11659" max="11659" width="6.125" style="1" customWidth="1"/>
    <col min="11660" max="11660" width="6.375" style="1" customWidth="1"/>
    <col min="11661" max="11662" width="9.125" style="1" customWidth="1"/>
    <col min="11663" max="11663" width="9.5" style="1" customWidth="1"/>
    <col min="11664" max="11664" width="13.625" style="1" customWidth="1"/>
    <col min="11665" max="11665" width="9" style="1"/>
    <col min="11666" max="11666" width="5.5" style="1" customWidth="1"/>
    <col min="11667" max="11667" width="6.875" style="1" customWidth="1"/>
    <col min="11668" max="11668" width="0" style="1" hidden="1" customWidth="1"/>
    <col min="11669" max="11669" width="20" style="1" customWidth="1"/>
    <col min="11670" max="11670" width="13.375" style="1" customWidth="1"/>
    <col min="11671" max="11671" width="10" style="1" customWidth="1"/>
    <col min="11672" max="11672" width="7.5" style="1" customWidth="1"/>
    <col min="11673" max="11673" width="6" style="1" customWidth="1"/>
    <col min="11674" max="11676" width="0" style="1" hidden="1" customWidth="1"/>
    <col min="11677" max="11680" width="6.375" style="1" customWidth="1"/>
    <col min="11681" max="11681" width="0" style="1" hidden="1" customWidth="1"/>
    <col min="11682" max="11682" width="6.375" style="1" customWidth="1"/>
    <col min="11683" max="11683" width="9.5" style="1" customWidth="1"/>
    <col min="11684" max="11911" width="9" style="1"/>
    <col min="11912" max="11912" width="3.25" style="1" customWidth="1"/>
    <col min="11913" max="11913" width="14.125" style="1" customWidth="1"/>
    <col min="11914" max="11914" width="7.5" style="1" customWidth="1"/>
    <col min="11915" max="11915" width="6.125" style="1" customWidth="1"/>
    <col min="11916" max="11916" width="6.375" style="1" customWidth="1"/>
    <col min="11917" max="11918" width="9.125" style="1" customWidth="1"/>
    <col min="11919" max="11919" width="9.5" style="1" customWidth="1"/>
    <col min="11920" max="11920" width="13.625" style="1" customWidth="1"/>
    <col min="11921" max="11921" width="9" style="1"/>
    <col min="11922" max="11922" width="5.5" style="1" customWidth="1"/>
    <col min="11923" max="11923" width="6.875" style="1" customWidth="1"/>
    <col min="11924" max="11924" width="0" style="1" hidden="1" customWidth="1"/>
    <col min="11925" max="11925" width="20" style="1" customWidth="1"/>
    <col min="11926" max="11926" width="13.375" style="1" customWidth="1"/>
    <col min="11927" max="11927" width="10" style="1" customWidth="1"/>
    <col min="11928" max="11928" width="7.5" style="1" customWidth="1"/>
    <col min="11929" max="11929" width="6" style="1" customWidth="1"/>
    <col min="11930" max="11932" width="0" style="1" hidden="1" customWidth="1"/>
    <col min="11933" max="11936" width="6.375" style="1" customWidth="1"/>
    <col min="11937" max="11937" width="0" style="1" hidden="1" customWidth="1"/>
    <col min="11938" max="11938" width="6.375" style="1" customWidth="1"/>
    <col min="11939" max="11939" width="9.5" style="1" customWidth="1"/>
    <col min="11940" max="12167" width="9" style="1"/>
    <col min="12168" max="12168" width="3.25" style="1" customWidth="1"/>
    <col min="12169" max="12169" width="14.125" style="1" customWidth="1"/>
    <col min="12170" max="12170" width="7.5" style="1" customWidth="1"/>
    <col min="12171" max="12171" width="6.125" style="1" customWidth="1"/>
    <col min="12172" max="12172" width="6.375" style="1" customWidth="1"/>
    <col min="12173" max="12174" width="9.125" style="1" customWidth="1"/>
    <col min="12175" max="12175" width="9.5" style="1" customWidth="1"/>
    <col min="12176" max="12176" width="13.625" style="1" customWidth="1"/>
    <col min="12177" max="12177" width="9" style="1"/>
    <col min="12178" max="12178" width="5.5" style="1" customWidth="1"/>
    <col min="12179" max="12179" width="6.875" style="1" customWidth="1"/>
    <col min="12180" max="12180" width="0" style="1" hidden="1" customWidth="1"/>
    <col min="12181" max="12181" width="20" style="1" customWidth="1"/>
    <col min="12182" max="12182" width="13.375" style="1" customWidth="1"/>
    <col min="12183" max="12183" width="10" style="1" customWidth="1"/>
    <col min="12184" max="12184" width="7.5" style="1" customWidth="1"/>
    <col min="12185" max="12185" width="6" style="1" customWidth="1"/>
    <col min="12186" max="12188" width="0" style="1" hidden="1" customWidth="1"/>
    <col min="12189" max="12192" width="6.375" style="1" customWidth="1"/>
    <col min="12193" max="12193" width="0" style="1" hidden="1" customWidth="1"/>
    <col min="12194" max="12194" width="6.375" style="1" customWidth="1"/>
    <col min="12195" max="12195" width="9.5" style="1" customWidth="1"/>
    <col min="12196" max="12423" width="9" style="1"/>
    <col min="12424" max="12424" width="3.25" style="1" customWidth="1"/>
    <col min="12425" max="12425" width="14.125" style="1" customWidth="1"/>
    <col min="12426" max="12426" width="7.5" style="1" customWidth="1"/>
    <col min="12427" max="12427" width="6.125" style="1" customWidth="1"/>
    <col min="12428" max="12428" width="6.375" style="1" customWidth="1"/>
    <col min="12429" max="12430" width="9.125" style="1" customWidth="1"/>
    <col min="12431" max="12431" width="9.5" style="1" customWidth="1"/>
    <col min="12432" max="12432" width="13.625" style="1" customWidth="1"/>
    <col min="12433" max="12433" width="9" style="1"/>
    <col min="12434" max="12434" width="5.5" style="1" customWidth="1"/>
    <col min="12435" max="12435" width="6.875" style="1" customWidth="1"/>
    <col min="12436" max="12436" width="0" style="1" hidden="1" customWidth="1"/>
    <col min="12437" max="12437" width="20" style="1" customWidth="1"/>
    <col min="12438" max="12438" width="13.375" style="1" customWidth="1"/>
    <col min="12439" max="12439" width="10" style="1" customWidth="1"/>
    <col min="12440" max="12440" width="7.5" style="1" customWidth="1"/>
    <col min="12441" max="12441" width="6" style="1" customWidth="1"/>
    <col min="12442" max="12444" width="0" style="1" hidden="1" customWidth="1"/>
    <col min="12445" max="12448" width="6.375" style="1" customWidth="1"/>
    <col min="12449" max="12449" width="0" style="1" hidden="1" customWidth="1"/>
    <col min="12450" max="12450" width="6.375" style="1" customWidth="1"/>
    <col min="12451" max="12451" width="9.5" style="1" customWidth="1"/>
    <col min="12452" max="12679" width="9" style="1"/>
    <col min="12680" max="12680" width="3.25" style="1" customWidth="1"/>
    <col min="12681" max="12681" width="14.125" style="1" customWidth="1"/>
    <col min="12682" max="12682" width="7.5" style="1" customWidth="1"/>
    <col min="12683" max="12683" width="6.125" style="1" customWidth="1"/>
    <col min="12684" max="12684" width="6.375" style="1" customWidth="1"/>
    <col min="12685" max="12686" width="9.125" style="1" customWidth="1"/>
    <col min="12687" max="12687" width="9.5" style="1" customWidth="1"/>
    <col min="12688" max="12688" width="13.625" style="1" customWidth="1"/>
    <col min="12689" max="12689" width="9" style="1"/>
    <col min="12690" max="12690" width="5.5" style="1" customWidth="1"/>
    <col min="12691" max="12691" width="6.875" style="1" customWidth="1"/>
    <col min="12692" max="12692" width="0" style="1" hidden="1" customWidth="1"/>
    <col min="12693" max="12693" width="20" style="1" customWidth="1"/>
    <col min="12694" max="12694" width="13.375" style="1" customWidth="1"/>
    <col min="12695" max="12695" width="10" style="1" customWidth="1"/>
    <col min="12696" max="12696" width="7.5" style="1" customWidth="1"/>
    <col min="12697" max="12697" width="6" style="1" customWidth="1"/>
    <col min="12698" max="12700" width="0" style="1" hidden="1" customWidth="1"/>
    <col min="12701" max="12704" width="6.375" style="1" customWidth="1"/>
    <col min="12705" max="12705" width="0" style="1" hidden="1" customWidth="1"/>
    <col min="12706" max="12706" width="6.375" style="1" customWidth="1"/>
    <col min="12707" max="12707" width="9.5" style="1" customWidth="1"/>
    <col min="12708" max="12935" width="9" style="1"/>
    <col min="12936" max="12936" width="3.25" style="1" customWidth="1"/>
    <col min="12937" max="12937" width="14.125" style="1" customWidth="1"/>
    <col min="12938" max="12938" width="7.5" style="1" customWidth="1"/>
    <col min="12939" max="12939" width="6.125" style="1" customWidth="1"/>
    <col min="12940" max="12940" width="6.375" style="1" customWidth="1"/>
    <col min="12941" max="12942" width="9.125" style="1" customWidth="1"/>
    <col min="12943" max="12943" width="9.5" style="1" customWidth="1"/>
    <col min="12944" max="12944" width="13.625" style="1" customWidth="1"/>
    <col min="12945" max="12945" width="9" style="1"/>
    <col min="12946" max="12946" width="5.5" style="1" customWidth="1"/>
    <col min="12947" max="12947" width="6.875" style="1" customWidth="1"/>
    <col min="12948" max="12948" width="0" style="1" hidden="1" customWidth="1"/>
    <col min="12949" max="12949" width="20" style="1" customWidth="1"/>
    <col min="12950" max="12950" width="13.375" style="1" customWidth="1"/>
    <col min="12951" max="12951" width="10" style="1" customWidth="1"/>
    <col min="12952" max="12952" width="7.5" style="1" customWidth="1"/>
    <col min="12953" max="12953" width="6" style="1" customWidth="1"/>
    <col min="12954" max="12956" width="0" style="1" hidden="1" customWidth="1"/>
    <col min="12957" max="12960" width="6.375" style="1" customWidth="1"/>
    <col min="12961" max="12961" width="0" style="1" hidden="1" customWidth="1"/>
    <col min="12962" max="12962" width="6.375" style="1" customWidth="1"/>
    <col min="12963" max="12963" width="9.5" style="1" customWidth="1"/>
    <col min="12964" max="13191" width="9" style="1"/>
    <col min="13192" max="13192" width="3.25" style="1" customWidth="1"/>
    <col min="13193" max="13193" width="14.125" style="1" customWidth="1"/>
    <col min="13194" max="13194" width="7.5" style="1" customWidth="1"/>
    <col min="13195" max="13195" width="6.125" style="1" customWidth="1"/>
    <col min="13196" max="13196" width="6.375" style="1" customWidth="1"/>
    <col min="13197" max="13198" width="9.125" style="1" customWidth="1"/>
    <col min="13199" max="13199" width="9.5" style="1" customWidth="1"/>
    <col min="13200" max="13200" width="13.625" style="1" customWidth="1"/>
    <col min="13201" max="13201" width="9" style="1"/>
    <col min="13202" max="13202" width="5.5" style="1" customWidth="1"/>
    <col min="13203" max="13203" width="6.875" style="1" customWidth="1"/>
    <col min="13204" max="13204" width="0" style="1" hidden="1" customWidth="1"/>
    <col min="13205" max="13205" width="20" style="1" customWidth="1"/>
    <col min="13206" max="13206" width="13.375" style="1" customWidth="1"/>
    <col min="13207" max="13207" width="10" style="1" customWidth="1"/>
    <col min="13208" max="13208" width="7.5" style="1" customWidth="1"/>
    <col min="13209" max="13209" width="6" style="1" customWidth="1"/>
    <col min="13210" max="13212" width="0" style="1" hidden="1" customWidth="1"/>
    <col min="13213" max="13216" width="6.375" style="1" customWidth="1"/>
    <col min="13217" max="13217" width="0" style="1" hidden="1" customWidth="1"/>
    <col min="13218" max="13218" width="6.375" style="1" customWidth="1"/>
    <col min="13219" max="13219" width="9.5" style="1" customWidth="1"/>
    <col min="13220" max="13447" width="9" style="1"/>
    <col min="13448" max="13448" width="3.25" style="1" customWidth="1"/>
    <col min="13449" max="13449" width="14.125" style="1" customWidth="1"/>
    <col min="13450" max="13450" width="7.5" style="1" customWidth="1"/>
    <col min="13451" max="13451" width="6.125" style="1" customWidth="1"/>
    <col min="13452" max="13452" width="6.375" style="1" customWidth="1"/>
    <col min="13453" max="13454" width="9.125" style="1" customWidth="1"/>
    <col min="13455" max="13455" width="9.5" style="1" customWidth="1"/>
    <col min="13456" max="13456" width="13.625" style="1" customWidth="1"/>
    <col min="13457" max="13457" width="9" style="1"/>
    <col min="13458" max="13458" width="5.5" style="1" customWidth="1"/>
    <col min="13459" max="13459" width="6.875" style="1" customWidth="1"/>
    <col min="13460" max="13460" width="0" style="1" hidden="1" customWidth="1"/>
    <col min="13461" max="13461" width="20" style="1" customWidth="1"/>
    <col min="13462" max="13462" width="13.375" style="1" customWidth="1"/>
    <col min="13463" max="13463" width="10" style="1" customWidth="1"/>
    <col min="13464" max="13464" width="7.5" style="1" customWidth="1"/>
    <col min="13465" max="13465" width="6" style="1" customWidth="1"/>
    <col min="13466" max="13468" width="0" style="1" hidden="1" customWidth="1"/>
    <col min="13469" max="13472" width="6.375" style="1" customWidth="1"/>
    <col min="13473" max="13473" width="0" style="1" hidden="1" customWidth="1"/>
    <col min="13474" max="13474" width="6.375" style="1" customWidth="1"/>
    <col min="13475" max="13475" width="9.5" style="1" customWidth="1"/>
    <col min="13476" max="13703" width="9" style="1"/>
    <col min="13704" max="13704" width="3.25" style="1" customWidth="1"/>
    <col min="13705" max="13705" width="14.125" style="1" customWidth="1"/>
    <col min="13706" max="13706" width="7.5" style="1" customWidth="1"/>
    <col min="13707" max="13707" width="6.125" style="1" customWidth="1"/>
    <col min="13708" max="13708" width="6.375" style="1" customWidth="1"/>
    <col min="13709" max="13710" width="9.125" style="1" customWidth="1"/>
    <col min="13711" max="13711" width="9.5" style="1" customWidth="1"/>
    <col min="13712" max="13712" width="13.625" style="1" customWidth="1"/>
    <col min="13713" max="13713" width="9" style="1"/>
    <col min="13714" max="13714" width="5.5" style="1" customWidth="1"/>
    <col min="13715" max="13715" width="6.875" style="1" customWidth="1"/>
    <col min="13716" max="13716" width="0" style="1" hidden="1" customWidth="1"/>
    <col min="13717" max="13717" width="20" style="1" customWidth="1"/>
    <col min="13718" max="13718" width="13.375" style="1" customWidth="1"/>
    <col min="13719" max="13719" width="10" style="1" customWidth="1"/>
    <col min="13720" max="13720" width="7.5" style="1" customWidth="1"/>
    <col min="13721" max="13721" width="6" style="1" customWidth="1"/>
    <col min="13722" max="13724" width="0" style="1" hidden="1" customWidth="1"/>
    <col min="13725" max="13728" width="6.375" style="1" customWidth="1"/>
    <col min="13729" max="13729" width="0" style="1" hidden="1" customWidth="1"/>
    <col min="13730" max="13730" width="6.375" style="1" customWidth="1"/>
    <col min="13731" max="13731" width="9.5" style="1" customWidth="1"/>
    <col min="13732" max="13959" width="9" style="1"/>
    <col min="13960" max="13960" width="3.25" style="1" customWidth="1"/>
    <col min="13961" max="13961" width="14.125" style="1" customWidth="1"/>
    <col min="13962" max="13962" width="7.5" style="1" customWidth="1"/>
    <col min="13963" max="13963" width="6.125" style="1" customWidth="1"/>
    <col min="13964" max="13964" width="6.375" style="1" customWidth="1"/>
    <col min="13965" max="13966" width="9.125" style="1" customWidth="1"/>
    <col min="13967" max="13967" width="9.5" style="1" customWidth="1"/>
    <col min="13968" max="13968" width="13.625" style="1" customWidth="1"/>
    <col min="13969" max="13969" width="9" style="1"/>
    <col min="13970" max="13970" width="5.5" style="1" customWidth="1"/>
    <col min="13971" max="13971" width="6.875" style="1" customWidth="1"/>
    <col min="13972" max="13972" width="0" style="1" hidden="1" customWidth="1"/>
    <col min="13973" max="13973" width="20" style="1" customWidth="1"/>
    <col min="13974" max="13974" width="13.375" style="1" customWidth="1"/>
    <col min="13975" max="13975" width="10" style="1" customWidth="1"/>
    <col min="13976" max="13976" width="7.5" style="1" customWidth="1"/>
    <col min="13977" max="13977" width="6" style="1" customWidth="1"/>
    <col min="13978" max="13980" width="0" style="1" hidden="1" customWidth="1"/>
    <col min="13981" max="13984" width="6.375" style="1" customWidth="1"/>
    <col min="13985" max="13985" width="0" style="1" hidden="1" customWidth="1"/>
    <col min="13986" max="13986" width="6.375" style="1" customWidth="1"/>
    <col min="13987" max="13987" width="9.5" style="1" customWidth="1"/>
    <col min="13988" max="14215" width="9" style="1"/>
    <col min="14216" max="14216" width="3.25" style="1" customWidth="1"/>
    <col min="14217" max="14217" width="14.125" style="1" customWidth="1"/>
    <col min="14218" max="14218" width="7.5" style="1" customWidth="1"/>
    <col min="14219" max="14219" width="6.125" style="1" customWidth="1"/>
    <col min="14220" max="14220" width="6.375" style="1" customWidth="1"/>
    <col min="14221" max="14222" width="9.125" style="1" customWidth="1"/>
    <col min="14223" max="14223" width="9.5" style="1" customWidth="1"/>
    <col min="14224" max="14224" width="13.625" style="1" customWidth="1"/>
    <col min="14225" max="14225" width="9" style="1"/>
    <col min="14226" max="14226" width="5.5" style="1" customWidth="1"/>
    <col min="14227" max="14227" width="6.875" style="1" customWidth="1"/>
    <col min="14228" max="14228" width="0" style="1" hidden="1" customWidth="1"/>
    <col min="14229" max="14229" width="20" style="1" customWidth="1"/>
    <col min="14230" max="14230" width="13.375" style="1" customWidth="1"/>
    <col min="14231" max="14231" width="10" style="1" customWidth="1"/>
    <col min="14232" max="14232" width="7.5" style="1" customWidth="1"/>
    <col min="14233" max="14233" width="6" style="1" customWidth="1"/>
    <col min="14234" max="14236" width="0" style="1" hidden="1" customWidth="1"/>
    <col min="14237" max="14240" width="6.375" style="1" customWidth="1"/>
    <col min="14241" max="14241" width="0" style="1" hidden="1" customWidth="1"/>
    <col min="14242" max="14242" width="6.375" style="1" customWidth="1"/>
    <col min="14243" max="14243" width="9.5" style="1" customWidth="1"/>
    <col min="14244" max="14471" width="9" style="1"/>
    <col min="14472" max="14472" width="3.25" style="1" customWidth="1"/>
    <col min="14473" max="14473" width="14.125" style="1" customWidth="1"/>
    <col min="14474" max="14474" width="7.5" style="1" customWidth="1"/>
    <col min="14475" max="14475" width="6.125" style="1" customWidth="1"/>
    <col min="14476" max="14476" width="6.375" style="1" customWidth="1"/>
    <col min="14477" max="14478" width="9.125" style="1" customWidth="1"/>
    <col min="14479" max="14479" width="9.5" style="1" customWidth="1"/>
    <col min="14480" max="14480" width="13.625" style="1" customWidth="1"/>
    <col min="14481" max="14481" width="9" style="1"/>
    <col min="14482" max="14482" width="5.5" style="1" customWidth="1"/>
    <col min="14483" max="14483" width="6.875" style="1" customWidth="1"/>
    <col min="14484" max="14484" width="0" style="1" hidden="1" customWidth="1"/>
    <col min="14485" max="14485" width="20" style="1" customWidth="1"/>
    <col min="14486" max="14486" width="13.375" style="1" customWidth="1"/>
    <col min="14487" max="14487" width="10" style="1" customWidth="1"/>
    <col min="14488" max="14488" width="7.5" style="1" customWidth="1"/>
    <col min="14489" max="14489" width="6" style="1" customWidth="1"/>
    <col min="14490" max="14492" width="0" style="1" hidden="1" customWidth="1"/>
    <col min="14493" max="14496" width="6.375" style="1" customWidth="1"/>
    <col min="14497" max="14497" width="0" style="1" hidden="1" customWidth="1"/>
    <col min="14498" max="14498" width="6.375" style="1" customWidth="1"/>
    <col min="14499" max="14499" width="9.5" style="1" customWidth="1"/>
    <col min="14500" max="14727" width="9" style="1"/>
    <col min="14728" max="14728" width="3.25" style="1" customWidth="1"/>
    <col min="14729" max="14729" width="14.125" style="1" customWidth="1"/>
    <col min="14730" max="14730" width="7.5" style="1" customWidth="1"/>
    <col min="14731" max="14731" width="6.125" style="1" customWidth="1"/>
    <col min="14732" max="14732" width="6.375" style="1" customWidth="1"/>
    <col min="14733" max="14734" width="9.125" style="1" customWidth="1"/>
    <col min="14735" max="14735" width="9.5" style="1" customWidth="1"/>
    <col min="14736" max="14736" width="13.625" style="1" customWidth="1"/>
    <col min="14737" max="14737" width="9" style="1"/>
    <col min="14738" max="14738" width="5.5" style="1" customWidth="1"/>
    <col min="14739" max="14739" width="6.875" style="1" customWidth="1"/>
    <col min="14740" max="14740" width="0" style="1" hidden="1" customWidth="1"/>
    <col min="14741" max="14741" width="20" style="1" customWidth="1"/>
    <col min="14742" max="14742" width="13.375" style="1" customWidth="1"/>
    <col min="14743" max="14743" width="10" style="1" customWidth="1"/>
    <col min="14744" max="14744" width="7.5" style="1" customWidth="1"/>
    <col min="14745" max="14745" width="6" style="1" customWidth="1"/>
    <col min="14746" max="14748" width="0" style="1" hidden="1" customWidth="1"/>
    <col min="14749" max="14752" width="6.375" style="1" customWidth="1"/>
    <col min="14753" max="14753" width="0" style="1" hidden="1" customWidth="1"/>
    <col min="14754" max="14754" width="6.375" style="1" customWidth="1"/>
    <col min="14755" max="14755" width="9.5" style="1" customWidth="1"/>
    <col min="14756" max="14983" width="9" style="1"/>
    <col min="14984" max="14984" width="3.25" style="1" customWidth="1"/>
    <col min="14985" max="14985" width="14.125" style="1" customWidth="1"/>
    <col min="14986" max="14986" width="7.5" style="1" customWidth="1"/>
    <col min="14987" max="14987" width="6.125" style="1" customWidth="1"/>
    <col min="14988" max="14988" width="6.375" style="1" customWidth="1"/>
    <col min="14989" max="14990" width="9.125" style="1" customWidth="1"/>
    <col min="14991" max="14991" width="9.5" style="1" customWidth="1"/>
    <col min="14992" max="14992" width="13.625" style="1" customWidth="1"/>
    <col min="14993" max="14993" width="9" style="1"/>
    <col min="14994" max="14994" width="5.5" style="1" customWidth="1"/>
    <col min="14995" max="14995" width="6.875" style="1" customWidth="1"/>
    <col min="14996" max="14996" width="0" style="1" hidden="1" customWidth="1"/>
    <col min="14997" max="14997" width="20" style="1" customWidth="1"/>
    <col min="14998" max="14998" width="13.375" style="1" customWidth="1"/>
    <col min="14999" max="14999" width="10" style="1" customWidth="1"/>
    <col min="15000" max="15000" width="7.5" style="1" customWidth="1"/>
    <col min="15001" max="15001" width="6" style="1" customWidth="1"/>
    <col min="15002" max="15004" width="0" style="1" hidden="1" customWidth="1"/>
    <col min="15005" max="15008" width="6.375" style="1" customWidth="1"/>
    <col min="15009" max="15009" width="0" style="1" hidden="1" customWidth="1"/>
    <col min="15010" max="15010" width="6.375" style="1" customWidth="1"/>
    <col min="15011" max="15011" width="9.5" style="1" customWidth="1"/>
    <col min="15012" max="15239" width="9" style="1"/>
    <col min="15240" max="15240" width="3.25" style="1" customWidth="1"/>
    <col min="15241" max="15241" width="14.125" style="1" customWidth="1"/>
    <col min="15242" max="15242" width="7.5" style="1" customWidth="1"/>
    <col min="15243" max="15243" width="6.125" style="1" customWidth="1"/>
    <col min="15244" max="15244" width="6.375" style="1" customWidth="1"/>
    <col min="15245" max="15246" width="9.125" style="1" customWidth="1"/>
    <col min="15247" max="15247" width="9.5" style="1" customWidth="1"/>
    <col min="15248" max="15248" width="13.625" style="1" customWidth="1"/>
    <col min="15249" max="15249" width="9" style="1"/>
    <col min="15250" max="15250" width="5.5" style="1" customWidth="1"/>
    <col min="15251" max="15251" width="6.875" style="1" customWidth="1"/>
    <col min="15252" max="15252" width="0" style="1" hidden="1" customWidth="1"/>
    <col min="15253" max="15253" width="20" style="1" customWidth="1"/>
    <col min="15254" max="15254" width="13.375" style="1" customWidth="1"/>
    <col min="15255" max="15255" width="10" style="1" customWidth="1"/>
    <col min="15256" max="15256" width="7.5" style="1" customWidth="1"/>
    <col min="15257" max="15257" width="6" style="1" customWidth="1"/>
    <col min="15258" max="15260" width="0" style="1" hidden="1" customWidth="1"/>
    <col min="15261" max="15264" width="6.375" style="1" customWidth="1"/>
    <col min="15265" max="15265" width="0" style="1" hidden="1" customWidth="1"/>
    <col min="15266" max="15266" width="6.375" style="1" customWidth="1"/>
    <col min="15267" max="15267" width="9.5" style="1" customWidth="1"/>
    <col min="15268" max="15495" width="9" style="1"/>
    <col min="15496" max="15496" width="3.25" style="1" customWidth="1"/>
    <col min="15497" max="15497" width="14.125" style="1" customWidth="1"/>
    <col min="15498" max="15498" width="7.5" style="1" customWidth="1"/>
    <col min="15499" max="15499" width="6.125" style="1" customWidth="1"/>
    <col min="15500" max="15500" width="6.375" style="1" customWidth="1"/>
    <col min="15501" max="15502" width="9.125" style="1" customWidth="1"/>
    <col min="15503" max="15503" width="9.5" style="1" customWidth="1"/>
    <col min="15504" max="15504" width="13.625" style="1" customWidth="1"/>
    <col min="15505" max="15505" width="9" style="1"/>
    <col min="15506" max="15506" width="5.5" style="1" customWidth="1"/>
    <col min="15507" max="15507" width="6.875" style="1" customWidth="1"/>
    <col min="15508" max="15508" width="0" style="1" hidden="1" customWidth="1"/>
    <col min="15509" max="15509" width="20" style="1" customWidth="1"/>
    <col min="15510" max="15510" width="13.375" style="1" customWidth="1"/>
    <col min="15511" max="15511" width="10" style="1" customWidth="1"/>
    <col min="15512" max="15512" width="7.5" style="1" customWidth="1"/>
    <col min="15513" max="15513" width="6" style="1" customWidth="1"/>
    <col min="15514" max="15516" width="0" style="1" hidden="1" customWidth="1"/>
    <col min="15517" max="15520" width="6.375" style="1" customWidth="1"/>
    <col min="15521" max="15521" width="0" style="1" hidden="1" customWidth="1"/>
    <col min="15522" max="15522" width="6.375" style="1" customWidth="1"/>
    <col min="15523" max="15523" width="9.5" style="1" customWidth="1"/>
    <col min="15524" max="15751" width="9" style="1"/>
    <col min="15752" max="15752" width="3.25" style="1" customWidth="1"/>
    <col min="15753" max="15753" width="14.125" style="1" customWidth="1"/>
    <col min="15754" max="15754" width="7.5" style="1" customWidth="1"/>
    <col min="15755" max="15755" width="6.125" style="1" customWidth="1"/>
    <col min="15756" max="15756" width="6.375" style="1" customWidth="1"/>
    <col min="15757" max="15758" width="9.125" style="1" customWidth="1"/>
    <col min="15759" max="15759" width="9.5" style="1" customWidth="1"/>
    <col min="15760" max="15760" width="13.625" style="1" customWidth="1"/>
    <col min="15761" max="15761" width="9" style="1"/>
    <col min="15762" max="15762" width="5.5" style="1" customWidth="1"/>
    <col min="15763" max="15763" width="6.875" style="1" customWidth="1"/>
    <col min="15764" max="15764" width="0" style="1" hidden="1" customWidth="1"/>
    <col min="15765" max="15765" width="20" style="1" customWidth="1"/>
    <col min="15766" max="15766" width="13.375" style="1" customWidth="1"/>
    <col min="15767" max="15767" width="10" style="1" customWidth="1"/>
    <col min="15768" max="15768" width="7.5" style="1" customWidth="1"/>
    <col min="15769" max="15769" width="6" style="1" customWidth="1"/>
    <col min="15770" max="15772" width="0" style="1" hidden="1" customWidth="1"/>
    <col min="15773" max="15776" width="6.375" style="1" customWidth="1"/>
    <col min="15777" max="15777" width="0" style="1" hidden="1" customWidth="1"/>
    <col min="15778" max="15778" width="6.375" style="1" customWidth="1"/>
    <col min="15779" max="15779" width="9.5" style="1" customWidth="1"/>
    <col min="15780" max="16007" width="9" style="1"/>
    <col min="16008" max="16008" width="3.25" style="1" customWidth="1"/>
    <col min="16009" max="16009" width="14.125" style="1" customWidth="1"/>
    <col min="16010" max="16010" width="7.5" style="1" customWidth="1"/>
    <col min="16011" max="16011" width="6.125" style="1" customWidth="1"/>
    <col min="16012" max="16012" width="6.375" style="1" customWidth="1"/>
    <col min="16013" max="16014" width="9.125" style="1" customWidth="1"/>
    <col min="16015" max="16015" width="9.5" style="1" customWidth="1"/>
    <col min="16016" max="16016" width="13.625" style="1" customWidth="1"/>
    <col min="16017" max="16017" width="9" style="1"/>
    <col min="16018" max="16018" width="5.5" style="1" customWidth="1"/>
    <col min="16019" max="16019" width="6.875" style="1" customWidth="1"/>
    <col min="16020" max="16020" width="0" style="1" hidden="1" customWidth="1"/>
    <col min="16021" max="16021" width="20" style="1" customWidth="1"/>
    <col min="16022" max="16022" width="13.375" style="1" customWidth="1"/>
    <col min="16023" max="16023" width="10" style="1" customWidth="1"/>
    <col min="16024" max="16024" width="7.5" style="1" customWidth="1"/>
    <col min="16025" max="16025" width="6" style="1" customWidth="1"/>
    <col min="16026" max="16028" width="0" style="1" hidden="1" customWidth="1"/>
    <col min="16029" max="16032" width="6.375" style="1" customWidth="1"/>
    <col min="16033" max="16033" width="0" style="1" hidden="1" customWidth="1"/>
    <col min="16034" max="16034" width="6.375" style="1" customWidth="1"/>
    <col min="16035" max="16035" width="9.5" style="1" customWidth="1"/>
    <col min="16036" max="16384" width="9" style="1"/>
  </cols>
  <sheetData>
    <row r="1" spans="1:23" ht="63" customHeight="1">
      <c r="A1" s="252" t="s">
        <v>409</v>
      </c>
      <c r="B1" s="253"/>
      <c r="C1" s="253"/>
      <c r="D1" s="253"/>
      <c r="E1" s="253"/>
      <c r="F1" s="253"/>
      <c r="G1" s="253"/>
      <c r="H1" s="253"/>
      <c r="I1" s="253"/>
      <c r="J1" s="253"/>
      <c r="K1" s="253"/>
      <c r="L1" s="253"/>
      <c r="U1" s="169"/>
    </row>
    <row r="2" spans="1:23" ht="80.25" customHeight="1">
      <c r="A2" s="254" t="s">
        <v>550</v>
      </c>
      <c r="B2" s="254"/>
      <c r="C2" s="254"/>
      <c r="D2" s="254"/>
      <c r="E2" s="254"/>
      <c r="F2" s="254"/>
      <c r="G2" s="254"/>
      <c r="H2" s="254"/>
      <c r="I2" s="254"/>
      <c r="J2" s="254"/>
      <c r="K2" s="254"/>
      <c r="L2" s="254"/>
      <c r="M2" s="254"/>
      <c r="N2" s="254"/>
      <c r="O2" s="254"/>
      <c r="P2" s="254"/>
      <c r="Q2" s="254"/>
      <c r="R2" s="254"/>
      <c r="S2" s="254"/>
      <c r="T2" s="254"/>
    </row>
    <row r="3" spans="1:23" ht="12.75" customHeight="1"/>
    <row r="4" spans="1:23" s="5" customFormat="1" ht="57.75" customHeight="1">
      <c r="A4" s="258" t="s">
        <v>6</v>
      </c>
      <c r="B4" s="258" t="s">
        <v>5</v>
      </c>
      <c r="C4" s="259" t="s">
        <v>4</v>
      </c>
      <c r="D4" s="258" t="s">
        <v>3</v>
      </c>
      <c r="E4" s="258" t="s">
        <v>2</v>
      </c>
      <c r="F4" s="258" t="s">
        <v>7</v>
      </c>
      <c r="G4" s="258" t="s">
        <v>13</v>
      </c>
      <c r="H4" s="258" t="s">
        <v>64</v>
      </c>
      <c r="I4" s="258" t="s">
        <v>63</v>
      </c>
      <c r="J4" s="258" t="s">
        <v>1</v>
      </c>
      <c r="K4" s="258"/>
      <c r="L4" s="258" t="s">
        <v>56</v>
      </c>
      <c r="M4" s="258"/>
      <c r="N4" s="258"/>
      <c r="O4" s="258"/>
      <c r="P4" s="258"/>
      <c r="Q4" s="258" t="s">
        <v>57</v>
      </c>
      <c r="R4" s="258" t="s">
        <v>31</v>
      </c>
      <c r="S4" s="250" t="s">
        <v>405</v>
      </c>
      <c r="T4" s="250"/>
      <c r="U4" s="45"/>
    </row>
    <row r="5" spans="1:23" s="5" customFormat="1" ht="31.5" hidden="1" customHeight="1">
      <c r="A5" s="258"/>
      <c r="B5" s="258"/>
      <c r="C5" s="259"/>
      <c r="D5" s="258"/>
      <c r="E5" s="258"/>
      <c r="F5" s="258"/>
      <c r="G5" s="258"/>
      <c r="H5" s="258"/>
      <c r="I5" s="258"/>
      <c r="J5" s="258" t="s">
        <v>8</v>
      </c>
      <c r="K5" s="258" t="s">
        <v>28</v>
      </c>
      <c r="L5" s="258" t="s">
        <v>30</v>
      </c>
      <c r="M5" s="258"/>
      <c r="N5" s="258" t="s">
        <v>29</v>
      </c>
      <c r="O5" s="258" t="s">
        <v>9</v>
      </c>
      <c r="P5" s="258" t="s">
        <v>10</v>
      </c>
      <c r="Q5" s="258"/>
      <c r="R5" s="258"/>
      <c r="S5" s="250"/>
      <c r="T5" s="250"/>
      <c r="U5" s="45"/>
    </row>
    <row r="6" spans="1:23" s="5" customFormat="1" ht="108" customHeight="1">
      <c r="A6" s="258"/>
      <c r="B6" s="258"/>
      <c r="C6" s="259"/>
      <c r="D6" s="258"/>
      <c r="E6" s="258"/>
      <c r="F6" s="258"/>
      <c r="G6" s="258"/>
      <c r="H6" s="258"/>
      <c r="I6" s="258"/>
      <c r="J6" s="258"/>
      <c r="K6" s="258"/>
      <c r="L6" s="211" t="s">
        <v>11</v>
      </c>
      <c r="M6" s="211" t="s">
        <v>408</v>
      </c>
      <c r="N6" s="258"/>
      <c r="O6" s="258"/>
      <c r="P6" s="258"/>
      <c r="Q6" s="258"/>
      <c r="R6" s="258"/>
      <c r="S6" s="178" t="s">
        <v>406</v>
      </c>
      <c r="T6" s="178" t="s">
        <v>407</v>
      </c>
      <c r="U6" s="99"/>
      <c r="V6" s="2"/>
      <c r="W6" s="2"/>
    </row>
    <row r="7" spans="1:23" s="5" customFormat="1" ht="20.25">
      <c r="A7" s="184">
        <v>1</v>
      </c>
      <c r="B7" s="184">
        <v>2</v>
      </c>
      <c r="C7" s="184">
        <v>3</v>
      </c>
      <c r="D7" s="184">
        <v>4</v>
      </c>
      <c r="E7" s="184">
        <v>5</v>
      </c>
      <c r="F7" s="184">
        <v>4</v>
      </c>
      <c r="G7" s="184">
        <v>7</v>
      </c>
      <c r="H7" s="184">
        <v>5</v>
      </c>
      <c r="I7" s="184">
        <v>6</v>
      </c>
      <c r="J7" s="184">
        <v>10</v>
      </c>
      <c r="K7" s="184">
        <v>11</v>
      </c>
      <c r="L7" s="184">
        <v>5</v>
      </c>
      <c r="M7" s="184">
        <v>7</v>
      </c>
      <c r="N7" s="184">
        <v>8</v>
      </c>
      <c r="O7" s="184">
        <v>9</v>
      </c>
      <c r="P7" s="184">
        <v>16</v>
      </c>
      <c r="Q7" s="184">
        <v>10</v>
      </c>
      <c r="R7" s="212">
        <v>11</v>
      </c>
      <c r="S7" s="184">
        <v>11</v>
      </c>
      <c r="T7" s="184">
        <v>12</v>
      </c>
      <c r="U7" s="45"/>
    </row>
    <row r="8" spans="1:23" s="18" customFormat="1" ht="22.5" customHeight="1">
      <c r="A8" s="255" t="s">
        <v>438</v>
      </c>
      <c r="B8" s="256"/>
      <c r="C8" s="256"/>
      <c r="D8" s="256"/>
      <c r="E8" s="256"/>
      <c r="F8" s="256"/>
      <c r="G8" s="256"/>
      <c r="H8" s="256"/>
      <c r="I8" s="256"/>
      <c r="J8" s="256"/>
      <c r="K8" s="256"/>
      <c r="L8" s="256"/>
      <c r="M8" s="256"/>
      <c r="N8" s="256"/>
      <c r="O8" s="256"/>
      <c r="P8" s="256"/>
      <c r="Q8" s="256"/>
      <c r="R8" s="256"/>
      <c r="S8" s="256"/>
      <c r="T8" s="257"/>
      <c r="U8" s="99"/>
    </row>
    <row r="9" spans="1:23" s="18" customFormat="1" ht="22.5" customHeight="1">
      <c r="A9" s="255" t="s">
        <v>42</v>
      </c>
      <c r="B9" s="256"/>
      <c r="C9" s="256"/>
      <c r="D9" s="256"/>
      <c r="E9" s="256"/>
      <c r="F9" s="256"/>
      <c r="G9" s="256"/>
      <c r="H9" s="256"/>
      <c r="I9" s="256"/>
      <c r="J9" s="256"/>
      <c r="K9" s="256"/>
      <c r="L9" s="256"/>
      <c r="M9" s="256"/>
      <c r="N9" s="256"/>
      <c r="O9" s="256"/>
      <c r="P9" s="256"/>
      <c r="Q9" s="256"/>
      <c r="R9" s="256"/>
      <c r="S9" s="256"/>
      <c r="T9" s="257"/>
      <c r="U9" s="99"/>
    </row>
    <row r="10" spans="1:23" s="194" customFormat="1" ht="231.75" customHeight="1">
      <c r="A10" s="201">
        <v>1</v>
      </c>
      <c r="B10" s="201" t="s">
        <v>439</v>
      </c>
      <c r="C10" s="202" t="s">
        <v>440</v>
      </c>
      <c r="D10" s="203"/>
      <c r="E10" s="199" t="s">
        <v>0</v>
      </c>
      <c r="F10" s="201" t="s">
        <v>102</v>
      </c>
      <c r="G10" s="201" t="s">
        <v>441</v>
      </c>
      <c r="H10" s="204" t="s">
        <v>412</v>
      </c>
      <c r="I10" s="201" t="s">
        <v>33</v>
      </c>
      <c r="J10" s="203" t="s">
        <v>120</v>
      </c>
      <c r="K10" s="203" t="s">
        <v>49</v>
      </c>
      <c r="L10" s="205" t="s">
        <v>50</v>
      </c>
      <c r="M10" s="205" t="s">
        <v>51</v>
      </c>
      <c r="N10" s="203" t="s">
        <v>442</v>
      </c>
      <c r="O10" s="201" t="s">
        <v>410</v>
      </c>
      <c r="P10" s="201" t="s">
        <v>423</v>
      </c>
      <c r="Q10" s="183" t="s">
        <v>443</v>
      </c>
      <c r="R10" s="213" t="s">
        <v>444</v>
      </c>
      <c r="S10" s="206"/>
      <c r="T10" s="206"/>
      <c r="U10" s="99">
        <v>1</v>
      </c>
    </row>
    <row r="11" spans="1:23" s="195" customFormat="1" ht="25.5" customHeight="1">
      <c r="A11" s="255" t="s">
        <v>43</v>
      </c>
      <c r="B11" s="256"/>
      <c r="C11" s="256"/>
      <c r="D11" s="256"/>
      <c r="E11" s="256"/>
      <c r="F11" s="256"/>
      <c r="G11" s="256"/>
      <c r="H11" s="256"/>
      <c r="I11" s="256"/>
      <c r="J11" s="256"/>
      <c r="K11" s="256"/>
      <c r="L11" s="256"/>
      <c r="M11" s="256"/>
      <c r="N11" s="256"/>
      <c r="O11" s="256"/>
      <c r="P11" s="256"/>
      <c r="Q11" s="256"/>
      <c r="R11" s="256"/>
      <c r="S11" s="256"/>
      <c r="T11" s="257"/>
      <c r="U11" s="99"/>
    </row>
    <row r="12" spans="1:23" s="194" customFormat="1" ht="216.75" customHeight="1">
      <c r="A12" s="201">
        <v>1</v>
      </c>
      <c r="B12" s="201" t="s">
        <v>445</v>
      </c>
      <c r="C12" s="202" t="s">
        <v>446</v>
      </c>
      <c r="D12" s="203"/>
      <c r="E12" s="203" t="s">
        <v>0</v>
      </c>
      <c r="F12" s="201" t="s">
        <v>447</v>
      </c>
      <c r="G12" s="201" t="s">
        <v>441</v>
      </c>
      <c r="H12" s="201" t="s">
        <v>448</v>
      </c>
      <c r="I12" s="201" t="s">
        <v>33</v>
      </c>
      <c r="J12" s="203" t="s">
        <v>105</v>
      </c>
      <c r="K12" s="203" t="s">
        <v>49</v>
      </c>
      <c r="L12" s="205" t="s">
        <v>50</v>
      </c>
      <c r="M12" s="205" t="s">
        <v>51</v>
      </c>
      <c r="N12" s="203" t="s">
        <v>442</v>
      </c>
      <c r="O12" s="201" t="s">
        <v>410</v>
      </c>
      <c r="P12" s="201" t="s">
        <v>423</v>
      </c>
      <c r="Q12" s="183" t="s">
        <v>449</v>
      </c>
      <c r="R12" s="213" t="s">
        <v>450</v>
      </c>
      <c r="S12" s="206"/>
      <c r="T12" s="206"/>
      <c r="U12" s="99">
        <v>1</v>
      </c>
    </row>
    <row r="13" spans="1:23" s="193" customFormat="1" ht="24.75" customHeight="1">
      <c r="A13" s="255" t="s">
        <v>451</v>
      </c>
      <c r="B13" s="256"/>
      <c r="C13" s="256"/>
      <c r="D13" s="256"/>
      <c r="E13" s="256"/>
      <c r="F13" s="256"/>
      <c r="G13" s="256"/>
      <c r="H13" s="256"/>
      <c r="I13" s="256"/>
      <c r="J13" s="256"/>
      <c r="K13" s="256"/>
      <c r="L13" s="256"/>
      <c r="M13" s="256"/>
      <c r="N13" s="256"/>
      <c r="O13" s="256"/>
      <c r="P13" s="256"/>
      <c r="Q13" s="256"/>
      <c r="R13" s="256"/>
      <c r="S13" s="256"/>
      <c r="T13" s="257"/>
      <c r="U13" s="99"/>
    </row>
    <row r="14" spans="1:23" s="193" customFormat="1" ht="24.75" customHeight="1">
      <c r="A14" s="255" t="s">
        <v>42</v>
      </c>
      <c r="B14" s="256"/>
      <c r="C14" s="256"/>
      <c r="D14" s="256"/>
      <c r="E14" s="256"/>
      <c r="F14" s="256"/>
      <c r="G14" s="256"/>
      <c r="H14" s="256"/>
      <c r="I14" s="256"/>
      <c r="J14" s="256"/>
      <c r="K14" s="256"/>
      <c r="L14" s="256"/>
      <c r="M14" s="256"/>
      <c r="N14" s="256"/>
      <c r="O14" s="256"/>
      <c r="P14" s="256"/>
      <c r="Q14" s="256"/>
      <c r="R14" s="256"/>
      <c r="S14" s="256"/>
      <c r="T14" s="257"/>
      <c r="U14" s="99"/>
    </row>
    <row r="15" spans="1:23" s="193" customFormat="1" ht="179.25" customHeight="1">
      <c r="A15" s="203">
        <v>1</v>
      </c>
      <c r="B15" s="203" t="s">
        <v>452</v>
      </c>
      <c r="C15" s="203" t="s">
        <v>453</v>
      </c>
      <c r="D15" s="203"/>
      <c r="E15" s="203" t="s">
        <v>0</v>
      </c>
      <c r="F15" s="203" t="s">
        <v>48</v>
      </c>
      <c r="G15" s="203" t="s">
        <v>454</v>
      </c>
      <c r="H15" s="204" t="s">
        <v>412</v>
      </c>
      <c r="I15" s="201" t="s">
        <v>420</v>
      </c>
      <c r="J15" s="203" t="s">
        <v>104</v>
      </c>
      <c r="K15" s="203" t="s">
        <v>49</v>
      </c>
      <c r="L15" s="205" t="s">
        <v>50</v>
      </c>
      <c r="M15" s="203" t="s">
        <v>455</v>
      </c>
      <c r="N15" s="203" t="s">
        <v>442</v>
      </c>
      <c r="O15" s="201" t="s">
        <v>410</v>
      </c>
      <c r="P15" s="201" t="s">
        <v>423</v>
      </c>
      <c r="Q15" s="183" t="s">
        <v>456</v>
      </c>
      <c r="R15" s="213" t="s">
        <v>457</v>
      </c>
      <c r="S15" s="206"/>
      <c r="T15" s="206"/>
      <c r="U15" s="99">
        <v>1</v>
      </c>
    </row>
    <row r="16" spans="1:23" s="193" customFormat="1" ht="28.5" customHeight="1">
      <c r="A16" s="255" t="s">
        <v>43</v>
      </c>
      <c r="B16" s="256"/>
      <c r="C16" s="256"/>
      <c r="D16" s="256"/>
      <c r="E16" s="256"/>
      <c r="F16" s="256"/>
      <c r="G16" s="256"/>
      <c r="H16" s="256"/>
      <c r="I16" s="256"/>
      <c r="J16" s="256"/>
      <c r="K16" s="256"/>
      <c r="L16" s="256"/>
      <c r="M16" s="256"/>
      <c r="N16" s="256"/>
      <c r="O16" s="256"/>
      <c r="P16" s="256"/>
      <c r="Q16" s="256"/>
      <c r="R16" s="256"/>
      <c r="S16" s="256"/>
      <c r="T16" s="257"/>
      <c r="U16" s="99"/>
    </row>
    <row r="17" spans="1:21" s="193" customFormat="1" ht="182.25" customHeight="1">
      <c r="A17" s="203">
        <v>1</v>
      </c>
      <c r="B17" s="203" t="s">
        <v>458</v>
      </c>
      <c r="C17" s="203" t="s">
        <v>459</v>
      </c>
      <c r="D17" s="203"/>
      <c r="E17" s="203" t="s">
        <v>0</v>
      </c>
      <c r="F17" s="203" t="s">
        <v>447</v>
      </c>
      <c r="G17" s="203" t="s">
        <v>454</v>
      </c>
      <c r="H17" s="204" t="s">
        <v>412</v>
      </c>
      <c r="I17" s="201" t="s">
        <v>420</v>
      </c>
      <c r="J17" s="207" t="s">
        <v>108</v>
      </c>
      <c r="K17" s="203" t="s">
        <v>49</v>
      </c>
      <c r="L17" s="205" t="s">
        <v>50</v>
      </c>
      <c r="M17" s="203" t="s">
        <v>460</v>
      </c>
      <c r="N17" s="203" t="s">
        <v>442</v>
      </c>
      <c r="O17" s="201" t="s">
        <v>410</v>
      </c>
      <c r="P17" s="201" t="s">
        <v>423</v>
      </c>
      <c r="Q17" s="183" t="s">
        <v>461</v>
      </c>
      <c r="R17" s="213" t="s">
        <v>462</v>
      </c>
      <c r="S17" s="206"/>
      <c r="T17" s="206"/>
      <c r="U17" s="99">
        <v>1</v>
      </c>
    </row>
    <row r="18" spans="1:21" s="191" customFormat="1" ht="189" customHeight="1">
      <c r="A18" s="203">
        <v>2</v>
      </c>
      <c r="B18" s="203" t="s">
        <v>463</v>
      </c>
      <c r="C18" s="208" t="s">
        <v>464</v>
      </c>
      <c r="D18" s="203"/>
      <c r="E18" s="203" t="s">
        <v>465</v>
      </c>
      <c r="F18" s="203" t="s">
        <v>112</v>
      </c>
      <c r="G18" s="203" t="s">
        <v>454</v>
      </c>
      <c r="H18" s="204" t="s">
        <v>412</v>
      </c>
      <c r="I18" s="201" t="s">
        <v>420</v>
      </c>
      <c r="J18" s="207" t="s">
        <v>108</v>
      </c>
      <c r="K18" s="203" t="s">
        <v>49</v>
      </c>
      <c r="L18" s="205" t="s">
        <v>50</v>
      </c>
      <c r="M18" s="203" t="s">
        <v>460</v>
      </c>
      <c r="N18" s="203" t="s">
        <v>442</v>
      </c>
      <c r="O18" s="201" t="s">
        <v>410</v>
      </c>
      <c r="P18" s="201" t="s">
        <v>423</v>
      </c>
      <c r="Q18" s="183" t="s">
        <v>466</v>
      </c>
      <c r="R18" s="213" t="s">
        <v>467</v>
      </c>
      <c r="S18" s="206"/>
      <c r="T18" s="206"/>
      <c r="U18" s="99">
        <v>1</v>
      </c>
    </row>
    <row r="19" spans="1:21" s="193" customFormat="1" ht="20.25" customHeight="1">
      <c r="A19" s="255" t="s">
        <v>468</v>
      </c>
      <c r="B19" s="256"/>
      <c r="C19" s="256"/>
      <c r="D19" s="256"/>
      <c r="E19" s="256"/>
      <c r="F19" s="256"/>
      <c r="G19" s="256"/>
      <c r="H19" s="256"/>
      <c r="I19" s="256"/>
      <c r="J19" s="256"/>
      <c r="K19" s="256"/>
      <c r="L19" s="256"/>
      <c r="M19" s="256"/>
      <c r="N19" s="256"/>
      <c r="O19" s="256"/>
      <c r="P19" s="256"/>
      <c r="Q19" s="256"/>
      <c r="R19" s="256"/>
      <c r="S19" s="256"/>
      <c r="T19" s="257"/>
      <c r="U19" s="99"/>
    </row>
    <row r="20" spans="1:21" s="193" customFormat="1" ht="20.25" customHeight="1">
      <c r="A20" s="255" t="s">
        <v>42</v>
      </c>
      <c r="B20" s="256"/>
      <c r="C20" s="256"/>
      <c r="D20" s="256"/>
      <c r="E20" s="256"/>
      <c r="F20" s="256"/>
      <c r="G20" s="256"/>
      <c r="H20" s="256"/>
      <c r="I20" s="256"/>
      <c r="J20" s="256"/>
      <c r="K20" s="256"/>
      <c r="L20" s="256"/>
      <c r="M20" s="256"/>
      <c r="N20" s="256"/>
      <c r="O20" s="256"/>
      <c r="P20" s="256"/>
      <c r="Q20" s="256"/>
      <c r="R20" s="256"/>
      <c r="S20" s="256"/>
      <c r="T20" s="257"/>
      <c r="U20" s="99"/>
    </row>
    <row r="21" spans="1:21" s="191" customFormat="1" ht="193.5" customHeight="1">
      <c r="A21" s="201">
        <v>1</v>
      </c>
      <c r="B21" s="201" t="s">
        <v>469</v>
      </c>
      <c r="C21" s="202" t="s">
        <v>470</v>
      </c>
      <c r="D21" s="203"/>
      <c r="E21" s="199" t="s">
        <v>0</v>
      </c>
      <c r="F21" s="201" t="s">
        <v>103</v>
      </c>
      <c r="G21" s="201" t="s">
        <v>471</v>
      </c>
      <c r="H21" s="204" t="s">
        <v>412</v>
      </c>
      <c r="I21" s="201" t="s">
        <v>420</v>
      </c>
      <c r="J21" s="203" t="s">
        <v>108</v>
      </c>
      <c r="K21" s="203" t="s">
        <v>49</v>
      </c>
      <c r="L21" s="205" t="s">
        <v>50</v>
      </c>
      <c r="M21" s="201" t="s">
        <v>414</v>
      </c>
      <c r="N21" s="203" t="s">
        <v>442</v>
      </c>
      <c r="O21" s="201" t="s">
        <v>410</v>
      </c>
      <c r="P21" s="201" t="s">
        <v>423</v>
      </c>
      <c r="Q21" s="183" t="s">
        <v>472</v>
      </c>
      <c r="R21" s="213" t="s">
        <v>473</v>
      </c>
      <c r="S21" s="206"/>
      <c r="T21" s="206"/>
      <c r="U21" s="99">
        <v>1</v>
      </c>
    </row>
    <row r="22" spans="1:21" s="193" customFormat="1" ht="20.25" customHeight="1">
      <c r="A22" s="255" t="s">
        <v>43</v>
      </c>
      <c r="B22" s="256"/>
      <c r="C22" s="256"/>
      <c r="D22" s="256"/>
      <c r="E22" s="256"/>
      <c r="F22" s="256"/>
      <c r="G22" s="256"/>
      <c r="H22" s="256"/>
      <c r="I22" s="256"/>
      <c r="J22" s="256"/>
      <c r="K22" s="256"/>
      <c r="L22" s="256"/>
      <c r="M22" s="256"/>
      <c r="N22" s="256"/>
      <c r="O22" s="256"/>
      <c r="P22" s="256"/>
      <c r="Q22" s="256"/>
      <c r="R22" s="256"/>
      <c r="S22" s="256"/>
      <c r="T22" s="257"/>
      <c r="U22" s="99"/>
    </row>
    <row r="23" spans="1:21" s="191" customFormat="1" ht="183" customHeight="1">
      <c r="A23" s="201">
        <v>1</v>
      </c>
      <c r="B23" s="201" t="s">
        <v>474</v>
      </c>
      <c r="C23" s="202" t="s">
        <v>475</v>
      </c>
      <c r="D23" s="203"/>
      <c r="E23" s="203" t="s">
        <v>0</v>
      </c>
      <c r="F23" s="201" t="s">
        <v>447</v>
      </c>
      <c r="G23" s="201" t="s">
        <v>471</v>
      </c>
      <c r="H23" s="204" t="s">
        <v>412</v>
      </c>
      <c r="I23" s="201" t="s">
        <v>420</v>
      </c>
      <c r="J23" s="203" t="s">
        <v>108</v>
      </c>
      <c r="K23" s="203" t="s">
        <v>49</v>
      </c>
      <c r="L23" s="205" t="s">
        <v>50</v>
      </c>
      <c r="M23" s="201" t="s">
        <v>414</v>
      </c>
      <c r="N23" s="203" t="s">
        <v>442</v>
      </c>
      <c r="O23" s="201" t="s">
        <v>410</v>
      </c>
      <c r="P23" s="201" t="s">
        <v>423</v>
      </c>
      <c r="Q23" s="183" t="s">
        <v>476</v>
      </c>
      <c r="R23" s="213" t="s">
        <v>477</v>
      </c>
      <c r="S23" s="206"/>
      <c r="T23" s="206"/>
      <c r="U23" s="99">
        <v>1</v>
      </c>
    </row>
    <row r="24" spans="1:21" s="193" customFormat="1" ht="20.25" customHeight="1">
      <c r="A24" s="255" t="s">
        <v>478</v>
      </c>
      <c r="B24" s="256"/>
      <c r="C24" s="256"/>
      <c r="D24" s="256"/>
      <c r="E24" s="256"/>
      <c r="F24" s="256"/>
      <c r="G24" s="256"/>
      <c r="H24" s="256"/>
      <c r="I24" s="256"/>
      <c r="J24" s="256"/>
      <c r="K24" s="256"/>
      <c r="L24" s="256"/>
      <c r="M24" s="256"/>
      <c r="N24" s="256"/>
      <c r="O24" s="256"/>
      <c r="P24" s="256"/>
      <c r="Q24" s="256"/>
      <c r="R24" s="256"/>
      <c r="S24" s="256"/>
      <c r="T24" s="257"/>
      <c r="U24" s="99"/>
    </row>
    <row r="25" spans="1:21" s="193" customFormat="1" ht="20.25" customHeight="1">
      <c r="A25" s="255" t="s">
        <v>42</v>
      </c>
      <c r="B25" s="256"/>
      <c r="C25" s="256"/>
      <c r="D25" s="256"/>
      <c r="E25" s="256"/>
      <c r="F25" s="256"/>
      <c r="G25" s="256"/>
      <c r="H25" s="256"/>
      <c r="I25" s="256"/>
      <c r="J25" s="256"/>
      <c r="K25" s="256"/>
      <c r="L25" s="256"/>
      <c r="M25" s="256"/>
      <c r="N25" s="256"/>
      <c r="O25" s="256"/>
      <c r="P25" s="256"/>
      <c r="Q25" s="256"/>
      <c r="R25" s="256"/>
      <c r="S25" s="256"/>
      <c r="T25" s="257"/>
      <c r="U25" s="99"/>
    </row>
    <row r="26" spans="1:21" s="191" customFormat="1" ht="229.5" customHeight="1">
      <c r="A26" s="201">
        <v>1</v>
      </c>
      <c r="B26" s="201" t="s">
        <v>479</v>
      </c>
      <c r="C26" s="202" t="s">
        <v>480</v>
      </c>
      <c r="D26" s="203"/>
      <c r="E26" s="201" t="s">
        <v>0</v>
      </c>
      <c r="F26" s="201" t="s">
        <v>102</v>
      </c>
      <c r="G26" s="201" t="s">
        <v>481</v>
      </c>
      <c r="H26" s="204" t="s">
        <v>412</v>
      </c>
      <c r="I26" s="201" t="s">
        <v>482</v>
      </c>
      <c r="J26" s="203" t="s">
        <v>109</v>
      </c>
      <c r="K26" s="203" t="s">
        <v>49</v>
      </c>
      <c r="L26" s="205" t="s">
        <v>50</v>
      </c>
      <c r="M26" s="205" t="s">
        <v>51</v>
      </c>
      <c r="N26" s="203" t="s">
        <v>442</v>
      </c>
      <c r="O26" s="201" t="s">
        <v>410</v>
      </c>
      <c r="P26" s="201" t="s">
        <v>423</v>
      </c>
      <c r="Q26" s="214" t="s">
        <v>483</v>
      </c>
      <c r="R26" s="213" t="s">
        <v>484</v>
      </c>
      <c r="S26" s="206"/>
      <c r="T26" s="206"/>
      <c r="U26" s="99">
        <v>1</v>
      </c>
    </row>
    <row r="27" spans="1:21" s="193" customFormat="1" ht="28.5" customHeight="1">
      <c r="A27" s="255" t="s">
        <v>43</v>
      </c>
      <c r="B27" s="256"/>
      <c r="C27" s="256"/>
      <c r="D27" s="256"/>
      <c r="E27" s="256"/>
      <c r="F27" s="256"/>
      <c r="G27" s="256"/>
      <c r="H27" s="256"/>
      <c r="I27" s="256"/>
      <c r="J27" s="256"/>
      <c r="K27" s="256"/>
      <c r="L27" s="256"/>
      <c r="M27" s="256"/>
      <c r="N27" s="256"/>
      <c r="O27" s="256"/>
      <c r="P27" s="256"/>
      <c r="Q27" s="256"/>
      <c r="R27" s="256"/>
      <c r="S27" s="256"/>
      <c r="T27" s="257"/>
      <c r="U27" s="99"/>
    </row>
    <row r="28" spans="1:21" s="191" customFormat="1" ht="191.25" customHeight="1">
      <c r="A28" s="201">
        <v>1</v>
      </c>
      <c r="B28" s="201" t="s">
        <v>485</v>
      </c>
      <c r="C28" s="209" t="s">
        <v>486</v>
      </c>
      <c r="D28" s="203"/>
      <c r="E28" s="203" t="s">
        <v>0</v>
      </c>
      <c r="F28" s="201" t="s">
        <v>447</v>
      </c>
      <c r="G28" s="201" t="s">
        <v>481</v>
      </c>
      <c r="H28" s="204" t="s">
        <v>412</v>
      </c>
      <c r="I28" s="201" t="s">
        <v>420</v>
      </c>
      <c r="J28" s="203" t="s">
        <v>108</v>
      </c>
      <c r="K28" s="203" t="s">
        <v>49</v>
      </c>
      <c r="L28" s="205" t="s">
        <v>50</v>
      </c>
      <c r="M28" s="205" t="s">
        <v>51</v>
      </c>
      <c r="N28" s="203" t="s">
        <v>442</v>
      </c>
      <c r="O28" s="201" t="s">
        <v>410</v>
      </c>
      <c r="P28" s="201" t="s">
        <v>423</v>
      </c>
      <c r="Q28" s="205" t="s">
        <v>487</v>
      </c>
      <c r="R28" s="213" t="s">
        <v>488</v>
      </c>
      <c r="S28" s="206"/>
      <c r="T28" s="206"/>
      <c r="U28" s="99">
        <v>1</v>
      </c>
    </row>
  </sheetData>
  <autoFilter ref="A6:AB28" xr:uid="{00000000-0009-0000-0000-000007000000}"/>
  <mergeCells count="34">
    <mergeCell ref="A1:L1"/>
    <mergeCell ref="A2:T2"/>
    <mergeCell ref="E4:E6"/>
    <mergeCell ref="I4:I6"/>
    <mergeCell ref="J4:K4"/>
    <mergeCell ref="H4:H6"/>
    <mergeCell ref="A4:A6"/>
    <mergeCell ref="B4:B6"/>
    <mergeCell ref="C4:C6"/>
    <mergeCell ref="D4:D6"/>
    <mergeCell ref="A8:T8"/>
    <mergeCell ref="A9:T9"/>
    <mergeCell ref="A11:T11"/>
    <mergeCell ref="S4:T5"/>
    <mergeCell ref="N5:N6"/>
    <mergeCell ref="O5:O6"/>
    <mergeCell ref="P5:P6"/>
    <mergeCell ref="Q4:Q6"/>
    <mergeCell ref="L4:P4"/>
    <mergeCell ref="R4:R6"/>
    <mergeCell ref="J5:J6"/>
    <mergeCell ref="K5:K6"/>
    <mergeCell ref="L5:M5"/>
    <mergeCell ref="F4:F6"/>
    <mergeCell ref="G4:G6"/>
    <mergeCell ref="A22:T22"/>
    <mergeCell ref="A24:T24"/>
    <mergeCell ref="A25:T25"/>
    <mergeCell ref="A27:T27"/>
    <mergeCell ref="A13:T13"/>
    <mergeCell ref="A14:T14"/>
    <mergeCell ref="A16:T16"/>
    <mergeCell ref="A19:T19"/>
    <mergeCell ref="A20:T20"/>
  </mergeCells>
  <conditionalFormatting sqref="L8:L28">
    <cfRule type="expression" dxfId="0" priority="26">
      <formula>$A8&lt;&gt;""</formula>
    </cfRule>
  </conditionalFormatting>
  <printOptions horizontalCentered="1"/>
  <pageMargins left="0.27559055118110237" right="0.15748031496062992" top="0.51181102362204722" bottom="0.23622047244094491" header="0.39370078740157483" footer="3.937007874015748E-2"/>
  <pageSetup paperSize="9" scale="59" fitToHeight="0" orientation="landscape" r:id="rId1"/>
  <headerFooter>
    <oddFooter>&amp;C&amp;P</oddFooter>
  </headerFooter>
  <rowBreaks count="2" manualBreakCount="2">
    <brk id="12" max="19" man="1"/>
    <brk id="21"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pageSetUpPr fitToPage="1"/>
  </sheetPr>
  <dimension ref="A1:W30"/>
  <sheetViews>
    <sheetView topLeftCell="A6" zoomScale="83" zoomScaleNormal="83" zoomScaleSheetLayoutView="70" workbookViewId="0">
      <selection activeCell="X10" sqref="X10"/>
    </sheetView>
  </sheetViews>
  <sheetFormatPr defaultColWidth="9" defaultRowHeight="18.75"/>
  <cols>
    <col min="1" max="1" width="6" style="4" customWidth="1"/>
    <col min="2" max="2" width="16" style="169" customWidth="1"/>
    <col min="3" max="3" width="14.875" style="216" customWidth="1"/>
    <col min="4" max="4" width="7" style="4" hidden="1" customWidth="1"/>
    <col min="5" max="5" width="7.25" style="4" hidden="1" customWidth="1"/>
    <col min="6" max="6" width="12" style="215" customWidth="1"/>
    <col min="7" max="7" width="8.875" style="4" hidden="1" customWidth="1"/>
    <col min="8" max="9" width="14" style="4" customWidth="1"/>
    <col min="10" max="10" width="10.75" style="5" hidden="1" customWidth="1"/>
    <col min="11" max="11" width="13.75" style="4" hidden="1" customWidth="1"/>
    <col min="12" max="12" width="43.5" style="215" hidden="1" customWidth="1"/>
    <col min="13" max="13" width="12" style="215" customWidth="1"/>
    <col min="14" max="14" width="12" style="4" customWidth="1"/>
    <col min="15" max="15" width="12.125" style="4" customWidth="1"/>
    <col min="16" max="16" width="12.125" style="4" hidden="1" customWidth="1"/>
    <col min="17" max="17" width="23.375" style="215" customWidth="1"/>
    <col min="18" max="18" width="65.625" style="210" customWidth="1"/>
    <col min="19" max="19" width="7.625" style="4" hidden="1" customWidth="1"/>
    <col min="20" max="20" width="11.25" style="4" hidden="1" customWidth="1"/>
    <col min="21" max="21" width="9" style="169" customWidth="1"/>
    <col min="22" max="22" width="9" style="4" customWidth="1"/>
    <col min="23" max="24" width="9" style="4"/>
    <col min="25" max="25" width="9" style="4" customWidth="1"/>
    <col min="26" max="16384" width="9" style="4"/>
  </cols>
  <sheetData>
    <row r="1" spans="1:23" ht="63" customHeight="1">
      <c r="A1" s="263" t="s">
        <v>552</v>
      </c>
      <c r="B1" s="264"/>
      <c r="C1" s="264"/>
      <c r="D1" s="264"/>
      <c r="E1" s="264"/>
      <c r="F1" s="264"/>
      <c r="G1" s="264"/>
      <c r="H1" s="264"/>
      <c r="I1" s="264"/>
      <c r="J1" s="264"/>
      <c r="K1" s="264"/>
      <c r="L1" s="264"/>
    </row>
    <row r="2" spans="1:23" ht="60.75" customHeight="1">
      <c r="A2" s="264" t="s">
        <v>551</v>
      </c>
      <c r="B2" s="264"/>
      <c r="C2" s="264"/>
      <c r="D2" s="264"/>
      <c r="E2" s="264"/>
      <c r="F2" s="264"/>
      <c r="G2" s="264"/>
      <c r="H2" s="264"/>
      <c r="I2" s="264"/>
      <c r="J2" s="264"/>
      <c r="K2" s="264"/>
      <c r="L2" s="264"/>
      <c r="M2" s="264"/>
      <c r="N2" s="264"/>
      <c r="O2" s="264"/>
      <c r="P2" s="264"/>
      <c r="Q2" s="264"/>
      <c r="R2" s="264"/>
      <c r="S2" s="264"/>
      <c r="T2" s="264"/>
      <c r="U2" s="129"/>
      <c r="V2" s="129"/>
    </row>
    <row r="3" spans="1:23" ht="23.25" customHeight="1"/>
    <row r="4" spans="1:23" s="5" customFormat="1" ht="40.5" customHeight="1">
      <c r="A4" s="249" t="s">
        <v>6</v>
      </c>
      <c r="B4" s="249" t="s">
        <v>5</v>
      </c>
      <c r="C4" s="265" t="s">
        <v>4</v>
      </c>
      <c r="D4" s="249" t="s">
        <v>3</v>
      </c>
      <c r="E4" s="249" t="s">
        <v>2</v>
      </c>
      <c r="F4" s="249" t="s">
        <v>7</v>
      </c>
      <c r="G4" s="249" t="s">
        <v>13</v>
      </c>
      <c r="H4" s="249" t="s">
        <v>64</v>
      </c>
      <c r="I4" s="249" t="s">
        <v>63</v>
      </c>
      <c r="J4" s="249" t="s">
        <v>1</v>
      </c>
      <c r="K4" s="249"/>
      <c r="L4" s="249" t="s">
        <v>56</v>
      </c>
      <c r="M4" s="249"/>
      <c r="N4" s="249"/>
      <c r="O4" s="249"/>
      <c r="P4" s="249"/>
      <c r="Q4" s="249" t="s">
        <v>57</v>
      </c>
      <c r="R4" s="258" t="s">
        <v>31</v>
      </c>
      <c r="S4" s="249" t="s">
        <v>405</v>
      </c>
      <c r="T4" s="249"/>
      <c r="U4" s="169"/>
    </row>
    <row r="5" spans="1:23" s="5" customFormat="1" ht="26.25" hidden="1" customHeight="1">
      <c r="A5" s="249"/>
      <c r="B5" s="249"/>
      <c r="C5" s="265"/>
      <c r="D5" s="249"/>
      <c r="E5" s="249"/>
      <c r="F5" s="249"/>
      <c r="G5" s="249"/>
      <c r="H5" s="249"/>
      <c r="I5" s="249"/>
      <c r="J5" s="249" t="s">
        <v>8</v>
      </c>
      <c r="K5" s="249" t="s">
        <v>28</v>
      </c>
      <c r="L5" s="249" t="s">
        <v>30</v>
      </c>
      <c r="M5" s="249"/>
      <c r="N5" s="249" t="s">
        <v>29</v>
      </c>
      <c r="O5" s="249" t="s">
        <v>9</v>
      </c>
      <c r="P5" s="249" t="s">
        <v>10</v>
      </c>
      <c r="Q5" s="249"/>
      <c r="R5" s="258"/>
      <c r="S5" s="249"/>
      <c r="T5" s="249"/>
      <c r="U5" s="169"/>
    </row>
    <row r="6" spans="1:23" s="5" customFormat="1" ht="118.5" customHeight="1">
      <c r="A6" s="249"/>
      <c r="B6" s="249"/>
      <c r="C6" s="265"/>
      <c r="D6" s="249"/>
      <c r="E6" s="249"/>
      <c r="F6" s="249"/>
      <c r="G6" s="249"/>
      <c r="H6" s="249"/>
      <c r="I6" s="249"/>
      <c r="J6" s="249"/>
      <c r="K6" s="249"/>
      <c r="L6" s="200" t="s">
        <v>11</v>
      </c>
      <c r="M6" s="200" t="s">
        <v>408</v>
      </c>
      <c r="N6" s="249"/>
      <c r="O6" s="249"/>
      <c r="P6" s="249"/>
      <c r="Q6" s="249"/>
      <c r="R6" s="258"/>
      <c r="S6" s="200" t="s">
        <v>406</v>
      </c>
      <c r="T6" s="200" t="s">
        <v>407</v>
      </c>
      <c r="U6" s="169"/>
      <c r="V6" s="4"/>
      <c r="W6" s="4"/>
    </row>
    <row r="7" spans="1:23" s="5" customFormat="1">
      <c r="A7" s="17">
        <v>1</v>
      </c>
      <c r="B7" s="17">
        <v>2</v>
      </c>
      <c r="C7" s="17">
        <v>3</v>
      </c>
      <c r="D7" s="17">
        <v>4</v>
      </c>
      <c r="E7" s="17">
        <v>5</v>
      </c>
      <c r="F7" s="17">
        <v>4</v>
      </c>
      <c r="G7" s="17">
        <v>7</v>
      </c>
      <c r="H7" s="17">
        <v>5</v>
      </c>
      <c r="I7" s="17">
        <v>6</v>
      </c>
      <c r="J7" s="17">
        <v>10</v>
      </c>
      <c r="K7" s="17">
        <v>11</v>
      </c>
      <c r="L7" s="17">
        <v>5</v>
      </c>
      <c r="M7" s="17">
        <v>7</v>
      </c>
      <c r="N7" s="17">
        <v>8</v>
      </c>
      <c r="O7" s="17">
        <v>9</v>
      </c>
      <c r="P7" s="17">
        <v>16</v>
      </c>
      <c r="Q7" s="17">
        <v>10</v>
      </c>
      <c r="R7" s="212">
        <v>11</v>
      </c>
      <c r="S7" s="17">
        <v>11</v>
      </c>
      <c r="T7" s="17">
        <v>12</v>
      </c>
      <c r="U7" s="169"/>
    </row>
    <row r="8" spans="1:23" s="177" customFormat="1" ht="20.25" customHeight="1">
      <c r="A8" s="260" t="s">
        <v>489</v>
      </c>
      <c r="B8" s="261"/>
      <c r="C8" s="261"/>
      <c r="D8" s="261"/>
      <c r="E8" s="261"/>
      <c r="F8" s="261"/>
      <c r="G8" s="261"/>
      <c r="H8" s="261"/>
      <c r="I8" s="261"/>
      <c r="J8" s="261"/>
      <c r="K8" s="261"/>
      <c r="L8" s="261"/>
      <c r="M8" s="261"/>
      <c r="N8" s="261"/>
      <c r="O8" s="261"/>
      <c r="P8" s="261"/>
      <c r="Q8" s="261"/>
      <c r="R8" s="261"/>
      <c r="S8" s="261"/>
      <c r="T8" s="262"/>
      <c r="U8" s="169"/>
    </row>
    <row r="9" spans="1:23" s="177" customFormat="1" ht="20.25" customHeight="1">
      <c r="A9" s="260" t="s">
        <v>42</v>
      </c>
      <c r="B9" s="261"/>
      <c r="C9" s="261"/>
      <c r="D9" s="261"/>
      <c r="E9" s="261"/>
      <c r="F9" s="261"/>
      <c r="G9" s="261"/>
      <c r="H9" s="261"/>
      <c r="I9" s="261"/>
      <c r="J9" s="261"/>
      <c r="K9" s="261"/>
      <c r="L9" s="261"/>
      <c r="M9" s="261"/>
      <c r="N9" s="261"/>
      <c r="O9" s="261"/>
      <c r="P9" s="261"/>
      <c r="Q9" s="261"/>
      <c r="R9" s="261"/>
      <c r="S9" s="261"/>
      <c r="T9" s="262"/>
      <c r="U9" s="169"/>
    </row>
    <row r="10" spans="1:23" s="197" customFormat="1" ht="234.75" customHeight="1">
      <c r="A10" s="196">
        <v>1</v>
      </c>
      <c r="B10" s="196" t="s">
        <v>490</v>
      </c>
      <c r="C10" s="217" t="s">
        <v>491</v>
      </c>
      <c r="D10" s="218"/>
      <c r="E10" s="187" t="s">
        <v>0</v>
      </c>
      <c r="F10" s="196" t="s">
        <v>48</v>
      </c>
      <c r="G10" s="196" t="s">
        <v>492</v>
      </c>
      <c r="H10" s="219" t="s">
        <v>412</v>
      </c>
      <c r="I10" s="219" t="s">
        <v>413</v>
      </c>
      <c r="J10" s="218" t="s">
        <v>108</v>
      </c>
      <c r="K10" s="218" t="s">
        <v>32</v>
      </c>
      <c r="L10" s="220" t="s">
        <v>53</v>
      </c>
      <c r="M10" s="196" t="s">
        <v>553</v>
      </c>
      <c r="N10" s="218" t="s">
        <v>493</v>
      </c>
      <c r="O10" s="196" t="s">
        <v>410</v>
      </c>
      <c r="P10" s="196" t="s">
        <v>423</v>
      </c>
      <c r="Q10" s="186" t="s">
        <v>494</v>
      </c>
      <c r="R10" s="213" t="s">
        <v>495</v>
      </c>
      <c r="S10" s="221"/>
      <c r="T10" s="221"/>
      <c r="U10" s="169">
        <v>1</v>
      </c>
    </row>
    <row r="11" spans="1:23" s="177" customFormat="1" ht="20.25" customHeight="1">
      <c r="A11" s="260" t="s">
        <v>496</v>
      </c>
      <c r="B11" s="261"/>
      <c r="C11" s="261"/>
      <c r="D11" s="261"/>
      <c r="E11" s="261"/>
      <c r="F11" s="261"/>
      <c r="G11" s="261"/>
      <c r="H11" s="261"/>
      <c r="I11" s="261"/>
      <c r="J11" s="261"/>
      <c r="K11" s="261"/>
      <c r="L11" s="261"/>
      <c r="M11" s="261"/>
      <c r="N11" s="261"/>
      <c r="O11" s="261"/>
      <c r="P11" s="261"/>
      <c r="Q11" s="261"/>
      <c r="R11" s="261"/>
      <c r="S11" s="261"/>
      <c r="T11" s="262"/>
      <c r="U11" s="169"/>
    </row>
    <row r="12" spans="1:23" s="177" customFormat="1" ht="20.25" customHeight="1">
      <c r="A12" s="260" t="s">
        <v>42</v>
      </c>
      <c r="B12" s="261"/>
      <c r="C12" s="261"/>
      <c r="D12" s="261"/>
      <c r="E12" s="261"/>
      <c r="F12" s="261"/>
      <c r="G12" s="261"/>
      <c r="H12" s="261"/>
      <c r="I12" s="261"/>
      <c r="J12" s="261"/>
      <c r="K12" s="261"/>
      <c r="L12" s="261"/>
      <c r="M12" s="261"/>
      <c r="N12" s="261"/>
      <c r="O12" s="261"/>
      <c r="P12" s="261"/>
      <c r="Q12" s="261"/>
      <c r="R12" s="261"/>
      <c r="S12" s="261"/>
      <c r="T12" s="262"/>
      <c r="U12" s="169"/>
    </row>
    <row r="13" spans="1:23" s="197" customFormat="1" ht="234.75" customHeight="1">
      <c r="A13" s="196">
        <v>1</v>
      </c>
      <c r="B13" s="196" t="s">
        <v>497</v>
      </c>
      <c r="C13" s="217" t="s">
        <v>498</v>
      </c>
      <c r="D13" s="218"/>
      <c r="E13" s="196" t="s">
        <v>0</v>
      </c>
      <c r="F13" s="220" t="s">
        <v>48</v>
      </c>
      <c r="G13" s="196" t="s">
        <v>499</v>
      </c>
      <c r="H13" s="219" t="s">
        <v>412</v>
      </c>
      <c r="I13" s="219" t="s">
        <v>413</v>
      </c>
      <c r="J13" s="218" t="s">
        <v>106</v>
      </c>
      <c r="K13" s="218" t="s">
        <v>32</v>
      </c>
      <c r="L13" s="220" t="s">
        <v>53</v>
      </c>
      <c r="M13" s="186" t="s">
        <v>500</v>
      </c>
      <c r="N13" s="218" t="s">
        <v>493</v>
      </c>
      <c r="O13" s="196" t="s">
        <v>410</v>
      </c>
      <c r="P13" s="196" t="s">
        <v>423</v>
      </c>
      <c r="Q13" s="186" t="s">
        <v>501</v>
      </c>
      <c r="R13" s="213" t="s">
        <v>502</v>
      </c>
      <c r="S13" s="221"/>
      <c r="T13" s="221"/>
      <c r="U13" s="169">
        <v>1</v>
      </c>
    </row>
    <row r="14" spans="1:23" s="197" customFormat="1" ht="228.75" customHeight="1">
      <c r="A14" s="196">
        <v>2</v>
      </c>
      <c r="B14" s="196" t="s">
        <v>503</v>
      </c>
      <c r="C14" s="217" t="s">
        <v>504</v>
      </c>
      <c r="D14" s="218" t="s">
        <v>0</v>
      </c>
      <c r="E14" s="196"/>
      <c r="F14" s="220" t="s">
        <v>102</v>
      </c>
      <c r="G14" s="196" t="s">
        <v>499</v>
      </c>
      <c r="H14" s="219" t="s">
        <v>412</v>
      </c>
      <c r="I14" s="219" t="s">
        <v>413</v>
      </c>
      <c r="J14" s="218" t="s">
        <v>104</v>
      </c>
      <c r="K14" s="218" t="s">
        <v>32</v>
      </c>
      <c r="L14" s="220" t="s">
        <v>53</v>
      </c>
      <c r="M14" s="186" t="s">
        <v>505</v>
      </c>
      <c r="N14" s="218" t="s">
        <v>493</v>
      </c>
      <c r="O14" s="196" t="s">
        <v>410</v>
      </c>
      <c r="P14" s="196" t="s">
        <v>423</v>
      </c>
      <c r="Q14" s="186" t="s">
        <v>506</v>
      </c>
      <c r="R14" s="213" t="s">
        <v>507</v>
      </c>
      <c r="S14" s="221"/>
      <c r="T14" s="221"/>
      <c r="U14" s="169">
        <v>1</v>
      </c>
    </row>
    <row r="15" spans="1:23" s="177" customFormat="1" ht="20.25" customHeight="1">
      <c r="A15" s="260" t="s">
        <v>43</v>
      </c>
      <c r="B15" s="261"/>
      <c r="C15" s="261"/>
      <c r="D15" s="261"/>
      <c r="E15" s="261"/>
      <c r="F15" s="261"/>
      <c r="G15" s="261"/>
      <c r="H15" s="261"/>
      <c r="I15" s="261"/>
      <c r="J15" s="261"/>
      <c r="K15" s="261"/>
      <c r="L15" s="261"/>
      <c r="M15" s="261"/>
      <c r="N15" s="261"/>
      <c r="O15" s="261"/>
      <c r="P15" s="261"/>
      <c r="Q15" s="261"/>
      <c r="R15" s="261"/>
      <c r="S15" s="261"/>
      <c r="T15" s="262"/>
      <c r="U15" s="169"/>
    </row>
    <row r="16" spans="1:23" s="198" customFormat="1" ht="228.75" customHeight="1">
      <c r="A16" s="186">
        <v>1</v>
      </c>
      <c r="B16" s="218" t="s">
        <v>508</v>
      </c>
      <c r="C16" s="186" t="s">
        <v>509</v>
      </c>
      <c r="D16" s="186"/>
      <c r="E16" s="218" t="s">
        <v>0</v>
      </c>
      <c r="F16" s="186" t="s">
        <v>112</v>
      </c>
      <c r="G16" s="196" t="s">
        <v>499</v>
      </c>
      <c r="H16" s="219" t="s">
        <v>412</v>
      </c>
      <c r="I16" s="219" t="s">
        <v>413</v>
      </c>
      <c r="J16" s="218" t="s">
        <v>106</v>
      </c>
      <c r="K16" s="218" t="s">
        <v>32</v>
      </c>
      <c r="L16" s="220" t="s">
        <v>53</v>
      </c>
      <c r="M16" s="220" t="s">
        <v>510</v>
      </c>
      <c r="N16" s="218" t="s">
        <v>493</v>
      </c>
      <c r="O16" s="196" t="s">
        <v>410</v>
      </c>
      <c r="P16" s="196" t="s">
        <v>423</v>
      </c>
      <c r="Q16" s="186" t="s">
        <v>511</v>
      </c>
      <c r="R16" s="213" t="s">
        <v>512</v>
      </c>
      <c r="S16" s="221"/>
      <c r="T16" s="221"/>
      <c r="U16" s="169">
        <v>1</v>
      </c>
    </row>
    <row r="17" spans="1:21" s="177" customFormat="1" ht="20.25" customHeight="1">
      <c r="A17" s="260" t="s">
        <v>513</v>
      </c>
      <c r="B17" s="261"/>
      <c r="C17" s="261"/>
      <c r="D17" s="261"/>
      <c r="E17" s="261"/>
      <c r="F17" s="261"/>
      <c r="G17" s="261"/>
      <c r="H17" s="261"/>
      <c r="I17" s="261"/>
      <c r="J17" s="261"/>
      <c r="K17" s="261"/>
      <c r="L17" s="261"/>
      <c r="M17" s="261"/>
      <c r="N17" s="261"/>
      <c r="O17" s="261"/>
      <c r="P17" s="261"/>
      <c r="Q17" s="261"/>
      <c r="R17" s="261"/>
      <c r="S17" s="261"/>
      <c r="T17" s="262"/>
      <c r="U17" s="169"/>
    </row>
    <row r="18" spans="1:21" s="177" customFormat="1" ht="20.25" customHeight="1">
      <c r="A18" s="260" t="s">
        <v>42</v>
      </c>
      <c r="B18" s="261"/>
      <c r="C18" s="261"/>
      <c r="D18" s="261"/>
      <c r="E18" s="261"/>
      <c r="F18" s="261"/>
      <c r="G18" s="261"/>
      <c r="H18" s="261"/>
      <c r="I18" s="261"/>
      <c r="J18" s="261"/>
      <c r="K18" s="261"/>
      <c r="L18" s="261"/>
      <c r="M18" s="261"/>
      <c r="N18" s="261"/>
      <c r="O18" s="261"/>
      <c r="P18" s="261"/>
      <c r="Q18" s="261"/>
      <c r="R18" s="261"/>
      <c r="S18" s="261"/>
      <c r="T18" s="262"/>
      <c r="U18" s="169"/>
    </row>
    <row r="19" spans="1:21" s="198" customFormat="1" ht="222.75" customHeight="1">
      <c r="A19" s="196">
        <v>1</v>
      </c>
      <c r="B19" s="196" t="s">
        <v>514</v>
      </c>
      <c r="C19" s="222" t="s">
        <v>515</v>
      </c>
      <c r="D19" s="218" t="s">
        <v>0</v>
      </c>
      <c r="E19" s="187"/>
      <c r="F19" s="220" t="s">
        <v>48</v>
      </c>
      <c r="G19" s="196" t="s">
        <v>516</v>
      </c>
      <c r="H19" s="219" t="s">
        <v>412</v>
      </c>
      <c r="I19" s="219" t="s">
        <v>413</v>
      </c>
      <c r="J19" s="218" t="s">
        <v>108</v>
      </c>
      <c r="K19" s="218" t="s">
        <v>32</v>
      </c>
      <c r="L19" s="220" t="s">
        <v>53</v>
      </c>
      <c r="M19" s="220" t="s">
        <v>517</v>
      </c>
      <c r="N19" s="218" t="s">
        <v>493</v>
      </c>
      <c r="O19" s="196" t="s">
        <v>410</v>
      </c>
      <c r="P19" s="196" t="s">
        <v>423</v>
      </c>
      <c r="Q19" s="186" t="s">
        <v>518</v>
      </c>
      <c r="R19" s="213" t="s">
        <v>519</v>
      </c>
      <c r="S19" s="221"/>
      <c r="T19" s="221"/>
      <c r="U19" s="169">
        <v>1</v>
      </c>
    </row>
    <row r="20" spans="1:21" s="198" customFormat="1" ht="213.75" customHeight="1">
      <c r="A20" s="196">
        <v>2</v>
      </c>
      <c r="B20" s="196" t="s">
        <v>520</v>
      </c>
      <c r="C20" s="222" t="s">
        <v>521</v>
      </c>
      <c r="D20" s="218"/>
      <c r="E20" s="187" t="s">
        <v>0</v>
      </c>
      <c r="F20" s="220" t="s">
        <v>102</v>
      </c>
      <c r="G20" s="196" t="s">
        <v>516</v>
      </c>
      <c r="H20" s="219" t="s">
        <v>412</v>
      </c>
      <c r="I20" s="219" t="s">
        <v>413</v>
      </c>
      <c r="J20" s="218" t="s">
        <v>108</v>
      </c>
      <c r="K20" s="218" t="s">
        <v>32</v>
      </c>
      <c r="L20" s="220" t="s">
        <v>53</v>
      </c>
      <c r="M20" s="220" t="s">
        <v>110</v>
      </c>
      <c r="N20" s="218" t="s">
        <v>493</v>
      </c>
      <c r="O20" s="196" t="s">
        <v>410</v>
      </c>
      <c r="P20" s="196" t="s">
        <v>423</v>
      </c>
      <c r="Q20" s="186" t="s">
        <v>522</v>
      </c>
      <c r="R20" s="213" t="s">
        <v>523</v>
      </c>
      <c r="S20" s="221"/>
      <c r="T20" s="221"/>
      <c r="U20" s="169">
        <v>1</v>
      </c>
    </row>
    <row r="21" spans="1:21" s="197" customFormat="1" ht="210.75" customHeight="1">
      <c r="A21" s="196">
        <v>3</v>
      </c>
      <c r="B21" s="196" t="s">
        <v>524</v>
      </c>
      <c r="C21" s="222" t="s">
        <v>525</v>
      </c>
      <c r="D21" s="218"/>
      <c r="E21" s="187" t="s">
        <v>0</v>
      </c>
      <c r="F21" s="220" t="s">
        <v>102</v>
      </c>
      <c r="G21" s="196" t="s">
        <v>516</v>
      </c>
      <c r="H21" s="219" t="s">
        <v>412</v>
      </c>
      <c r="I21" s="219" t="s">
        <v>413</v>
      </c>
      <c r="J21" s="218" t="s">
        <v>108</v>
      </c>
      <c r="K21" s="218" t="s">
        <v>32</v>
      </c>
      <c r="L21" s="220" t="s">
        <v>53</v>
      </c>
      <c r="M21" s="220" t="s">
        <v>54</v>
      </c>
      <c r="N21" s="218" t="s">
        <v>493</v>
      </c>
      <c r="O21" s="196" t="s">
        <v>410</v>
      </c>
      <c r="P21" s="196" t="s">
        <v>423</v>
      </c>
      <c r="Q21" s="186" t="s">
        <v>526</v>
      </c>
      <c r="R21" s="213" t="s">
        <v>527</v>
      </c>
      <c r="S21" s="221"/>
      <c r="T21" s="221"/>
      <c r="U21" s="169">
        <v>1</v>
      </c>
    </row>
    <row r="22" spans="1:21" s="177" customFormat="1" ht="20.25" customHeight="1">
      <c r="A22" s="260" t="s">
        <v>528</v>
      </c>
      <c r="B22" s="261"/>
      <c r="C22" s="261"/>
      <c r="D22" s="261"/>
      <c r="E22" s="261"/>
      <c r="F22" s="261"/>
      <c r="G22" s="261"/>
      <c r="H22" s="261"/>
      <c r="I22" s="261"/>
      <c r="J22" s="261"/>
      <c r="K22" s="261"/>
      <c r="L22" s="261"/>
      <c r="M22" s="261"/>
      <c r="N22" s="261"/>
      <c r="O22" s="261"/>
      <c r="P22" s="261"/>
      <c r="Q22" s="261"/>
      <c r="R22" s="261"/>
      <c r="S22" s="261"/>
      <c r="T22" s="262"/>
      <c r="U22" s="169"/>
    </row>
    <row r="23" spans="1:21" s="177" customFormat="1" ht="20.25" customHeight="1">
      <c r="A23" s="260" t="s">
        <v>43</v>
      </c>
      <c r="B23" s="261"/>
      <c r="C23" s="261"/>
      <c r="D23" s="261"/>
      <c r="E23" s="261"/>
      <c r="F23" s="261"/>
      <c r="G23" s="261"/>
      <c r="H23" s="261"/>
      <c r="I23" s="261"/>
      <c r="J23" s="261"/>
      <c r="K23" s="261"/>
      <c r="L23" s="261"/>
      <c r="M23" s="261"/>
      <c r="N23" s="261"/>
      <c r="O23" s="261"/>
      <c r="P23" s="261"/>
      <c r="Q23" s="261"/>
      <c r="R23" s="261"/>
      <c r="S23" s="261"/>
      <c r="T23" s="262"/>
      <c r="U23" s="169"/>
    </row>
    <row r="24" spans="1:21" s="197" customFormat="1" ht="212.25" customHeight="1">
      <c r="A24" s="196">
        <v>1</v>
      </c>
      <c r="B24" s="196" t="s">
        <v>529</v>
      </c>
      <c r="C24" s="217" t="s">
        <v>530</v>
      </c>
      <c r="D24" s="218"/>
      <c r="E24" s="218" t="s">
        <v>0</v>
      </c>
      <c r="F24" s="220" t="s">
        <v>447</v>
      </c>
      <c r="G24" s="196" t="s">
        <v>531</v>
      </c>
      <c r="H24" s="219" t="s">
        <v>412</v>
      </c>
      <c r="I24" s="219" t="s">
        <v>413</v>
      </c>
      <c r="J24" s="218" t="s">
        <v>108</v>
      </c>
      <c r="K24" s="218" t="s">
        <v>32</v>
      </c>
      <c r="L24" s="220" t="s">
        <v>53</v>
      </c>
      <c r="M24" s="220" t="s">
        <v>532</v>
      </c>
      <c r="N24" s="218" t="s">
        <v>493</v>
      </c>
      <c r="O24" s="196" t="s">
        <v>410</v>
      </c>
      <c r="P24" s="196" t="s">
        <v>423</v>
      </c>
      <c r="Q24" s="186" t="s">
        <v>511</v>
      </c>
      <c r="R24" s="213" t="s">
        <v>533</v>
      </c>
      <c r="S24" s="221"/>
      <c r="T24" s="221"/>
      <c r="U24" s="169">
        <v>1</v>
      </c>
    </row>
    <row r="25" spans="1:21" s="177" customFormat="1" ht="20.25" customHeight="1">
      <c r="A25" s="260" t="s">
        <v>534</v>
      </c>
      <c r="B25" s="261"/>
      <c r="C25" s="261"/>
      <c r="D25" s="261"/>
      <c r="E25" s="261"/>
      <c r="F25" s="261"/>
      <c r="G25" s="261"/>
      <c r="H25" s="261"/>
      <c r="I25" s="261"/>
      <c r="J25" s="261"/>
      <c r="K25" s="261"/>
      <c r="L25" s="261"/>
      <c r="M25" s="261"/>
      <c r="N25" s="261"/>
      <c r="O25" s="261"/>
      <c r="P25" s="261"/>
      <c r="Q25" s="261"/>
      <c r="R25" s="261"/>
      <c r="S25" s="261"/>
      <c r="T25" s="262"/>
      <c r="U25" s="169"/>
    </row>
    <row r="26" spans="1:21" s="177" customFormat="1" ht="20.25" customHeight="1">
      <c r="A26" s="260" t="s">
        <v>535</v>
      </c>
      <c r="B26" s="261"/>
      <c r="C26" s="261"/>
      <c r="D26" s="261"/>
      <c r="E26" s="261"/>
      <c r="F26" s="261"/>
      <c r="G26" s="261"/>
      <c r="H26" s="261"/>
      <c r="I26" s="261"/>
      <c r="J26" s="261"/>
      <c r="K26" s="261"/>
      <c r="L26" s="261"/>
      <c r="M26" s="261"/>
      <c r="N26" s="261"/>
      <c r="O26" s="261"/>
      <c r="P26" s="261"/>
      <c r="Q26" s="261"/>
      <c r="R26" s="261"/>
      <c r="S26" s="261"/>
      <c r="T26" s="262"/>
      <c r="U26" s="169"/>
    </row>
    <row r="27" spans="1:21" s="197" customFormat="1" ht="227.25" customHeight="1">
      <c r="A27" s="196">
        <v>1</v>
      </c>
      <c r="B27" s="196" t="s">
        <v>536</v>
      </c>
      <c r="C27" s="217" t="s">
        <v>537</v>
      </c>
      <c r="D27" s="218" t="s">
        <v>0</v>
      </c>
      <c r="E27" s="218"/>
      <c r="F27" s="220" t="s">
        <v>447</v>
      </c>
      <c r="G27" s="196" t="s">
        <v>538</v>
      </c>
      <c r="H27" s="219" t="s">
        <v>412</v>
      </c>
      <c r="I27" s="219" t="s">
        <v>413</v>
      </c>
      <c r="J27" s="218" t="s">
        <v>108</v>
      </c>
      <c r="K27" s="218" t="s">
        <v>32</v>
      </c>
      <c r="L27" s="220" t="s">
        <v>53</v>
      </c>
      <c r="M27" s="220" t="s">
        <v>54</v>
      </c>
      <c r="N27" s="218" t="s">
        <v>493</v>
      </c>
      <c r="O27" s="196" t="s">
        <v>410</v>
      </c>
      <c r="P27" s="196" t="s">
        <v>423</v>
      </c>
      <c r="Q27" s="186" t="s">
        <v>539</v>
      </c>
      <c r="R27" s="213" t="s">
        <v>540</v>
      </c>
      <c r="S27" s="221"/>
      <c r="T27" s="221"/>
      <c r="U27" s="169">
        <v>1</v>
      </c>
    </row>
    <row r="28" spans="1:21" s="177" customFormat="1" ht="20.25" customHeight="1">
      <c r="A28" s="260" t="s">
        <v>541</v>
      </c>
      <c r="B28" s="261"/>
      <c r="C28" s="261"/>
      <c r="D28" s="261"/>
      <c r="E28" s="261"/>
      <c r="F28" s="261"/>
      <c r="G28" s="261"/>
      <c r="H28" s="261"/>
      <c r="I28" s="261"/>
      <c r="J28" s="261"/>
      <c r="K28" s="261"/>
      <c r="L28" s="261"/>
      <c r="M28" s="261"/>
      <c r="N28" s="261"/>
      <c r="O28" s="261"/>
      <c r="P28" s="261"/>
      <c r="Q28" s="261"/>
      <c r="R28" s="261"/>
      <c r="S28" s="261"/>
      <c r="T28" s="262"/>
      <c r="U28" s="169"/>
    </row>
    <row r="29" spans="1:21" s="177" customFormat="1" ht="20.25" customHeight="1">
      <c r="A29" s="260" t="s">
        <v>43</v>
      </c>
      <c r="B29" s="261"/>
      <c r="C29" s="261"/>
      <c r="D29" s="261"/>
      <c r="E29" s="261"/>
      <c r="F29" s="261"/>
      <c r="G29" s="261"/>
      <c r="H29" s="261"/>
      <c r="I29" s="261"/>
      <c r="J29" s="261"/>
      <c r="K29" s="261"/>
      <c r="L29" s="261"/>
      <c r="M29" s="261"/>
      <c r="N29" s="261"/>
      <c r="O29" s="261"/>
      <c r="P29" s="261"/>
      <c r="Q29" s="261"/>
      <c r="R29" s="261"/>
      <c r="S29" s="261"/>
      <c r="T29" s="262"/>
      <c r="U29" s="169"/>
    </row>
    <row r="30" spans="1:21" s="197" customFormat="1" ht="249.75" customHeight="1">
      <c r="A30" s="196">
        <v>1</v>
      </c>
      <c r="B30" s="196" t="s">
        <v>542</v>
      </c>
      <c r="C30" s="217" t="s">
        <v>543</v>
      </c>
      <c r="D30" s="218"/>
      <c r="E30" s="218" t="s">
        <v>0</v>
      </c>
      <c r="F30" s="220" t="s">
        <v>415</v>
      </c>
      <c r="G30" s="196" t="s">
        <v>544</v>
      </c>
      <c r="H30" s="219" t="s">
        <v>412</v>
      </c>
      <c r="I30" s="219" t="s">
        <v>413</v>
      </c>
      <c r="J30" s="218" t="s">
        <v>545</v>
      </c>
      <c r="K30" s="218" t="s">
        <v>32</v>
      </c>
      <c r="L30" s="220" t="s">
        <v>53</v>
      </c>
      <c r="M30" s="220" t="s">
        <v>546</v>
      </c>
      <c r="N30" s="218" t="s">
        <v>493</v>
      </c>
      <c r="O30" s="196" t="s">
        <v>410</v>
      </c>
      <c r="P30" s="196" t="s">
        <v>423</v>
      </c>
      <c r="Q30" s="186" t="s">
        <v>547</v>
      </c>
      <c r="R30" s="213" t="s">
        <v>548</v>
      </c>
      <c r="S30" s="221"/>
      <c r="T30" s="221"/>
      <c r="U30" s="169">
        <v>1</v>
      </c>
    </row>
  </sheetData>
  <autoFilter ref="A6:AA30" xr:uid="{00000000-0009-0000-0000-000008000000}"/>
  <mergeCells count="35">
    <mergeCell ref="L4:P4"/>
    <mergeCell ref="R4:R6"/>
    <mergeCell ref="B4:B6"/>
    <mergeCell ref="C4:C6"/>
    <mergeCell ref="D4:D6"/>
    <mergeCell ref="E4:E6"/>
    <mergeCell ref="I4:I6"/>
    <mergeCell ref="A8:T8"/>
    <mergeCell ref="A1:L1"/>
    <mergeCell ref="P5:P6"/>
    <mergeCell ref="Q4:Q6"/>
    <mergeCell ref="A2:T2"/>
    <mergeCell ref="S4:T5"/>
    <mergeCell ref="J5:J6"/>
    <mergeCell ref="K5:K6"/>
    <mergeCell ref="L5:M5"/>
    <mergeCell ref="N5:N6"/>
    <mergeCell ref="O5:O6"/>
    <mergeCell ref="F4:F6"/>
    <mergeCell ref="G4:G6"/>
    <mergeCell ref="H4:H6"/>
    <mergeCell ref="A4:A6"/>
    <mergeCell ref="J4:K4"/>
    <mergeCell ref="A9:T9"/>
    <mergeCell ref="A11:T11"/>
    <mergeCell ref="A12:T12"/>
    <mergeCell ref="A15:T15"/>
    <mergeCell ref="A17:T17"/>
    <mergeCell ref="A28:T28"/>
    <mergeCell ref="A29:T29"/>
    <mergeCell ref="A18:T18"/>
    <mergeCell ref="A22:T22"/>
    <mergeCell ref="A23:T23"/>
    <mergeCell ref="A25:T25"/>
    <mergeCell ref="A26:T26"/>
  </mergeCells>
  <printOptions horizontalCentered="1"/>
  <pageMargins left="0.27559055118110237" right="0.15748031496062992" top="0.51181102362204722" bottom="0.23622047244094491" header="0.39370078740157483" footer="3.937007874015748E-2"/>
  <pageSetup paperSize="9" scale="65" fitToHeight="0" orientation="landscape" r:id="rId1"/>
  <headerFooter>
    <oddFooter>&amp;C&amp;P</oddFooter>
  </headerFooter>
  <rowBreaks count="1" manualBreakCount="1">
    <brk id="24" max="17"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Phụ lục 1.1 Quận-Huyện</vt:lpstr>
      <vt:lpstr>MẦM NON</vt:lpstr>
      <vt:lpstr>TIỂU HỌC</vt:lpstr>
      <vt:lpstr>THCS</vt:lpstr>
      <vt:lpstr>'MẦM NON'!Print_Area</vt:lpstr>
      <vt:lpstr>'Phụ lục 1.1 Quận-Huyện'!Print_Area</vt:lpstr>
      <vt:lpstr>'TIỂU HỌC'!Print_Area</vt:lpstr>
      <vt:lpstr>THCS!Print_Area</vt:lpstr>
      <vt:lpstr>'MẦM NON'!Print_Titles</vt:lpstr>
      <vt:lpstr>'Phụ lục 1.1 Quận-Huyện'!Print_Titles</vt:lpstr>
      <vt:lpstr>'TIỂU HỌC'!Print_Titles</vt:lpstr>
      <vt:lpstr>THCS!Print_Titles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Quốc Hoàn</dc:creator>
  <cp:lastModifiedBy>Ngo Phuong</cp:lastModifiedBy>
  <cp:lastPrinted>2025-04-02T07:21:44Z</cp:lastPrinted>
  <dcterms:created xsi:type="dcterms:W3CDTF">2023-09-11T01:37:29Z</dcterms:created>
  <dcterms:modified xsi:type="dcterms:W3CDTF">2025-04-02T07:35:50Z</dcterms:modified>
</cp:coreProperties>
</file>