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0490" windowHeight="7155" activeTab="3"/>
  </bookViews>
  <sheets>
    <sheet name="PL1-Ăn, chât đốt" sheetId="18" r:id="rId1"/>
    <sheet name="PL2" sheetId="20" r:id="rId2"/>
    <sheet name="PL3-CSBT" sheetId="8" r:id="rId3"/>
    <sheet name="PL4-them gio" sheetId="19" r:id="rId4"/>
    <sheet name="PL5-PH" sheetId="11" r:id="rId5"/>
  </sheets>
  <calcPr calcId="144525"/>
</workbook>
</file>

<file path=xl/calcChain.xml><?xml version="1.0" encoding="utf-8"?>
<calcChain xmlns="http://schemas.openxmlformats.org/spreadsheetml/2006/main">
  <c r="G19" i="20" l="1"/>
  <c r="G18" i="20"/>
  <c r="G17" i="20"/>
  <c r="G16" i="20"/>
  <c r="G15" i="20"/>
  <c r="G14" i="20"/>
  <c r="E14" i="20"/>
  <c r="G12" i="20" l="1"/>
  <c r="G13" i="20"/>
  <c r="G21" i="20"/>
  <c r="G11" i="20"/>
  <c r="C47" i="20"/>
  <c r="G39" i="20"/>
  <c r="H39" i="20" s="1"/>
  <c r="G38" i="20"/>
  <c r="H38" i="20" s="1"/>
  <c r="G37" i="20"/>
  <c r="H37" i="20" s="1"/>
  <c r="G36" i="20"/>
  <c r="H36" i="20" s="1"/>
  <c r="G35" i="20"/>
  <c r="H35" i="20" s="1"/>
  <c r="G34" i="20"/>
  <c r="H34" i="20" s="1"/>
  <c r="G33" i="20"/>
  <c r="H33" i="20" s="1"/>
  <c r="D33" i="20"/>
  <c r="G32" i="20"/>
  <c r="H32" i="20" s="1"/>
  <c r="D32" i="20"/>
  <c r="G22" i="20"/>
  <c r="G10" i="20" l="1"/>
  <c r="C51" i="20" s="1"/>
  <c r="H40" i="20"/>
  <c r="C53" i="20" s="1"/>
  <c r="F53" i="20" s="1"/>
  <c r="G20" i="20"/>
  <c r="G40" i="20"/>
  <c r="G24" i="20" l="1"/>
  <c r="F51" i="20" s="1"/>
  <c r="C52" i="20"/>
  <c r="F52" i="20" s="1"/>
  <c r="P18" i="19"/>
  <c r="Q18" i="19" s="1"/>
  <c r="E17" i="19"/>
  <c r="D17" i="19"/>
  <c r="I16" i="19"/>
  <c r="I15" i="19"/>
  <c r="F15" i="19"/>
  <c r="I14" i="19"/>
  <c r="F14" i="19"/>
  <c r="F54" i="20" l="1"/>
  <c r="F17" i="19"/>
  <c r="I17" i="19"/>
  <c r="E22" i="11"/>
  <c r="C17" i="8" l="1"/>
  <c r="G16" i="8"/>
  <c r="F16" i="8"/>
  <c r="D16" i="8"/>
  <c r="E16" i="8" s="1"/>
  <c r="H16" i="8" s="1"/>
  <c r="G15" i="8"/>
  <c r="F15" i="8"/>
  <c r="D15" i="8"/>
  <c r="E15" i="8" s="1"/>
  <c r="H15" i="8" s="1"/>
  <c r="G14" i="8"/>
  <c r="F14" i="8"/>
  <c r="D14" i="8"/>
  <c r="E14" i="8" s="1"/>
  <c r="G13" i="8"/>
  <c r="F13" i="8"/>
  <c r="D13" i="8"/>
  <c r="E13" i="8" s="1"/>
  <c r="H13" i="8" s="1"/>
  <c r="G12" i="8"/>
  <c r="F12" i="8"/>
  <c r="E12" i="8"/>
  <c r="D12" i="8"/>
  <c r="G11" i="8"/>
  <c r="F11" i="8"/>
  <c r="D11" i="8"/>
  <c r="E11" i="8" s="1"/>
  <c r="H14" i="8" l="1"/>
  <c r="G17" i="8"/>
  <c r="F17" i="8"/>
  <c r="H12" i="8"/>
  <c r="I16" i="8"/>
  <c r="J16" i="8"/>
  <c r="E17" i="8"/>
  <c r="H11" i="8"/>
  <c r="J15" i="8"/>
  <c r="I15" i="8"/>
  <c r="J14" i="8"/>
  <c r="I14" i="8"/>
  <c r="J13" i="8"/>
  <c r="I13" i="8"/>
  <c r="I12" i="8"/>
  <c r="J12" i="8"/>
  <c r="D17" i="8"/>
  <c r="H17" i="8" l="1"/>
  <c r="I11" i="8"/>
  <c r="I17" i="8" s="1"/>
  <c r="J11" i="8"/>
  <c r="J17" i="8" s="1"/>
  <c r="Q18" i="8" l="1"/>
  <c r="R18" i="8" s="1"/>
  <c r="E25" i="11" l="1"/>
  <c r="E17" i="11"/>
  <c r="E12" i="11"/>
  <c r="E20" i="11" l="1"/>
  <c r="E16" i="11" s="1"/>
  <c r="E27" i="11" l="1"/>
</calcChain>
</file>

<file path=xl/sharedStrings.xml><?xml version="1.0" encoding="utf-8"?>
<sst xmlns="http://schemas.openxmlformats.org/spreadsheetml/2006/main" count="241" uniqueCount="190">
  <si>
    <t>TT</t>
  </si>
  <si>
    <t>ĐVT</t>
  </si>
  <si>
    <t>Đơn giá</t>
  </si>
  <si>
    <t>Thành tiền</t>
  </si>
  <si>
    <t>Hộp</t>
  </si>
  <si>
    <t>STT</t>
  </si>
  <si>
    <t>Số lượng</t>
  </si>
  <si>
    <t>I</t>
  </si>
  <si>
    <t>II</t>
  </si>
  <si>
    <t>Giấy vệ sinh</t>
  </si>
  <si>
    <t>Xà phòng</t>
  </si>
  <si>
    <t>Nước lau sàn</t>
  </si>
  <si>
    <t>Nước rửa nhà vệ sinh</t>
  </si>
  <si>
    <t xml:space="preserve">Nước rửa tay Lifebuoy </t>
  </si>
  <si>
    <t>Nước rửa chén</t>
  </si>
  <si>
    <t>Gang tay nilon</t>
  </si>
  <si>
    <t>Cuộn</t>
  </si>
  <si>
    <t>Kg</t>
  </si>
  <si>
    <t>Chai</t>
  </si>
  <si>
    <t>II. DỰ TOÁN THU</t>
  </si>
  <si>
    <t>Mức lương tối  
thiểu vùng</t>
  </si>
  <si>
    <t>7% lương tối thiểu
 vùng đối với lao động đã qua đào tạo</t>
  </si>
  <si>
    <t>Cộng</t>
  </si>
  <si>
    <t xml:space="preserve">Ngân sách TP hỗ trợ </t>
  </si>
  <si>
    <t>Tổng cộng</t>
  </si>
  <si>
    <t>Ghi chú</t>
  </si>
  <si>
    <t>Nguyễn Thị Thanh Nga</t>
  </si>
  <si>
    <t>Phạm Thị Hải Yến</t>
  </si>
  <si>
    <t>Nguyễn Thị Huế</t>
  </si>
  <si>
    <t>Nguyễn Thị Minh Thu</t>
  </si>
  <si>
    <t>Vũ Thị Thúy</t>
  </si>
  <si>
    <t>A</t>
  </si>
  <si>
    <t>B</t>
  </si>
  <si>
    <t>Nguồn ngân sách</t>
  </si>
  <si>
    <t>C</t>
  </si>
  <si>
    <t>Trong đó nguồn kinh phí thực hiện chi trả / tháng</t>
  </si>
  <si>
    <t>Họ và tên</t>
  </si>
  <si>
    <t xml:space="preserve">Cộng </t>
  </si>
  <si>
    <t>I. DỰ TOÁN CHI</t>
  </si>
  <si>
    <t>Số học sinh đăng ký học</t>
  </si>
  <si>
    <t>Số học sinh chuyên cần</t>
  </si>
  <si>
    <t>Số người trông trưa</t>
  </si>
  <si>
    <t>Đối tượng được 
phân công trông trưa</t>
  </si>
  <si>
    <t>Chiếc</t>
  </si>
  <si>
    <t>CỘNG HÒA XÃ HỘI CHỦ NGHĨ VIỆT NAM</t>
  </si>
  <si>
    <t>Số TT</t>
  </si>
  <si>
    <t xml:space="preserve">Nội dung chi </t>
  </si>
  <si>
    <t xml:space="preserve">Số tiền </t>
  </si>
  <si>
    <t>CHI CÁC HOẠT ĐỘNG CỦA BAN ĐDCMHS</t>
  </si>
  <si>
    <t>( Thuê phương tiện chở học sinh, tiền nước uống …)</t>
  </si>
  <si>
    <t xml:space="preserve">Cộng tổng chi </t>
  </si>
  <si>
    <t xml:space="preserve"> </t>
  </si>
  <si>
    <t>HỌC SINH TRƯỜNG MN SƠN CA</t>
  </si>
  <si>
    <t>BAN ĐẠI DIỆN CHA MẸ</t>
  </si>
  <si>
    <t>Chi mua lẵng hoa chúc mừng các ngày lễ lớn của nhà trường</t>
  </si>
  <si>
    <t xml:space="preserve">CHI HỖ TRỢ CÁC HOẠT ĐỘNG GIÁO DỤC </t>
  </si>
  <si>
    <t xml:space="preserve"> Chi hỗ trợ các hoạt động tập thể của trẻ</t>
  </si>
  <si>
    <t>Chi hỗ trợ học sinh nghèo, học sinh có hoàn cảnh khó khăn</t>
  </si>
  <si>
    <t>Chi hỗ trợ giải thưởng  cho các cháu đạt danh hiệu cuối năm học</t>
  </si>
  <si>
    <r>
      <t>Chi hỗ trợ hoạt động trải nghiệm :</t>
    </r>
    <r>
      <rPr>
        <sz val="12"/>
        <rFont val="Times New Roman"/>
        <family val="1"/>
      </rPr>
      <t xml:space="preserve"> 2 lần / năm học</t>
    </r>
  </si>
  <si>
    <t>+ Bé giỏi toàn diện: 100.000 đ / trẻ*100 trẻ</t>
  </si>
  <si>
    <t>TM. BAN ĐDCMHS TRƯỜNG MN SƠN CA</t>
  </si>
  <si>
    <t>XÁC NHẬN CỦA TRƯỜNG MN SƠN CA</t>
  </si>
  <si>
    <t xml:space="preserve"> Chi văn phòng phẩm, in ấn tài liệu cho ban đại diện ( Mua bút, sổ sách, in ấn, phô tô Kế hoạch, Quy chế, dự toán, quyết toán kinh phí của ban đại diện CMHS trường)</t>
  </si>
  <si>
    <t>Chi chè nước họp Ban ĐDCMHS: 2 lần họp / năm học của ban đại diện 13 lớp; 3 lần họp/ năm học của Ban Đ DCMHS trường.</t>
  </si>
  <si>
    <t>Căn cứ dự toán chi, mức thu / trẻ / tháng  như sau:</t>
  </si>
  <si>
    <t>x</t>
  </si>
  <si>
    <t>2. Mức thu</t>
  </si>
  <si>
    <t>Độc lập - Tự do - Hạnh phúc</t>
  </si>
  <si>
    <t>Phụ lục số: 01</t>
  </si>
  <si>
    <t xml:space="preserve">Trong trường hợp do nguyên nhân khách quan mà số thu không đủ theo dự toán thì sẽ điều chỉnh giảm </t>
  </si>
  <si>
    <t>mức chi của một số khoản hỗ trợ.</t>
  </si>
  <si>
    <t xml:space="preserve">DỰ TOÁN </t>
  </si>
  <si>
    <t>Nguồn học phí</t>
  </si>
  <si>
    <t>3=1+2</t>
  </si>
  <si>
    <t>Thu, chi kinh phí hoạt động của ban đại diện cha mẹ học sinh</t>
  </si>
  <si>
    <t>Bát INOX ăn cơm</t>
  </si>
  <si>
    <t>Thìa INOX cán dài</t>
  </si>
  <si>
    <t>Dự kiến bình quân số buổi trông trưa / tháng</t>
  </si>
  <si>
    <t>Xô nhựa 15 lít</t>
  </si>
  <si>
    <t>+ Bé chăm ngoan : 80.000 đ/ trẻ * 130 trẻ</t>
  </si>
  <si>
    <t>Bộ phận quản lý</t>
  </si>
  <si>
    <t>Năm học 2022 -2023</t>
  </si>
  <si>
    <t>Bàn chải giặt</t>
  </si>
  <si>
    <t>Chổi cọ nhà vệ sinh</t>
  </si>
  <si>
    <t>Chậu nhựa KĐ 50 cm</t>
  </si>
  <si>
    <t>Chậu nhựa KĐ 70 cm</t>
  </si>
  <si>
    <t>Xô nhựa 10 lít</t>
  </si>
  <si>
    <t>Phạm Thị Hằng</t>
  </si>
  <si>
    <t>ngày</t>
  </si>
  <si>
    <t>( Trừ ngày 20/11)</t>
  </si>
  <si>
    <t>( TRừ ngày 10/3 giỗ tổ)</t>
  </si>
  <si>
    <t>1. Tổng số học sinh : 342 trẻ</t>
  </si>
  <si>
    <t>Số ngày trông trưa</t>
  </si>
  <si>
    <t>Giáo viên mẫu giáo: 10 lớp (HSCC 90%)</t>
  </si>
  <si>
    <t>Giáo viên nhà trẻ: 3 nhóm lớp (HSCC 80%)</t>
  </si>
  <si>
    <t xml:space="preserve">* Ghi chú: Mức thu trên thực hiện khi số học sinh là 302 trẻ. Mức thu trên sẽ được điều chỉnh tăng hoặc giảm khi có biến động về học sinh và  sự điều chỉnh  mức lương tối thiểu vùng theo quy định </t>
  </si>
  <si>
    <t xml:space="preserve"> của Chính phủ.</t>
  </si>
  <si>
    <t>Học sinh tuyển mới</t>
  </si>
  <si>
    <t>Túi nilon đựng rác</t>
  </si>
  <si>
    <t>Danh mục vật dụng dùng chung</t>
  </si>
  <si>
    <t>Thành tiền 
sử dụng/ tháng</t>
  </si>
  <si>
    <t>Tổng số tiền sử dụng/ năm học</t>
  </si>
  <si>
    <t>I. DỰ TOÁN CHI:</t>
  </si>
  <si>
    <t xml:space="preserve"> Học sinh chuyên cần 88,33% = 302 trẻ</t>
  </si>
  <si>
    <t xml:space="preserve">Trong đó: + HS tuyển mới: Nhà trẻ </t>
  </si>
  <si>
    <t xml:space="preserve">                                           Mẫu giáo</t>
  </si>
  <si>
    <t xml:space="preserve">                + HS đang học:  Nhà trẻ </t>
  </si>
  <si>
    <t xml:space="preserve">                                          Mẫu giáo</t>
  </si>
  <si>
    <t xml:space="preserve">  Trong đó: Học sinh chuyên cần 302 trẻ</t>
  </si>
  <si>
    <t>Chiếu cói</t>
  </si>
  <si>
    <t>Danh mục vật dụng tiêu 
hao dùng chung</t>
  </si>
  <si>
    <t>Số học sinh</t>
  </si>
  <si>
    <t>Danh mục vật dụng, đồ dùng</t>
  </si>
  <si>
    <t>Số tiền tính mức
 thu/ trẻ/ năm học</t>
  </si>
  <si>
    <t>* Mức thu / HS/ năm học</t>
  </si>
  <si>
    <t>8=6*12 tháng</t>
  </si>
  <si>
    <t>1. Dự toán chi hỗ trợ người  nấu  ăn</t>
  </si>
  <si>
    <t>Vật dụng tiêu hao dùng chung</t>
  </si>
  <si>
    <t>Tổng dự toán chi</t>
  </si>
  <si>
    <t xml:space="preserve"> + Hỗ trợ  tết trung thu : 4.500.000 đ/ năm </t>
  </si>
  <si>
    <t>+ Hỗ trợ tết thiếu nhi : 4.500.000 đ/ năm</t>
  </si>
  <si>
    <t>150.000 đ/ trẻ / năm học *10 trẻ</t>
  </si>
  <si>
    <t>là 40.940.000 đồng ( Bốn mươi triệu chín trăm bốn mươi nghìn đồng).</t>
  </si>
  <si>
    <t>Số kinh phí trên  trích từ quỹ ban đại diện cha mẹ học sinh các lớp năm học  2022-2023.</t>
  </si>
  <si>
    <t>* Ghi chú: Mức thu trên được thực hiện giá các loại thực phẩm tại thời điểm xây dựng dự toán. Khi giá 
thực phẩm biến động tăng, thì mức thu trên sẽ được điều chỉnh tăng để đảm bảo cân đối các chất dinh dưỡng theo quy định …..</t>
  </si>
  <si>
    <t>Thu - chi tiền ăn bán trú</t>
  </si>
  <si>
    <t>* Căn cứ xây dựng dự toán chi</t>
  </si>
  <si>
    <t>- Số lượng chất đốt đã sử dụng của  năm học trước: loại Gas 45kg/ bình; số lượng sử dụng 8 bình/ tháng</t>
  </si>
  <si>
    <t>- Giá gas tại thời điểm xây dựng dự chi là: 1.500.000 đ/ bình 45kg  tương đương với 33.333 đồng/ kg</t>
  </si>
  <si>
    <t>- Số học sinh đăng ký ăn bán trú tại trường 342; trong đó học sinh chuyên cần 88,33 %= là 302 trẻ,</t>
  </si>
  <si>
    <t>+ Số gas sử dụng /trẻ/ ngày là:    8 bình * 45 kg/302 trẻ/ 20 ngày= 0,059kg/ trẻ/ ngày</t>
  </si>
  <si>
    <t>+ Số tiền chi mua gas sử dụng /ngày/ trẻ: 0,059 kg *33.333 đ=1.967 đ (làm tròn 2.000 đ/ngày/ trẻ)</t>
  </si>
  <si>
    <t>II. DỰ TOÁN THU TIỀN ĂN BÁN TRÚ( BAO GỒM CẢ CHẤT ĐỐT LÀ GAS):</t>
  </si>
  <si>
    <t>- Tiền chất đốt ( gas) : 2.000 đ/ trẻ/ ngày</t>
  </si>
  <si>
    <t>1. Tiền ăn ( mua thực phẩm)</t>
  </si>
  <si>
    <t>Thu - chi tiền mua sắm trang thiết bị phục vụ bán trú</t>
  </si>
  <si>
    <t>Cộng ( bao gồm thuế)</t>
  </si>
  <si>
    <t>Đối tượng thu</t>
  </si>
  <si>
    <t>Học sinh tuyển mới và học sinh đang học</t>
  </si>
  <si>
    <t>Cộng ( Bao gồm thuế)</t>
  </si>
  <si>
    <r>
      <t>* Phương pháp tính mức thu:</t>
    </r>
    <r>
      <rPr>
        <sz val="12"/>
        <color theme="1"/>
        <rFont val="Times New Roman"/>
        <family val="1"/>
      </rPr>
      <t xml:space="preserve"> Tổng dự toán chi/ số học sinh/ danh mục vật dụng, đồ dùng</t>
    </r>
  </si>
  <si>
    <t>Nguồn thu các dịch vụ hỗ trợ</t>
  </si>
  <si>
    <t>Kinh phí hỗ trợ cho 06 LĐHĐ nấu ăn /12 tháng từ nguồn dịch vụ hỗ trợ</t>
  </si>
  <si>
    <t>Số tiền hỗ trợ/ buổi/ người</t>
  </si>
  <si>
    <t>Phụ lục số : 04</t>
  </si>
  <si>
    <t>Thu- chi  tiền chăm sóc bán trú năm học 2022-2023</t>
  </si>
  <si>
    <t>Số tiền hỗ trợ / tháng</t>
  </si>
  <si>
    <t>Dự kiến kinh phí vận động ủng hộ cho ban đại diện cha mẹ học sinh hoạt động trong năm học 2022 -2023</t>
  </si>
  <si>
    <t>3. Mức thu</t>
  </si>
  <si>
    <r>
      <t>2. Số giờ tính làm ngoài  giờ hành chính (</t>
    </r>
    <r>
      <rPr>
        <sz val="12"/>
        <color theme="1"/>
        <rFont val="Times New Roman"/>
        <family val="1"/>
      </rPr>
      <t xml:space="preserve"> Trông học sinh buổi trưa)</t>
    </r>
  </si>
  <si>
    <r>
      <t xml:space="preserve">1. Tổng số học sinh : </t>
    </r>
    <r>
      <rPr>
        <sz val="12"/>
        <color theme="1"/>
        <rFont val="Times New Roman"/>
        <family val="1"/>
      </rPr>
      <t>342 trẻ</t>
    </r>
  </si>
  <si>
    <t xml:space="preserve">* Ghi chú: Mức thu trên thực hiện khi số học sinh là 302 trẻ. Mức thu trên sẽ được điều chỉnh tăng hoặc giảm khi có biến động về học sinh </t>
  </si>
  <si>
    <t>1. Căn cứ xây dựng dự toán chi:</t>
  </si>
  <si>
    <t>- Căn cứ quy định về thời gian làm việc  đối với viên chức</t>
  </si>
  <si>
    <t>2. Dự toán chi:</t>
  </si>
  <si>
    <t>- Mức thu: 43.449 đồng/ tháng/ trẻ  -  Làm tròn: 43.000 đồng ( 118.000 đ /302 trẻ/9 tháng)</t>
  </si>
  <si>
    <t>Mức lương tối thiểu vùng năm 2022
phải chi trả cho đối tượng hợp đồng vị trí nấu ăn</t>
  </si>
  <si>
    <t xml:space="preserve">- Căn cứ tiền lương, các khoản  phụ cấp  theo lương của cán bộ quản lý, giáo viên </t>
  </si>
  <si>
    <t>- Căn cứ số học sinh đi học;  Số cán bộ, giáo viên làm giờ ngoài giờ hành chính</t>
  </si>
  <si>
    <t>Thu- chi  tiền quản lý trẻ ngoài giờ hành chính năm học 2022-2023</t>
  </si>
  <si>
    <t>Thời gian quản lý  học sinh buổi trưa : 02 giờ  ( tính từ 11 giờ 30' đến 13 giờ 30')</t>
  </si>
  <si>
    <t>Cốc INOX 200 mml</t>
  </si>
  <si>
    <t>2. Vật dụng tiêu hao dùng chung</t>
  </si>
  <si>
    <t>1. Đồ dùng  bán trú dùng chung</t>
  </si>
  <si>
    <t>Đồ dùng mua bổ sung</t>
  </si>
  <si>
    <t xml:space="preserve">Đồ dùng mua mới thay thế </t>
  </si>
  <si>
    <t>Đồ dùng dùng chung mua bổ sung</t>
  </si>
  <si>
    <t xml:space="preserve">Bô nhựa </t>
  </si>
  <si>
    <t xml:space="preserve">Đồ dùng dùng chung mua mới </t>
  </si>
  <si>
    <t>Làm tròn 182.000 đ/trẻ/ năm học</t>
  </si>
  <si>
    <t>Làm tròn: 325.000 đ/ trẻ/ năm học</t>
  </si>
  <si>
    <t>2. Tiền chất đốt (gas)</t>
  </si>
  <si>
    <r>
      <t>* Mức thu: 22.000đ/ trẻ/ ngày;</t>
    </r>
    <r>
      <rPr>
        <sz val="12"/>
        <color theme="1"/>
        <rFont val="Times New Roman"/>
        <family val="1"/>
      </rPr>
      <t xml:space="preserve"> trong đó :</t>
    </r>
  </si>
  <si>
    <t>- Tiền ăn bán trú: 20.000 đ/ trẻ / ngày</t>
  </si>
  <si>
    <t>- Mức thu: 3.013 đồng/ giờ/ trẻ   -Làm tròn 3.000 đ/ giờ / trẻ ( 36.400.000đ /302 trẻ/20 ngày/2 giờ)</t>
  </si>
  <si>
    <t>Phụ lục số: 05</t>
  </si>
  <si>
    <t>Phụ lục số : 03</t>
  </si>
  <si>
    <t>Phụ lục số: 02</t>
  </si>
  <si>
    <t xml:space="preserve">- Đối với học sinh tuyển mới : 142.846 đ + 2.583 đ+ 179.762 đ = 325.191 đ </t>
  </si>
  <si>
    <t>- Đối với học sinh đang học: 2.583 đ +179.762 đ = 182.344 đ</t>
  </si>
  <si>
    <t>- Mức thu: 20.000 đ/ trẻ/ ngày ;  Đối với trẻ mẫu giáo: Gồm 2 bữa: 1 bữa chính và 1 bữa phụ; 
                                                  Đối với trẻ nhà trẻ: Gồm 3 bữa:  2 bữa chính và 1 bữa phụ</t>
  </si>
  <si>
    <t>( Kèm theo Kế hoạch số   224 /KH-MNSC ngày    06  / 10 /2022)</t>
  </si>
  <si>
    <t>( Kèm theo Kế hoạch số  224  /KH-MNSC ngày   06  /  10  /2022)</t>
  </si>
  <si>
    <t>( Kèm theo Kế hoạch số  224   /KH-MNSC ngày  10 /  10 /2022)</t>
  </si>
  <si>
    <t>( Kèm theo Kế hoạch số  224  /KH-MNSC ngày  06  / 10 /2022)</t>
  </si>
  <si>
    <t>(Đã ký)</t>
  </si>
  <si>
    <t>Cát Bà, ngày 28  tháng    09  năm 2022</t>
  </si>
  <si>
    <t>Đoàn Thúy Anh</t>
  </si>
  <si>
    <t>Trần Thị Minh</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</si>
</sst>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3"/>
      <name val="Times New Roman"/>
      <family val="1"/>
    </font>
    <font>
      <sz val="12"/>
      <name val="Times New Roman"/>
      <family val="1"/>
    </font>
    <font>
      <sz val="12"/>
      <color theme="1"/>
      <name val="Times New Roman"/>
      <family val="1"/>
    </font>
    <font>
      <b/>
      <sz val="12"/>
      <color theme="1"/>
      <name val="Times New Roman"/>
      <family val="1"/>
    </font>
    <font>
      <b/>
      <sz val="14"/>
      <color theme="1"/>
      <name val="Times New Roman"/>
      <family val="1"/>
    </font>
    <font>
      <sz val="11"/>
      <color theme="1"/>
      <name val="Times New Roman"/>
      <family val="1"/>
    </font>
    <font>
      <i/>
      <sz val="12"/>
      <color theme="1"/>
      <name val="Times New Roman"/>
      <family val="1"/>
    </font>
    <font>
      <sz val="13"/>
      <color theme="1"/>
      <name val="Calibri"/>
      <family val="2"/>
      <scheme val="minor"/>
    </font>
    <font>
      <b/>
      <sz val="11"/>
      <color theme="1"/>
      <name val="Times New Roman"/>
      <family val="1"/>
    </font>
    <font>
      <sz val="9"/>
      <color theme="1"/>
      <name val="Times New Roman"/>
      <family val="1"/>
    </font>
    <font>
      <sz val="12"/>
      <color theme="1"/>
      <name val="Calibri"/>
      <family val="2"/>
      <scheme val="minor"/>
    </font>
    <font>
      <b/>
      <sz val="12"/>
      <name val="Times New Roman"/>
      <family val="1"/>
    </font>
    <font>
      <sz val="14"/>
      <name val="Times New Roman"/>
      <family val="1"/>
    </font>
    <font>
      <b/>
      <sz val="14"/>
      <name val="Times New Roman"/>
      <family val="1"/>
    </font>
    <font>
      <b/>
      <sz val="12"/>
      <name val=".VnTimeH"/>
      <family val="2"/>
    </font>
    <font>
      <b/>
      <sz val="14"/>
      <name val=".vnTime"/>
      <family val="2"/>
    </font>
    <font>
      <b/>
      <u/>
      <sz val="12"/>
      <name val="Times New Roman"/>
      <family val="1"/>
    </font>
    <font>
      <b/>
      <sz val="13"/>
      <name val="Times New Roman"/>
      <family val="1"/>
    </font>
    <font>
      <i/>
      <sz val="14"/>
      <name val="Times New Roman"/>
      <family val="1"/>
    </font>
    <font>
      <sz val="11"/>
      <color theme="1"/>
      <name val="Calibri"/>
      <family val="2"/>
      <scheme val="minor"/>
    </font>
    <font>
      <sz val="10"/>
      <color theme="1"/>
      <name val="Calibri"/>
      <family val="2"/>
      <scheme val="minor"/>
    </font>
    <font>
      <b/>
      <sz val="11"/>
      <color theme="1"/>
      <name val="Calibri"/>
      <family val="2"/>
      <scheme val="minor"/>
    </font>
    <font>
      <sz val="12"/>
      <color theme="0"/>
      <name val="Times New Roman"/>
      <family val="1"/>
    </font>
    <font>
      <b/>
      <u/>
      <sz val="12"/>
      <color theme="1"/>
      <name val="Times New Roman"/>
      <family val="1"/>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xf numFmtId="0" fontId="20" fillId="0" borderId="0"/>
  </cellStyleXfs>
  <cellXfs count="256">
    <xf numFmtId="0" fontId="0" fillId="0" borderId="0" xfId="0"/>
    <xf numFmtId="3" fontId="0" fillId="0" borderId="0" xfId="0" applyNumberFormat="1"/>
    <xf numFmtId="3" fontId="6" fillId="0" borderId="5" xfId="0" applyNumberFormat="1" applyFont="1" applyBorder="1"/>
    <xf numFmtId="3" fontId="3" fillId="0" borderId="6" xfId="0" applyNumberFormat="1" applyFont="1" applyBorder="1" applyAlignment="1">
      <alignment horizontal="center"/>
    </xf>
    <xf numFmtId="3" fontId="3" fillId="0" borderId="6" xfId="0" applyNumberFormat="1" applyFont="1" applyBorder="1"/>
    <xf numFmtId="3" fontId="3" fillId="0" borderId="1" xfId="0" applyNumberFormat="1" applyFont="1" applyBorder="1"/>
    <xf numFmtId="0" fontId="0" fillId="0" borderId="1" xfId="0" applyBorder="1"/>
    <xf numFmtId="0" fontId="6" fillId="0" borderId="5" xfId="0" applyFont="1" applyBorder="1"/>
    <xf numFmtId="0" fontId="6" fillId="0" borderId="6" xfId="0" applyFont="1" applyBorder="1"/>
    <xf numFmtId="0" fontId="6" fillId="0" borderId="1" xfId="0" applyFont="1" applyBorder="1"/>
    <xf numFmtId="3" fontId="3" fillId="0" borderId="9" xfId="0" applyNumberFormat="1" applyFont="1" applyBorder="1"/>
    <xf numFmtId="0" fontId="10" fillId="0" borderId="13" xfId="0" applyFont="1" applyBorder="1" applyAlignment="1">
      <alignment horizontal="center" vertical="center"/>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4" fillId="0" borderId="0" xfId="0" applyFont="1" applyFill="1" applyBorder="1"/>
    <xf numFmtId="0" fontId="3" fillId="0" borderId="0" xfId="0" applyFont="1"/>
    <xf numFmtId="0" fontId="11" fillId="0" borderId="0" xfId="0" applyFont="1"/>
    <xf numFmtId="3" fontId="11" fillId="0" borderId="0" xfId="0" applyNumberFormat="1" applyFont="1"/>
    <xf numFmtId="3" fontId="4" fillId="0" borderId="1" xfId="0" applyNumberFormat="1" applyFont="1" applyBorder="1"/>
    <xf numFmtId="0" fontId="7" fillId="0" borderId="0" xfId="0" applyFont="1" applyAlignment="1"/>
    <xf numFmtId="0" fontId="6" fillId="0" borderId="9" xfId="0" applyFont="1" applyBorder="1"/>
    <xf numFmtId="0" fontId="5" fillId="0" borderId="0" xfId="0" applyFont="1" applyAlignment="1"/>
    <xf numFmtId="0" fontId="4" fillId="0" borderId="0" xfId="0" applyFont="1" applyAlignment="1">
      <alignment horizontal="left"/>
    </xf>
    <xf numFmtId="0" fontId="6" fillId="0" borderId="0" xfId="0" applyFont="1"/>
    <xf numFmtId="0" fontId="15" fillId="0" borderId="0" xfId="0" applyFont="1" applyAlignment="1">
      <alignment horizontal="center"/>
    </xf>
    <xf numFmtId="0" fontId="16" fillId="0" borderId="0" xfId="0" applyFont="1" applyAlignment="1">
      <alignment horizontal="center"/>
    </xf>
    <xf numFmtId="0" fontId="15" fillId="0" borderId="0" xfId="0" applyFont="1" applyAlignment="1">
      <alignment horizont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2" fillId="0" borderId="6" xfId="0" applyFont="1" applyBorder="1" applyAlignment="1">
      <alignment horizontal="center" wrapText="1"/>
    </xf>
    <xf numFmtId="0" fontId="12" fillId="0" borderId="14" xfId="0" applyFont="1" applyBorder="1" applyAlignment="1">
      <alignment horizontal="left"/>
    </xf>
    <xf numFmtId="0" fontId="12" fillId="0" borderId="7" xfId="0" applyFont="1" applyBorder="1" applyAlignment="1">
      <alignment horizontal="left"/>
    </xf>
    <xf numFmtId="0" fontId="12" fillId="0" borderId="15" xfId="0" applyFont="1" applyBorder="1" applyAlignment="1">
      <alignment horizontal="left"/>
    </xf>
    <xf numFmtId="3" fontId="17" fillId="0" borderId="6" xfId="0" applyNumberFormat="1" applyFont="1" applyBorder="1"/>
    <xf numFmtId="0" fontId="16" fillId="0" borderId="6" xfId="0" applyFont="1" applyBorder="1" applyAlignment="1">
      <alignment horizontal="center" vertical="center"/>
    </xf>
    <xf numFmtId="0" fontId="12" fillId="0" borderId="6" xfId="0" applyFont="1" applyBorder="1" applyAlignment="1">
      <alignment horizontal="center"/>
    </xf>
    <xf numFmtId="3" fontId="2" fillId="0" borderId="6" xfId="0" applyNumberFormat="1" applyFont="1" applyBorder="1"/>
    <xf numFmtId="3" fontId="0" fillId="0" borderId="6" xfId="0" applyNumberFormat="1" applyBorder="1"/>
    <xf numFmtId="0" fontId="2" fillId="0" borderId="14" xfId="0" quotePrefix="1" applyFont="1" applyBorder="1" applyAlignment="1">
      <alignment horizontal="left"/>
    </xf>
    <xf numFmtId="0" fontId="2" fillId="0" borderId="15" xfId="0" applyFont="1" applyBorder="1" applyAlignment="1">
      <alignment horizontal="left"/>
    </xf>
    <xf numFmtId="3" fontId="12" fillId="0" borderId="6" xfId="0" applyNumberFormat="1" applyFont="1" applyBorder="1"/>
    <xf numFmtId="0" fontId="2" fillId="0" borderId="7" xfId="0" quotePrefix="1" applyFont="1" applyBorder="1" applyAlignment="1">
      <alignment horizontal="left"/>
    </xf>
    <xf numFmtId="0" fontId="12" fillId="0" borderId="10" xfId="0" applyFont="1" applyBorder="1" applyAlignment="1">
      <alignment horizontal="center"/>
    </xf>
    <xf numFmtId="0" fontId="2" fillId="0" borderId="8" xfId="0" quotePrefix="1" applyFont="1" applyBorder="1" applyAlignment="1">
      <alignment horizontal="left"/>
    </xf>
    <xf numFmtId="0" fontId="2" fillId="0" borderId="17" xfId="0" applyFont="1" applyBorder="1" applyAlignment="1">
      <alignment horizontal="left"/>
    </xf>
    <xf numFmtId="3" fontId="2" fillId="0" borderId="10" xfId="0" applyNumberFormat="1" applyFont="1" applyBorder="1"/>
    <xf numFmtId="3" fontId="0" fillId="0" borderId="10" xfId="0" applyNumberFormat="1" applyBorder="1"/>
    <xf numFmtId="0" fontId="2" fillId="0" borderId="16" xfId="0" applyFont="1" applyBorder="1" applyAlignment="1">
      <alignment horizontal="left"/>
    </xf>
    <xf numFmtId="0" fontId="12" fillId="0" borderId="16" xfId="0" applyFont="1" applyBorder="1" applyAlignment="1">
      <alignment horizontal="left"/>
    </xf>
    <xf numFmtId="0" fontId="12" fillId="0" borderId="8" xfId="0" applyFont="1" applyBorder="1" applyAlignment="1">
      <alignment horizontal="left"/>
    </xf>
    <xf numFmtId="0" fontId="12" fillId="0" borderId="17" xfId="0" applyFont="1" applyBorder="1" applyAlignment="1">
      <alignment horizontal="left"/>
    </xf>
    <xf numFmtId="0" fontId="2" fillId="0" borderId="9" xfId="0" applyFont="1" applyBorder="1" applyAlignment="1">
      <alignment horizontal="center"/>
    </xf>
    <xf numFmtId="3" fontId="2" fillId="0" borderId="9" xfId="0" applyNumberFormat="1" applyFont="1" applyBorder="1"/>
    <xf numFmtId="3" fontId="0" fillId="0" borderId="9" xfId="0" applyNumberFormat="1" applyBorder="1"/>
    <xf numFmtId="0" fontId="1" fillId="0" borderId="1" xfId="0" applyFont="1" applyBorder="1"/>
    <xf numFmtId="3" fontId="18" fillId="0" borderId="1" xfId="0" applyNumberFormat="1" applyFont="1" applyBorder="1"/>
    <xf numFmtId="3" fontId="0" fillId="0" borderId="1" xfId="0" applyNumberFormat="1" applyBorder="1"/>
    <xf numFmtId="0" fontId="1" fillId="0" borderId="0" xfId="0" applyNumberFormat="1" applyFont="1" applyBorder="1" applyAlignment="1"/>
    <xf numFmtId="0" fontId="12" fillId="0" borderId="0" xfId="0" applyFont="1" applyAlignment="1">
      <alignment horizontal="left"/>
    </xf>
    <xf numFmtId="0" fontId="18" fillId="0" borderId="0" xfId="0" applyNumberFormat="1" applyFont="1" applyBorder="1" applyAlignment="1"/>
    <xf numFmtId="3" fontId="12" fillId="0" borderId="10" xfId="0" applyNumberFormat="1" applyFont="1" applyBorder="1"/>
    <xf numFmtId="0" fontId="12" fillId="0" borderId="6" xfId="0" applyFont="1" applyBorder="1" applyAlignment="1">
      <alignment horizontal="center" vertical="center"/>
    </xf>
    <xf numFmtId="3" fontId="2" fillId="0" borderId="6" xfId="0" applyNumberFormat="1" applyFont="1" applyBorder="1" applyAlignment="1">
      <alignment vertical="center"/>
    </xf>
    <xf numFmtId="0" fontId="4" fillId="0" borderId="0" xfId="0" applyFont="1"/>
    <xf numFmtId="0" fontId="6" fillId="0" borderId="0" xfId="0" applyFont="1" applyAlignment="1">
      <alignment horizontal="center"/>
    </xf>
    <xf numFmtId="0" fontId="0" fillId="0" borderId="6" xfId="0" applyBorder="1"/>
    <xf numFmtId="0" fontId="8" fillId="0" borderId="0" xfId="0" applyFont="1" applyAlignment="1">
      <alignment horizontal="center"/>
    </xf>
    <xf numFmtId="0" fontId="3" fillId="0" borderId="6" xfId="0" applyFont="1" applyBorder="1" applyAlignment="1">
      <alignment vertical="center" wrapText="1"/>
    </xf>
    <xf numFmtId="0" fontId="3" fillId="0" borderId="14" xfId="0" applyFont="1" applyBorder="1" applyAlignment="1">
      <alignment vertical="center" wrapText="1"/>
    </xf>
    <xf numFmtId="0" fontId="3" fillId="0" borderId="6" xfId="0" applyFont="1" applyBorder="1" applyAlignment="1">
      <alignment horizontal="center" vertical="center"/>
    </xf>
    <xf numFmtId="0" fontId="6" fillId="0" borderId="1" xfId="0" applyFont="1" applyBorder="1" applyAlignment="1">
      <alignment horizontal="center" vertical="center" wrapText="1"/>
    </xf>
    <xf numFmtId="0" fontId="6" fillId="0" borderId="5" xfId="0" applyFont="1" applyBorder="1" applyAlignment="1">
      <alignment horizontal="center"/>
    </xf>
    <xf numFmtId="0" fontId="6" fillId="0" borderId="6" xfId="0" applyFont="1" applyBorder="1" applyAlignment="1">
      <alignment horizontal="center"/>
    </xf>
    <xf numFmtId="3" fontId="6" fillId="0" borderId="6" xfId="0" applyNumberFormat="1" applyFont="1" applyBorder="1"/>
    <xf numFmtId="0" fontId="6" fillId="0" borderId="9" xfId="0" applyFont="1" applyBorder="1" applyAlignment="1">
      <alignment horizontal="center"/>
    </xf>
    <xf numFmtId="3" fontId="6" fillId="0" borderId="9" xfId="0" applyNumberFormat="1" applyFont="1" applyBorder="1"/>
    <xf numFmtId="0" fontId="9" fillId="0" borderId="1" xfId="0" applyFont="1" applyBorder="1" applyAlignment="1">
      <alignment horizontal="center"/>
    </xf>
    <xf numFmtId="3" fontId="9" fillId="0" borderId="1" xfId="0" applyNumberFormat="1" applyFont="1" applyBorder="1"/>
    <xf numFmtId="3" fontId="6" fillId="0" borderId="1" xfId="0" applyNumberFormat="1" applyFont="1" applyBorder="1"/>
    <xf numFmtId="0" fontId="21" fillId="0" borderId="1" xfId="0" applyFont="1" applyBorder="1" applyAlignment="1">
      <alignment horizontal="center"/>
    </xf>
    <xf numFmtId="1" fontId="6" fillId="0" borderId="5" xfId="0" applyNumberFormat="1" applyFont="1" applyBorder="1"/>
    <xf numFmtId="3" fontId="6" fillId="0" borderId="5" xfId="0" applyNumberFormat="1" applyFont="1" applyBorder="1" applyAlignment="1">
      <alignment horizontal="right"/>
    </xf>
    <xf numFmtId="1" fontId="6" fillId="0" borderId="6" xfId="0" applyNumberFormat="1" applyFont="1" applyBorder="1"/>
    <xf numFmtId="3" fontId="6" fillId="0" borderId="6" xfId="0" applyNumberFormat="1" applyFont="1" applyBorder="1" applyAlignment="1">
      <alignment horizontal="right"/>
    </xf>
    <xf numFmtId="3" fontId="6" fillId="0" borderId="9" xfId="0" applyNumberFormat="1" applyFont="1" applyBorder="1" applyAlignment="1">
      <alignment horizontal="right"/>
    </xf>
    <xf numFmtId="0" fontId="9" fillId="0" borderId="1" xfId="0" applyFont="1" applyBorder="1" applyAlignment="1">
      <alignment horizontal="right"/>
    </xf>
    <xf numFmtId="1" fontId="9" fillId="0" borderId="1" xfId="0" applyNumberFormat="1" applyFont="1" applyBorder="1" applyAlignment="1">
      <alignment horizontal="right"/>
    </xf>
    <xf numFmtId="3" fontId="9" fillId="0" borderId="1" xfId="0" applyNumberFormat="1" applyFont="1" applyBorder="1" applyAlignment="1">
      <alignment horizontal="center"/>
    </xf>
    <xf numFmtId="3" fontId="9" fillId="0" borderId="1" xfId="0" applyNumberFormat="1" applyFont="1" applyBorder="1" applyAlignment="1">
      <alignment horizontal="right"/>
    </xf>
    <xf numFmtId="49" fontId="4" fillId="0" borderId="0" xfId="0" applyNumberFormat="1" applyFont="1"/>
    <xf numFmtId="0" fontId="3" fillId="0" borderId="0" xfId="0" applyFont="1" applyAlignment="1">
      <alignment horizontal="left"/>
    </xf>
    <xf numFmtId="49" fontId="3" fillId="0" borderId="0" xfId="0" applyNumberFormat="1" applyFont="1"/>
    <xf numFmtId="49" fontId="3" fillId="0" borderId="0" xfId="0" quotePrefix="1" applyNumberFormat="1" applyFont="1"/>
    <xf numFmtId="0" fontId="11" fillId="0" borderId="0" xfId="0" applyFont="1" applyAlignment="1">
      <alignment horizontal="center"/>
    </xf>
    <xf numFmtId="0" fontId="6" fillId="0" borderId="5" xfId="0" applyFont="1" applyBorder="1" applyAlignment="1">
      <alignment horizontal="right"/>
    </xf>
    <xf numFmtId="0" fontId="6" fillId="0" borderId="6" xfId="0" applyFont="1" applyBorder="1" applyAlignment="1">
      <alignment horizontal="right"/>
    </xf>
    <xf numFmtId="0" fontId="6" fillId="0" borderId="9" xfId="0" applyFont="1" applyBorder="1" applyAlignment="1">
      <alignment horizontal="right"/>
    </xf>
    <xf numFmtId="0" fontId="3" fillId="0" borderId="6" xfId="0" applyFont="1" applyBorder="1" applyAlignment="1">
      <alignment vertical="center"/>
    </xf>
    <xf numFmtId="3" fontId="3" fillId="0" borderId="9" xfId="0" applyNumberFormat="1" applyFont="1" applyBorder="1" applyAlignment="1">
      <alignment horizontal="center"/>
    </xf>
    <xf numFmtId="0" fontId="4" fillId="0" borderId="1" xfId="0" applyFont="1" applyFill="1" applyBorder="1" applyAlignment="1">
      <alignment horizontal="center" vertical="center" wrapText="1"/>
    </xf>
    <xf numFmtId="0" fontId="9" fillId="0" borderId="1" xfId="0" applyFont="1" applyBorder="1" applyAlignment="1">
      <alignment horizontal="center" vertical="center"/>
    </xf>
    <xf numFmtId="3" fontId="3" fillId="0" borderId="1" xfId="0" applyNumberFormat="1" applyFont="1" applyBorder="1" applyAlignment="1">
      <alignment horizontal="center"/>
    </xf>
    <xf numFmtId="0" fontId="3" fillId="0" borderId="0" xfId="0" quotePrefix="1" applyFont="1" applyAlignment="1">
      <alignment horizontal="left"/>
    </xf>
    <xf numFmtId="3" fontId="22" fillId="0" borderId="0" xfId="0" applyNumberFormat="1" applyFont="1"/>
    <xf numFmtId="0" fontId="0" fillId="0" borderId="0" xfId="0" quotePrefix="1"/>
    <xf numFmtId="0" fontId="22" fillId="0" borderId="0" xfId="0" applyFont="1"/>
    <xf numFmtId="0" fontId="7" fillId="0" borderId="0" xfId="0" applyFont="1" applyAlignment="1">
      <alignment horizontal="center"/>
    </xf>
    <xf numFmtId="0" fontId="9" fillId="0" borderId="1" xfId="0" applyFont="1" applyBorder="1" applyAlignment="1">
      <alignment horizontal="center" vertical="center" wrapText="1"/>
    </xf>
    <xf numFmtId="3" fontId="3" fillId="0" borderId="27" xfId="0" applyNumberFormat="1" applyFont="1" applyBorder="1"/>
    <xf numFmtId="3" fontId="3" fillId="0" borderId="14" xfId="0" applyNumberFormat="1" applyFont="1" applyBorder="1" applyAlignment="1">
      <alignment horizontal="center"/>
    </xf>
    <xf numFmtId="3" fontId="3" fillId="0" borderId="15" xfId="0" applyNumberFormat="1" applyFont="1" applyBorder="1"/>
    <xf numFmtId="3" fontId="3" fillId="0" borderId="18" xfId="0" applyNumberFormat="1" applyFont="1" applyBorder="1" applyAlignment="1">
      <alignment horizontal="center"/>
    </xf>
    <xf numFmtId="3" fontId="3" fillId="0" borderId="20" xfId="0" applyNumberFormat="1" applyFont="1" applyBorder="1"/>
    <xf numFmtId="3" fontId="23" fillId="0" borderId="26" xfId="0" applyNumberFormat="1" applyFont="1" applyBorder="1" applyAlignment="1">
      <alignment horizontal="center"/>
    </xf>
    <xf numFmtId="3" fontId="23" fillId="0" borderId="14" xfId="0" applyNumberFormat="1" applyFont="1" applyBorder="1" applyAlignment="1">
      <alignment horizontal="center"/>
    </xf>
    <xf numFmtId="3" fontId="3" fillId="0" borderId="6" xfId="0" applyNumberFormat="1" applyFont="1" applyBorder="1" applyAlignment="1"/>
    <xf numFmtId="0" fontId="7" fillId="0" borderId="0" xfId="0" applyFont="1" applyAlignment="1">
      <alignment horizontal="center"/>
    </xf>
    <xf numFmtId="0" fontId="3" fillId="0" borderId="1" xfId="0" applyFont="1" applyBorder="1"/>
    <xf numFmtId="49" fontId="4" fillId="0" borderId="1" xfId="0" applyNumberFormat="1" applyFont="1" applyBorder="1" applyAlignment="1">
      <alignment horizontal="right"/>
    </xf>
    <xf numFmtId="49" fontId="4" fillId="0" borderId="1" xfId="0" applyNumberFormat="1" applyFont="1" applyBorder="1" applyAlignment="1">
      <alignment horizontal="center" vertical="center"/>
    </xf>
    <xf numFmtId="0" fontId="0" fillId="0" borderId="6" xfId="0" applyFont="1" applyBorder="1" applyAlignment="1">
      <alignment horizontal="center"/>
    </xf>
    <xf numFmtId="49" fontId="3" fillId="0" borderId="6" xfId="0" applyNumberFormat="1" applyFont="1" applyBorder="1"/>
    <xf numFmtId="0" fontId="0" fillId="0" borderId="9" xfId="0" applyFont="1" applyBorder="1" applyAlignment="1">
      <alignment horizontal="center"/>
    </xf>
    <xf numFmtId="49" fontId="3" fillId="0" borderId="9" xfId="0" applyNumberFormat="1" applyFont="1" applyBorder="1"/>
    <xf numFmtId="0" fontId="0" fillId="0" borderId="9" xfId="0" applyBorder="1"/>
    <xf numFmtId="0" fontId="4" fillId="0" borderId="1" xfId="0" applyFont="1" applyBorder="1" applyAlignment="1">
      <alignment horizontal="center" vertical="center" wrapText="1"/>
    </xf>
    <xf numFmtId="0" fontId="4" fillId="0" borderId="0" xfId="0" quotePrefix="1" applyFont="1" applyAlignment="1">
      <alignment horizontal="left"/>
    </xf>
    <xf numFmtId="0" fontId="7" fillId="0" borderId="0" xfId="0" applyFont="1" applyAlignment="1">
      <alignment horizontal="center"/>
    </xf>
    <xf numFmtId="3" fontId="4" fillId="0" borderId="2" xfId="0" applyNumberFormat="1" applyFont="1" applyBorder="1"/>
    <xf numFmtId="3" fontId="3" fillId="0" borderId="14" xfId="0" applyNumberFormat="1" applyFont="1" applyBorder="1" applyAlignment="1"/>
    <xf numFmtId="3" fontId="3" fillId="0" borderId="15" xfId="0" applyNumberFormat="1" applyFont="1" applyBorder="1" applyAlignment="1">
      <alignment vertical="center"/>
    </xf>
    <xf numFmtId="3" fontId="3" fillId="0" borderId="14" xfId="0" applyNumberFormat="1" applyFont="1" applyBorder="1" applyAlignment="1">
      <alignment vertical="center"/>
    </xf>
    <xf numFmtId="3" fontId="4" fillId="0" borderId="4" xfId="0" applyNumberFormat="1" applyFont="1" applyBorder="1"/>
    <xf numFmtId="0" fontId="4" fillId="0" borderId="0" xfId="0" applyFont="1" applyBorder="1" applyAlignment="1">
      <alignment horizontal="right"/>
    </xf>
    <xf numFmtId="3" fontId="4" fillId="0" borderId="0" xfId="0" applyNumberFormat="1" applyFont="1" applyBorder="1"/>
    <xf numFmtId="0" fontId="0" fillId="0" borderId="0" xfId="0" applyBorder="1"/>
    <xf numFmtId="0" fontId="4" fillId="0" borderId="0" xfId="0" quotePrefix="1" applyFont="1" applyFill="1" applyBorder="1"/>
    <xf numFmtId="0" fontId="3" fillId="0" borderId="0" xfId="0" quotePrefix="1" applyFont="1" applyFill="1" applyBorder="1"/>
    <xf numFmtId="0" fontId="7" fillId="0" borderId="0" xfId="0" applyFont="1" applyAlignment="1">
      <alignment horizontal="center"/>
    </xf>
    <xf numFmtId="0" fontId="9" fillId="0" borderId="4" xfId="0" applyFont="1" applyBorder="1" applyAlignment="1">
      <alignment horizontal="center" vertical="center" wrapText="1"/>
    </xf>
    <xf numFmtId="0" fontId="4" fillId="0" borderId="1" xfId="0" applyFont="1" applyBorder="1" applyAlignment="1">
      <alignment horizontal="center" vertical="center"/>
    </xf>
    <xf numFmtId="0" fontId="6" fillId="0" borderId="0" xfId="0" applyFont="1" applyAlignment="1">
      <alignment horizontal="right"/>
    </xf>
    <xf numFmtId="0" fontId="4" fillId="0" borderId="26" xfId="0" applyFont="1" applyBorder="1" applyAlignment="1">
      <alignment horizontal="center" vertical="center"/>
    </xf>
    <xf numFmtId="0" fontId="4" fillId="0" borderId="27" xfId="0" applyFont="1" applyFill="1" applyBorder="1" applyAlignment="1">
      <alignment horizontal="center" vertical="center" wrapText="1"/>
    </xf>
    <xf numFmtId="0" fontId="4" fillId="0" borderId="14" xfId="0" applyFont="1" applyBorder="1" applyAlignment="1">
      <alignment horizontal="center" vertical="center"/>
    </xf>
    <xf numFmtId="0" fontId="2" fillId="0" borderId="6" xfId="0" applyFont="1" applyBorder="1" applyAlignment="1">
      <alignment vertical="center" wrapText="1"/>
    </xf>
    <xf numFmtId="0" fontId="2" fillId="0" borderId="14" xfId="0" applyFont="1" applyBorder="1" applyAlignment="1">
      <alignment vertical="center" wrapText="1"/>
    </xf>
    <xf numFmtId="0" fontId="3" fillId="0" borderId="15" xfId="0" applyFont="1" applyBorder="1" applyAlignment="1">
      <alignment horizontal="right" vertical="center"/>
    </xf>
    <xf numFmtId="0" fontId="3" fillId="0" borderId="15" xfId="0" applyFont="1" applyFill="1" applyBorder="1" applyAlignment="1">
      <alignment horizontal="left"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26" xfId="0" applyFont="1" applyBorder="1" applyAlignment="1">
      <alignment horizontal="left" vertical="center"/>
    </xf>
    <xf numFmtId="0" fontId="4" fillId="0" borderId="27" xfId="0" applyFont="1" applyBorder="1" applyAlignment="1">
      <alignment horizontal="center" vertical="center"/>
    </xf>
    <xf numFmtId="0" fontId="4" fillId="0" borderId="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14" xfId="0" applyFont="1" applyBorder="1" applyAlignment="1">
      <alignment horizontal="left" vertical="center"/>
    </xf>
    <xf numFmtId="0" fontId="4" fillId="0" borderId="15" xfId="0" applyFont="1" applyFill="1" applyBorder="1" applyAlignment="1">
      <alignment horizontal="center" vertical="center" wrapText="1"/>
    </xf>
    <xf numFmtId="0" fontId="12" fillId="0" borderId="14" xfId="0" applyFont="1" applyBorder="1" applyAlignment="1">
      <alignment vertical="center" wrapText="1"/>
    </xf>
    <xf numFmtId="0" fontId="3" fillId="0" borderId="9" xfId="0" applyFont="1" applyBorder="1" applyAlignment="1">
      <alignment horizontal="center" vertical="center"/>
    </xf>
    <xf numFmtId="0" fontId="3" fillId="0" borderId="18" xfId="0" applyFont="1" applyBorder="1" applyAlignment="1">
      <alignment vertical="center" wrapText="1"/>
    </xf>
    <xf numFmtId="3" fontId="3" fillId="0" borderId="9" xfId="0" applyNumberFormat="1" applyFont="1" applyBorder="1" applyAlignment="1"/>
    <xf numFmtId="3" fontId="3" fillId="0" borderId="18" xfId="0" applyNumberFormat="1" applyFont="1" applyBorder="1" applyAlignment="1"/>
    <xf numFmtId="3" fontId="3" fillId="0" borderId="20" xfId="0" applyNumberFormat="1" applyFont="1" applyBorder="1" applyAlignment="1">
      <alignment vertical="center"/>
    </xf>
    <xf numFmtId="3" fontId="24" fillId="0" borderId="6" xfId="0" applyNumberFormat="1" applyFont="1" applyBorder="1" applyAlignment="1"/>
    <xf numFmtId="3" fontId="24" fillId="0" borderId="11" xfId="0" applyNumberFormat="1" applyFont="1" applyBorder="1"/>
    <xf numFmtId="3" fontId="3" fillId="0" borderId="21" xfId="0" applyNumberFormat="1" applyFont="1" applyBorder="1" applyAlignment="1"/>
    <xf numFmtId="0" fontId="0" fillId="0" borderId="10" xfId="0" applyFont="1" applyBorder="1" applyAlignment="1">
      <alignment horizontal="center"/>
    </xf>
    <xf numFmtId="49" fontId="3" fillId="0" borderId="10" xfId="0" applyNumberFormat="1" applyFont="1" applyBorder="1"/>
    <xf numFmtId="3" fontId="3" fillId="0" borderId="10" xfId="0" applyNumberFormat="1" applyFont="1" applyBorder="1"/>
    <xf numFmtId="0" fontId="6" fillId="0" borderId="16" xfId="0" applyFont="1" applyBorder="1" applyAlignment="1">
      <alignment horizontal="left"/>
    </xf>
    <xf numFmtId="0" fontId="6" fillId="0" borderId="17" xfId="0" applyFont="1" applyBorder="1" applyAlignment="1">
      <alignment horizontal="left"/>
    </xf>
    <xf numFmtId="0" fontId="0" fillId="0" borderId="10" xfId="0" applyBorder="1"/>
    <xf numFmtId="3" fontId="3" fillId="0" borderId="0" xfId="0" applyNumberFormat="1" applyFont="1" applyAlignment="1">
      <alignment horizontal="right"/>
    </xf>
    <xf numFmtId="3" fontId="3" fillId="0" borderId="0" xfId="0" applyNumberFormat="1" applyFont="1" applyBorder="1" applyAlignment="1">
      <alignment horizontal="center"/>
    </xf>
    <xf numFmtId="0" fontId="5" fillId="0" borderId="0" xfId="0" applyFont="1" applyAlignment="1">
      <alignment horizontal="center"/>
    </xf>
    <xf numFmtId="0" fontId="14" fillId="0" borderId="0" xfId="0" applyFont="1" applyAlignment="1">
      <alignment horizontal="center"/>
    </xf>
    <xf numFmtId="0" fontId="7" fillId="0" borderId="0" xfId="0" applyFont="1" applyAlignment="1">
      <alignment horizontal="center"/>
    </xf>
    <xf numFmtId="49" fontId="3" fillId="0" borderId="0" xfId="0" applyNumberFormat="1" applyFont="1" applyAlignment="1">
      <alignment horizontal="left" vertical="center" wrapText="1"/>
    </xf>
    <xf numFmtId="0" fontId="3" fillId="0" borderId="0" xfId="0" quotePrefix="1" applyFont="1" applyAlignment="1">
      <alignment horizontal="left" wrapText="1"/>
    </xf>
    <xf numFmtId="0" fontId="6" fillId="0" borderId="14" xfId="0" applyFont="1" applyBorder="1" applyAlignment="1">
      <alignment horizontal="left"/>
    </xf>
    <xf numFmtId="0" fontId="6" fillId="0" borderId="15" xfId="0" applyFont="1" applyBorder="1" applyAlignment="1">
      <alignment horizontal="left"/>
    </xf>
    <xf numFmtId="0" fontId="3" fillId="0" borderId="9" xfId="0" applyFont="1" applyBorder="1" applyAlignment="1">
      <alignment horizontal="center"/>
    </xf>
    <xf numFmtId="0" fontId="6" fillId="0" borderId="18" xfId="0" applyFont="1" applyBorder="1" applyAlignment="1">
      <alignment horizontal="left"/>
    </xf>
    <xf numFmtId="0" fontId="6" fillId="0" borderId="20" xfId="0" applyFont="1" applyBorder="1" applyAlignment="1">
      <alignment horizontal="left"/>
    </xf>
    <xf numFmtId="0" fontId="3" fillId="0" borderId="2" xfId="0" applyFont="1" applyBorder="1" applyAlignment="1">
      <alignment horizontal="center"/>
    </xf>
    <xf numFmtId="0" fontId="3" fillId="0" borderId="4"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12" fillId="0" borderId="2" xfId="0" applyFont="1" applyFill="1" applyBorder="1" applyAlignment="1">
      <alignment horizontal="right" vertical="center" wrapText="1"/>
    </xf>
    <xf numFmtId="0" fontId="12" fillId="0" borderId="3" xfId="0" applyFont="1" applyFill="1" applyBorder="1" applyAlignment="1">
      <alignment horizontal="right" vertical="center" wrapText="1"/>
    </xf>
    <xf numFmtId="0" fontId="12" fillId="0" borderId="4" xfId="0" applyFont="1" applyFill="1" applyBorder="1" applyAlignment="1">
      <alignment horizontal="right" vertical="center" wrapText="1"/>
    </xf>
    <xf numFmtId="0" fontId="4"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Border="1" applyAlignment="1">
      <alignment horizontal="right"/>
    </xf>
    <xf numFmtId="0" fontId="4" fillId="0" borderId="3" xfId="0" applyFont="1" applyBorder="1" applyAlignment="1">
      <alignment horizontal="right"/>
    </xf>
    <xf numFmtId="0" fontId="4" fillId="0" borderId="4" xfId="0" applyFont="1" applyBorder="1" applyAlignment="1">
      <alignment horizontal="right"/>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6" xfId="0" applyFont="1" applyBorder="1" applyAlignment="1">
      <alignment horizontal="center"/>
    </xf>
    <xf numFmtId="0" fontId="6" fillId="0" borderId="0" xfId="0" applyFont="1" applyAlignment="1">
      <alignment horizontal="right"/>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9" fillId="0" borderId="2" xfId="0" applyFont="1" applyBorder="1" applyAlignment="1">
      <alignment horizontal="center"/>
    </xf>
    <xf numFmtId="0" fontId="9" fillId="0" borderId="4" xfId="0" applyFont="1" applyBorder="1" applyAlignment="1">
      <alignment horizontal="center"/>
    </xf>
    <xf numFmtId="0" fontId="21" fillId="0" borderId="2" xfId="0" applyFont="1" applyBorder="1" applyAlignment="1">
      <alignment horizontal="center"/>
    </xf>
    <xf numFmtId="0" fontId="21" fillId="0" borderId="4" xfId="0" applyFont="1" applyBorder="1" applyAlignment="1">
      <alignment horizontal="center"/>
    </xf>
    <xf numFmtId="0" fontId="6" fillId="0" borderId="26" xfId="0" applyFont="1" applyBorder="1" applyAlignment="1">
      <alignment horizontal="left"/>
    </xf>
    <xf numFmtId="0" fontId="6" fillId="0" borderId="27" xfId="0" applyFont="1" applyBorder="1" applyAlignment="1">
      <alignment horizontal="left"/>
    </xf>
    <xf numFmtId="0" fontId="12" fillId="0" borderId="14" xfId="0" applyFont="1" applyBorder="1" applyAlignment="1">
      <alignment horizontal="left"/>
    </xf>
    <xf numFmtId="0" fontId="12" fillId="0" borderId="7" xfId="0" quotePrefix="1" applyFont="1" applyBorder="1" applyAlignment="1">
      <alignment horizontal="left"/>
    </xf>
    <xf numFmtId="0" fontId="12" fillId="0" borderId="15" xfId="0" quotePrefix="1" applyFont="1" applyBorder="1" applyAlignment="1">
      <alignment horizontal="left"/>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12" fillId="0" borderId="0" xfId="0" applyFont="1" applyAlignment="1">
      <alignment horizontal="center"/>
    </xf>
    <xf numFmtId="0" fontId="18" fillId="0" borderId="0" xfId="0" applyFont="1" applyAlignment="1">
      <alignment horizontal="center"/>
    </xf>
    <xf numFmtId="0" fontId="14" fillId="0" borderId="0" xfId="0" applyFont="1" applyAlignment="1">
      <alignment horizontal="center" wrapText="1"/>
    </xf>
    <xf numFmtId="0" fontId="15" fillId="0" borderId="0" xfId="0" applyFont="1" applyAlignment="1">
      <alignment horizontal="center" wrapText="1"/>
    </xf>
    <xf numFmtId="0" fontId="2" fillId="0" borderId="14" xfId="0" applyFont="1" applyBorder="1" applyAlignment="1">
      <alignment horizontal="left" vertical="center" wrapText="1"/>
    </xf>
    <xf numFmtId="0" fontId="2" fillId="0" borderId="7" xfId="0" applyFont="1" applyBorder="1" applyAlignment="1">
      <alignment horizontal="left" vertical="center" wrapText="1"/>
    </xf>
    <xf numFmtId="0" fontId="2" fillId="0" borderId="15" xfId="0" applyFont="1" applyBorder="1" applyAlignment="1">
      <alignment horizontal="left" vertical="center" wrapText="1"/>
    </xf>
    <xf numFmtId="0" fontId="14" fillId="0" borderId="2" xfId="0" applyFont="1" applyBorder="1" applyAlignment="1">
      <alignment horizontal="center" vertical="center"/>
    </xf>
    <xf numFmtId="0" fontId="13" fillId="0" borderId="3" xfId="0" applyFont="1" applyBorder="1" applyAlignment="1">
      <alignment vertical="center"/>
    </xf>
    <xf numFmtId="0" fontId="13" fillId="0" borderId="4" xfId="0" applyFont="1" applyBorder="1" applyAlignment="1">
      <alignment vertical="center"/>
    </xf>
    <xf numFmtId="0" fontId="2" fillId="0" borderId="7" xfId="0" applyFont="1" applyBorder="1" applyAlignment="1">
      <alignment horizontal="left" vertical="center"/>
    </xf>
    <xf numFmtId="0" fontId="2" fillId="0" borderId="15" xfId="0" applyFont="1" applyBorder="1" applyAlignment="1">
      <alignment horizontal="left" vertical="center"/>
    </xf>
    <xf numFmtId="0" fontId="2" fillId="0" borderId="14" xfId="0" applyFont="1" applyBorder="1" applyAlignment="1">
      <alignment horizontal="left" vertical="center"/>
    </xf>
    <xf numFmtId="0" fontId="2" fillId="0" borderId="7" xfId="0" quotePrefix="1" applyFont="1" applyBorder="1" applyAlignment="1">
      <alignment horizontal="left" vertical="center"/>
    </xf>
    <xf numFmtId="0" fontId="2" fillId="0" borderId="15" xfId="0" quotePrefix="1" applyFont="1" applyBorder="1" applyAlignment="1">
      <alignment horizontal="left" vertical="center"/>
    </xf>
    <xf numFmtId="0" fontId="12" fillId="0" borderId="7" xfId="0" applyFont="1" applyBorder="1" applyAlignment="1">
      <alignment horizontal="left"/>
    </xf>
    <xf numFmtId="0" fontId="12" fillId="0" borderId="15" xfId="0" applyFont="1" applyBorder="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9" fillId="0" borderId="0" xfId="0" applyFont="1" applyAlignment="1">
      <alignment horizontal="center"/>
    </xf>
    <xf numFmtId="0" fontId="12" fillId="0" borderId="0" xfId="0" applyFont="1" applyAlignment="1">
      <alignment horizontal="left"/>
    </xf>
    <xf numFmtId="0" fontId="1" fillId="0" borderId="0" xfId="0" applyNumberFormat="1" applyFont="1" applyBorder="1" applyAlignment="1">
      <alignment horizontal="center"/>
    </xf>
    <xf numFmtId="0" fontId="2" fillId="0" borderId="0" xfId="0" applyFont="1" applyAlignment="1">
      <alignment horizont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2179320</xdr:colOff>
      <xdr:row>5</xdr:row>
      <xdr:rowOff>0</xdr:rowOff>
    </xdr:from>
    <xdr:to>
      <xdr:col>3</xdr:col>
      <xdr:colOff>464820</xdr:colOff>
      <xdr:row>5</xdr:row>
      <xdr:rowOff>0</xdr:rowOff>
    </xdr:to>
    <xdr:sp macro="" textlink="">
      <xdr:nvSpPr>
        <xdr:cNvPr id="2" name="Line 21"/>
        <xdr:cNvSpPr>
          <a:spLocks noChangeShapeType="1"/>
        </xdr:cNvSpPr>
      </xdr:nvSpPr>
      <xdr:spPr bwMode="auto">
        <a:xfrm>
          <a:off x="2468880" y="1043940"/>
          <a:ext cx="144780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213360</xdr:colOff>
      <xdr:row>5</xdr:row>
      <xdr:rowOff>22860</xdr:rowOff>
    </xdr:from>
    <xdr:to>
      <xdr:col>6</xdr:col>
      <xdr:colOff>449580</xdr:colOff>
      <xdr:row>5</xdr:row>
      <xdr:rowOff>22860</xdr:rowOff>
    </xdr:to>
    <xdr:sp macro="" textlink="">
      <xdr:nvSpPr>
        <xdr:cNvPr id="2" name="Line 21"/>
        <xdr:cNvSpPr>
          <a:spLocks noChangeShapeType="1"/>
        </xdr:cNvSpPr>
      </xdr:nvSpPr>
      <xdr:spPr bwMode="auto">
        <a:xfrm>
          <a:off x="5067300" y="1066800"/>
          <a:ext cx="1447800"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899160</xdr:colOff>
      <xdr:row>4</xdr:row>
      <xdr:rowOff>53340</xdr:rowOff>
    </xdr:from>
    <xdr:to>
      <xdr:col>7</xdr:col>
      <xdr:colOff>350520</xdr:colOff>
      <xdr:row>4</xdr:row>
      <xdr:rowOff>53340</xdr:rowOff>
    </xdr:to>
    <xdr:sp macro="" textlink="">
      <xdr:nvSpPr>
        <xdr:cNvPr id="2" name="Line 21"/>
        <xdr:cNvSpPr>
          <a:spLocks noChangeShapeType="1"/>
        </xdr:cNvSpPr>
      </xdr:nvSpPr>
      <xdr:spPr bwMode="auto">
        <a:xfrm>
          <a:off x="5882640" y="876300"/>
          <a:ext cx="1447800"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xdr:colOff>
      <xdr:row>4</xdr:row>
      <xdr:rowOff>0</xdr:rowOff>
    </xdr:from>
    <xdr:to>
      <xdr:col>2</xdr:col>
      <xdr:colOff>1104900</xdr:colOff>
      <xdr:row>4</xdr:row>
      <xdr:rowOff>1588</xdr:rowOff>
    </xdr:to>
    <xdr:cxnSp macro="">
      <xdr:nvCxnSpPr>
        <xdr:cNvPr id="3" name="Straight Connector 2"/>
        <xdr:cNvCxnSpPr/>
      </xdr:nvCxnSpPr>
      <xdr:spPr>
        <a:xfrm>
          <a:off x="1028700" y="857250"/>
          <a:ext cx="1095375"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809625</xdr:colOff>
      <xdr:row>3</xdr:row>
      <xdr:rowOff>228600</xdr:rowOff>
    </xdr:from>
    <xdr:to>
      <xdr:col>5</xdr:col>
      <xdr:colOff>323850</xdr:colOff>
      <xdr:row>3</xdr:row>
      <xdr:rowOff>230188</xdr:rowOff>
    </xdr:to>
    <xdr:cxnSp macro="">
      <xdr:nvCxnSpPr>
        <xdr:cNvPr id="4" name="Straight Connector 3"/>
        <xdr:cNvCxnSpPr/>
      </xdr:nvCxnSpPr>
      <xdr:spPr>
        <a:xfrm>
          <a:off x="4229100" y="847725"/>
          <a:ext cx="1971675"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2105025</xdr:colOff>
      <xdr:row>8</xdr:row>
      <xdr:rowOff>7620</xdr:rowOff>
    </xdr:from>
    <xdr:to>
      <xdr:col>3</xdr:col>
      <xdr:colOff>800100</xdr:colOff>
      <xdr:row>8</xdr:row>
      <xdr:rowOff>9208</xdr:rowOff>
    </xdr:to>
    <xdr:cxnSp macro="">
      <xdr:nvCxnSpPr>
        <xdr:cNvPr id="5" name="Straight Connector 4"/>
        <xdr:cNvCxnSpPr/>
      </xdr:nvCxnSpPr>
      <xdr:spPr>
        <a:xfrm>
          <a:off x="3133725" y="1866900"/>
          <a:ext cx="1163955"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L11" sqref="L11"/>
    </sheetView>
  </sheetViews>
  <sheetFormatPr defaultRowHeight="15" x14ac:dyDescent="0.25"/>
  <cols>
    <col min="1" max="1" width="4.28515625" customWidth="1"/>
    <col min="2" max="2" width="37.7109375" customWidth="1"/>
    <col min="3" max="3" width="8.28515625" customWidth="1"/>
    <col min="4" max="4" width="11.42578125" customWidth="1"/>
    <col min="5" max="5" width="12.140625" customWidth="1"/>
    <col min="6" max="6" width="21.85546875" customWidth="1"/>
    <col min="9" max="9" width="10.140625" bestFit="1" customWidth="1"/>
    <col min="12" max="12" width="11" bestFit="1" customWidth="1"/>
  </cols>
  <sheetData>
    <row r="1" spans="1:7" x14ac:dyDescent="0.25">
      <c r="F1" s="64" t="s">
        <v>69</v>
      </c>
    </row>
    <row r="2" spans="1:7" ht="18.75" x14ac:dyDescent="0.3">
      <c r="A2" s="174" t="s">
        <v>72</v>
      </c>
      <c r="B2" s="174"/>
      <c r="C2" s="174"/>
      <c r="D2" s="174"/>
      <c r="E2" s="174"/>
      <c r="F2" s="174"/>
    </row>
    <row r="3" spans="1:7" ht="18.75" x14ac:dyDescent="0.3">
      <c r="A3" s="174" t="s">
        <v>126</v>
      </c>
      <c r="B3" s="174"/>
      <c r="C3" s="174"/>
      <c r="D3" s="174"/>
      <c r="E3" s="174"/>
      <c r="F3" s="174"/>
    </row>
    <row r="4" spans="1:7" ht="18.75" x14ac:dyDescent="0.3">
      <c r="A4" s="175" t="s">
        <v>82</v>
      </c>
      <c r="B4" s="175"/>
      <c r="C4" s="175"/>
      <c r="D4" s="175"/>
      <c r="E4" s="175"/>
      <c r="F4" s="175"/>
    </row>
    <row r="5" spans="1:7" ht="15.75" x14ac:dyDescent="0.25">
      <c r="A5" s="176" t="s">
        <v>182</v>
      </c>
      <c r="B5" s="176"/>
      <c r="C5" s="176"/>
      <c r="D5" s="176"/>
      <c r="E5" s="176"/>
      <c r="F5" s="176"/>
      <c r="G5" s="19"/>
    </row>
    <row r="6" spans="1:7" ht="15.75" x14ac:dyDescent="0.25">
      <c r="A6" s="127"/>
      <c r="B6" s="127"/>
      <c r="C6" s="127"/>
      <c r="D6" s="127"/>
      <c r="E6" s="127"/>
      <c r="F6" s="127"/>
      <c r="G6" s="19"/>
    </row>
    <row r="7" spans="1:7" ht="15.75" x14ac:dyDescent="0.25">
      <c r="A7" s="116"/>
      <c r="B7" s="116"/>
      <c r="C7" s="116"/>
      <c r="D7" s="116"/>
      <c r="E7" s="116"/>
      <c r="F7" s="116"/>
      <c r="G7" s="19"/>
    </row>
    <row r="8" spans="1:7" ht="15.75" x14ac:dyDescent="0.25">
      <c r="A8" s="127"/>
      <c r="B8" s="126" t="s">
        <v>38</v>
      </c>
      <c r="C8" s="127"/>
      <c r="D8" s="127"/>
      <c r="G8" s="19"/>
    </row>
    <row r="9" spans="1:7" ht="25.15" customHeight="1" x14ac:dyDescent="0.25">
      <c r="A9" s="116"/>
      <c r="B9" s="22" t="s">
        <v>135</v>
      </c>
      <c r="C9" s="116"/>
      <c r="D9" s="116"/>
      <c r="E9" s="116"/>
      <c r="F9" s="116"/>
      <c r="G9" s="19"/>
    </row>
    <row r="10" spans="1:7" ht="32.25" customHeight="1" x14ac:dyDescent="0.25">
      <c r="A10" s="116"/>
      <c r="B10" s="178" t="s">
        <v>181</v>
      </c>
      <c r="C10" s="178"/>
      <c r="D10" s="178"/>
      <c r="E10" s="178"/>
      <c r="F10" s="178"/>
      <c r="G10" s="19"/>
    </row>
    <row r="11" spans="1:7" ht="60" customHeight="1" x14ac:dyDescent="0.25">
      <c r="A11" s="116"/>
      <c r="B11" s="177" t="s">
        <v>125</v>
      </c>
      <c r="C11" s="177"/>
      <c r="D11" s="177"/>
      <c r="E11" s="177"/>
      <c r="F11" s="177"/>
      <c r="G11" s="19"/>
    </row>
    <row r="12" spans="1:7" ht="25.15" customHeight="1" x14ac:dyDescent="0.25">
      <c r="A12" s="106"/>
      <c r="B12" s="22" t="s">
        <v>172</v>
      </c>
      <c r="C12" s="106"/>
      <c r="D12" s="106"/>
      <c r="E12" s="106"/>
      <c r="F12" s="106"/>
      <c r="G12" s="19"/>
    </row>
    <row r="13" spans="1:7" ht="25.15" customHeight="1" x14ac:dyDescent="0.25">
      <c r="A13" s="127"/>
      <c r="B13" s="22" t="s">
        <v>127</v>
      </c>
      <c r="C13" s="127"/>
      <c r="D13" s="127"/>
      <c r="E13" s="127"/>
      <c r="F13" s="127"/>
      <c r="G13" s="19"/>
    </row>
    <row r="14" spans="1:7" ht="25.15" customHeight="1" x14ac:dyDescent="0.25">
      <c r="A14" s="127"/>
      <c r="B14" s="102" t="s">
        <v>128</v>
      </c>
      <c r="C14" s="127"/>
      <c r="D14" s="127"/>
      <c r="E14" s="127"/>
      <c r="F14" s="127"/>
      <c r="G14" s="19"/>
    </row>
    <row r="15" spans="1:7" ht="25.15" customHeight="1" x14ac:dyDescent="0.25">
      <c r="A15" s="127"/>
      <c r="B15" s="102" t="s">
        <v>129</v>
      </c>
      <c r="C15" s="127"/>
      <c r="D15" s="127"/>
      <c r="E15" s="127"/>
      <c r="F15" s="127"/>
      <c r="G15" s="19"/>
    </row>
    <row r="16" spans="1:7" ht="25.15" customHeight="1" x14ac:dyDescent="0.25">
      <c r="A16" s="127"/>
      <c r="B16" s="102" t="s">
        <v>130</v>
      </c>
      <c r="C16" s="127"/>
      <c r="D16" s="127"/>
      <c r="E16" s="127"/>
      <c r="F16" s="127"/>
      <c r="G16" s="19"/>
    </row>
    <row r="17" spans="1:7" ht="25.15" customHeight="1" x14ac:dyDescent="0.25">
      <c r="A17" s="127"/>
      <c r="B17" s="102" t="s">
        <v>131</v>
      </c>
      <c r="C17" s="127"/>
      <c r="D17" s="127"/>
      <c r="E17" s="127"/>
      <c r="F17" s="127"/>
      <c r="G17" s="19"/>
    </row>
    <row r="18" spans="1:7" ht="25.15" customHeight="1" x14ac:dyDescent="0.25">
      <c r="A18" s="127"/>
      <c r="B18" s="102" t="s">
        <v>132</v>
      </c>
      <c r="C18" s="127"/>
      <c r="D18" s="127"/>
      <c r="E18" s="127"/>
      <c r="F18" s="127"/>
      <c r="G18" s="19"/>
    </row>
    <row r="19" spans="1:7" ht="25.15" customHeight="1" x14ac:dyDescent="0.25">
      <c r="B19" s="63" t="s">
        <v>133</v>
      </c>
      <c r="C19" s="16"/>
    </row>
    <row r="20" spans="1:7" ht="25.15" customHeight="1" x14ac:dyDescent="0.25">
      <c r="B20" s="89" t="s">
        <v>173</v>
      </c>
      <c r="C20" s="16"/>
      <c r="F20" s="1"/>
    </row>
    <row r="21" spans="1:7" ht="25.15" customHeight="1" x14ac:dyDescent="0.25">
      <c r="B21" s="92" t="s">
        <v>174</v>
      </c>
      <c r="C21" s="16"/>
      <c r="F21" s="1"/>
    </row>
    <row r="22" spans="1:7" ht="25.15" customHeight="1" x14ac:dyDescent="0.25">
      <c r="B22" s="92" t="s">
        <v>134</v>
      </c>
      <c r="C22" s="16"/>
    </row>
    <row r="23" spans="1:7" ht="15.75" x14ac:dyDescent="0.25">
      <c r="B23" s="91"/>
      <c r="C23" s="16"/>
    </row>
  </sheetData>
  <mergeCells count="6">
    <mergeCell ref="A2:F2"/>
    <mergeCell ref="A3:F3"/>
    <mergeCell ref="A4:F4"/>
    <mergeCell ref="A5:F5"/>
    <mergeCell ref="B11:F11"/>
    <mergeCell ref="B10:F10"/>
  </mergeCells>
  <pageMargins left="0.37" right="0.2" top="0.68"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topLeftCell="A46" workbookViewId="0">
      <selection activeCell="L5" sqref="L5"/>
    </sheetView>
  </sheetViews>
  <sheetFormatPr defaultRowHeight="15" x14ac:dyDescent="0.25"/>
  <cols>
    <col min="1" max="1" width="5.5703125" customWidth="1"/>
    <col min="2" max="2" width="37.28515625" customWidth="1"/>
    <col min="3" max="3" width="15.28515625" customWidth="1"/>
    <col min="4" max="4" width="6.140625" customWidth="1"/>
    <col min="5" max="5" width="9.28515625" customWidth="1"/>
    <col min="6" max="6" width="17.7109375" customWidth="1"/>
    <col min="7" max="8" width="19.140625" customWidth="1"/>
    <col min="9" max="9" width="12.85546875" customWidth="1"/>
    <col min="11" max="11" width="10.140625" bestFit="1" customWidth="1"/>
  </cols>
  <sheetData>
    <row r="1" spans="1:14" x14ac:dyDescent="0.25">
      <c r="I1" s="141" t="s">
        <v>178</v>
      </c>
    </row>
    <row r="2" spans="1:14" ht="18.75" x14ac:dyDescent="0.3">
      <c r="A2" s="174" t="s">
        <v>72</v>
      </c>
      <c r="B2" s="174"/>
      <c r="C2" s="174"/>
      <c r="D2" s="174"/>
      <c r="E2" s="174"/>
      <c r="F2" s="174"/>
      <c r="G2" s="174"/>
      <c r="H2" s="174"/>
      <c r="I2" s="174"/>
    </row>
    <row r="3" spans="1:14" ht="18.75" x14ac:dyDescent="0.3">
      <c r="A3" s="174" t="s">
        <v>136</v>
      </c>
      <c r="B3" s="174"/>
      <c r="C3" s="174"/>
      <c r="D3" s="174"/>
      <c r="E3" s="174"/>
      <c r="F3" s="174"/>
      <c r="G3" s="174"/>
      <c r="H3" s="174"/>
      <c r="I3" s="174"/>
      <c r="J3" s="21"/>
      <c r="M3" s="21"/>
      <c r="N3" s="21"/>
    </row>
    <row r="4" spans="1:14" ht="18.75" x14ac:dyDescent="0.3">
      <c r="A4" s="174" t="s">
        <v>82</v>
      </c>
      <c r="B4" s="174"/>
      <c r="C4" s="174"/>
      <c r="D4" s="174"/>
      <c r="E4" s="174"/>
      <c r="F4" s="174"/>
      <c r="G4" s="174"/>
      <c r="H4" s="174"/>
      <c r="I4" s="174"/>
    </row>
    <row r="5" spans="1:14" ht="15.75" x14ac:dyDescent="0.25">
      <c r="A5" s="176" t="s">
        <v>183</v>
      </c>
      <c r="B5" s="176"/>
      <c r="C5" s="176"/>
      <c r="D5" s="176"/>
      <c r="E5" s="176"/>
      <c r="F5" s="176"/>
      <c r="G5" s="176"/>
      <c r="H5" s="176"/>
      <c r="I5" s="176"/>
    </row>
    <row r="6" spans="1:14" ht="15.75" x14ac:dyDescent="0.25">
      <c r="A6" s="138"/>
      <c r="B6" s="138"/>
      <c r="C6" s="138"/>
      <c r="D6" s="138"/>
      <c r="E6" s="138"/>
      <c r="F6" s="138"/>
      <c r="G6" s="138"/>
      <c r="H6" s="138"/>
      <c r="I6" s="138"/>
    </row>
    <row r="7" spans="1:14" ht="25.15" customHeight="1" x14ac:dyDescent="0.25">
      <c r="A7" s="138"/>
      <c r="B7" s="22" t="s">
        <v>103</v>
      </c>
      <c r="C7" s="138"/>
      <c r="D7" s="138"/>
      <c r="E7" s="138"/>
      <c r="F7" s="138"/>
      <c r="G7" s="19"/>
      <c r="H7" s="19"/>
      <c r="I7" s="19"/>
    </row>
    <row r="8" spans="1:14" ht="15.75" x14ac:dyDescent="0.25">
      <c r="A8" s="16"/>
      <c r="B8" s="22" t="s">
        <v>164</v>
      </c>
      <c r="C8" s="16"/>
      <c r="D8" s="16"/>
      <c r="E8" s="16"/>
      <c r="F8" s="16"/>
      <c r="G8" s="16"/>
      <c r="H8" s="16"/>
      <c r="I8" s="16"/>
    </row>
    <row r="9" spans="1:14" ht="19.899999999999999" customHeight="1" x14ac:dyDescent="0.25">
      <c r="A9" s="140" t="s">
        <v>5</v>
      </c>
      <c r="B9" s="140" t="s">
        <v>100</v>
      </c>
      <c r="C9" s="140" t="s">
        <v>1</v>
      </c>
      <c r="D9" s="196" t="s">
        <v>6</v>
      </c>
      <c r="E9" s="197"/>
      <c r="F9" s="99" t="s">
        <v>2</v>
      </c>
      <c r="G9" s="99" t="s">
        <v>3</v>
      </c>
      <c r="H9" s="198" t="s">
        <v>25</v>
      </c>
      <c r="I9" s="199"/>
    </row>
    <row r="10" spans="1:14" ht="19.899999999999999" customHeight="1" x14ac:dyDescent="0.25">
      <c r="A10" s="150" t="s">
        <v>7</v>
      </c>
      <c r="B10" s="151" t="s">
        <v>165</v>
      </c>
      <c r="C10" s="150"/>
      <c r="D10" s="142"/>
      <c r="E10" s="152"/>
      <c r="F10" s="153"/>
      <c r="G10" s="164">
        <f>SUM(G11:G19)</f>
        <v>9285000</v>
      </c>
      <c r="H10" s="154"/>
      <c r="I10" s="143"/>
    </row>
    <row r="11" spans="1:14" ht="19.899999999999999" customHeight="1" x14ac:dyDescent="0.25">
      <c r="A11" s="69">
        <v>1</v>
      </c>
      <c r="B11" s="155" t="s">
        <v>76</v>
      </c>
      <c r="C11" s="69" t="s">
        <v>43</v>
      </c>
      <c r="D11" s="144"/>
      <c r="E11" s="147">
        <v>65</v>
      </c>
      <c r="F11" s="115">
        <v>13000</v>
      </c>
      <c r="G11" s="165">
        <f>F11*E11</f>
        <v>845000</v>
      </c>
      <c r="H11" s="131"/>
      <c r="I11" s="156"/>
    </row>
    <row r="12" spans="1:14" ht="19.899999999999999" customHeight="1" x14ac:dyDescent="0.25">
      <c r="A12" s="69">
        <v>2</v>
      </c>
      <c r="B12" s="67" t="s">
        <v>77</v>
      </c>
      <c r="C12" s="69" t="s">
        <v>43</v>
      </c>
      <c r="D12" s="144"/>
      <c r="E12" s="147">
        <v>65</v>
      </c>
      <c r="F12" s="115">
        <v>13000</v>
      </c>
      <c r="G12" s="115">
        <f t="shared" ref="G12:G21" si="0">F12*E12</f>
        <v>845000</v>
      </c>
      <c r="H12" s="203"/>
      <c r="I12" s="204"/>
    </row>
    <row r="13" spans="1:14" ht="19.899999999999999" customHeight="1" x14ac:dyDescent="0.25">
      <c r="A13" s="69">
        <v>3</v>
      </c>
      <c r="B13" s="97" t="s">
        <v>162</v>
      </c>
      <c r="C13" s="69" t="s">
        <v>43</v>
      </c>
      <c r="D13" s="144"/>
      <c r="E13" s="147">
        <v>65</v>
      </c>
      <c r="F13" s="115">
        <v>40000</v>
      </c>
      <c r="G13" s="115">
        <f t="shared" si="0"/>
        <v>2600000</v>
      </c>
      <c r="H13" s="203"/>
      <c r="I13" s="204"/>
    </row>
    <row r="14" spans="1:14" ht="19.899999999999999" customHeight="1" x14ac:dyDescent="0.25">
      <c r="A14" s="69">
        <v>4</v>
      </c>
      <c r="B14" s="145" t="s">
        <v>110</v>
      </c>
      <c r="C14" s="3" t="s">
        <v>43</v>
      </c>
      <c r="D14" s="109"/>
      <c r="E14" s="110">
        <f>2*12</f>
        <v>24</v>
      </c>
      <c r="F14" s="115">
        <v>165000</v>
      </c>
      <c r="G14" s="115">
        <f t="shared" si="0"/>
        <v>3960000</v>
      </c>
      <c r="H14" s="131"/>
      <c r="I14" s="148"/>
    </row>
    <row r="15" spans="1:14" ht="19.899999999999999" customHeight="1" x14ac:dyDescent="0.25">
      <c r="A15" s="69">
        <v>5</v>
      </c>
      <c r="B15" s="146" t="s">
        <v>85</v>
      </c>
      <c r="C15" s="3" t="s">
        <v>43</v>
      </c>
      <c r="D15" s="109"/>
      <c r="E15" s="110">
        <v>3</v>
      </c>
      <c r="F15" s="115">
        <v>75000</v>
      </c>
      <c r="G15" s="115">
        <f t="shared" si="0"/>
        <v>225000</v>
      </c>
      <c r="H15" s="131"/>
      <c r="I15" s="148"/>
    </row>
    <row r="16" spans="1:14" ht="19.899999999999999" customHeight="1" x14ac:dyDescent="0.25">
      <c r="A16" s="69">
        <v>6</v>
      </c>
      <c r="B16" s="146" t="s">
        <v>86</v>
      </c>
      <c r="C16" s="3" t="s">
        <v>43</v>
      </c>
      <c r="D16" s="109"/>
      <c r="E16" s="110">
        <v>3</v>
      </c>
      <c r="F16" s="115">
        <v>95000</v>
      </c>
      <c r="G16" s="115">
        <f t="shared" si="0"/>
        <v>285000</v>
      </c>
      <c r="H16" s="131"/>
      <c r="I16" s="148"/>
    </row>
    <row r="17" spans="1:11" ht="19.899999999999999" customHeight="1" x14ac:dyDescent="0.25">
      <c r="A17" s="69">
        <v>7</v>
      </c>
      <c r="B17" s="146" t="s">
        <v>79</v>
      </c>
      <c r="C17" s="3" t="s">
        <v>43</v>
      </c>
      <c r="D17" s="109"/>
      <c r="E17" s="110">
        <v>3</v>
      </c>
      <c r="F17" s="115">
        <v>60000</v>
      </c>
      <c r="G17" s="115">
        <f t="shared" si="0"/>
        <v>180000</v>
      </c>
      <c r="H17" s="131"/>
      <c r="I17" s="148"/>
    </row>
    <row r="18" spans="1:11" ht="19.899999999999999" customHeight="1" x14ac:dyDescent="0.25">
      <c r="A18" s="69">
        <v>8</v>
      </c>
      <c r="B18" s="146" t="s">
        <v>87</v>
      </c>
      <c r="C18" s="3" t="s">
        <v>43</v>
      </c>
      <c r="D18" s="109"/>
      <c r="E18" s="110">
        <v>3</v>
      </c>
      <c r="F18" s="115">
        <v>55000</v>
      </c>
      <c r="G18" s="115">
        <f t="shared" si="0"/>
        <v>165000</v>
      </c>
      <c r="H18" s="131"/>
      <c r="I18" s="148"/>
    </row>
    <row r="19" spans="1:11" ht="19.899999999999999" customHeight="1" x14ac:dyDescent="0.25">
      <c r="A19" s="69">
        <v>9</v>
      </c>
      <c r="B19" s="146" t="s">
        <v>168</v>
      </c>
      <c r="C19" s="3" t="s">
        <v>43</v>
      </c>
      <c r="D19" s="109"/>
      <c r="E19" s="110">
        <v>6</v>
      </c>
      <c r="F19" s="115">
        <v>30000</v>
      </c>
      <c r="G19" s="115">
        <f t="shared" si="0"/>
        <v>180000</v>
      </c>
      <c r="H19" s="131"/>
      <c r="I19" s="148"/>
    </row>
    <row r="20" spans="1:11" ht="19.899999999999999" customHeight="1" x14ac:dyDescent="0.25">
      <c r="A20" s="149" t="s">
        <v>8</v>
      </c>
      <c r="B20" s="157" t="s">
        <v>166</v>
      </c>
      <c r="C20" s="3"/>
      <c r="D20" s="109"/>
      <c r="E20" s="110"/>
      <c r="F20" s="115"/>
      <c r="G20" s="163">
        <f>G21+G22+G23</f>
        <v>780000</v>
      </c>
      <c r="H20" s="131"/>
      <c r="I20" s="148"/>
    </row>
    <row r="21" spans="1:11" ht="19.899999999999999" customHeight="1" x14ac:dyDescent="0.25">
      <c r="A21" s="69">
        <v>1</v>
      </c>
      <c r="B21" s="68" t="s">
        <v>83</v>
      </c>
      <c r="C21" s="3" t="s">
        <v>43</v>
      </c>
      <c r="D21" s="109"/>
      <c r="E21" s="110">
        <v>13</v>
      </c>
      <c r="F21" s="115">
        <v>15000</v>
      </c>
      <c r="G21" s="115">
        <f t="shared" si="0"/>
        <v>195000</v>
      </c>
      <c r="H21" s="203"/>
      <c r="I21" s="204"/>
    </row>
    <row r="22" spans="1:11" ht="19.899999999999999" customHeight="1" x14ac:dyDescent="0.25">
      <c r="A22" s="69">
        <v>2</v>
      </c>
      <c r="B22" s="68" t="s">
        <v>84</v>
      </c>
      <c r="C22" s="3" t="s">
        <v>43</v>
      </c>
      <c r="D22" s="109"/>
      <c r="E22" s="110">
        <v>13</v>
      </c>
      <c r="F22" s="115">
        <v>45000</v>
      </c>
      <c r="G22" s="115">
        <f t="shared" ref="G22" si="1">F22*E22</f>
        <v>585000</v>
      </c>
      <c r="H22" s="129"/>
      <c r="I22" s="130"/>
      <c r="K22" s="1"/>
    </row>
    <row r="23" spans="1:11" ht="19.899999999999999" customHeight="1" x14ac:dyDescent="0.25">
      <c r="A23" s="158"/>
      <c r="B23" s="159"/>
      <c r="C23" s="98"/>
      <c r="D23" s="111"/>
      <c r="E23" s="112"/>
      <c r="F23" s="160"/>
      <c r="G23" s="160"/>
      <c r="H23" s="161"/>
      <c r="I23" s="162"/>
    </row>
    <row r="24" spans="1:11" ht="19.899999999999999" customHeight="1" x14ac:dyDescent="0.25">
      <c r="A24" s="101"/>
      <c r="B24" s="200" t="s">
        <v>137</v>
      </c>
      <c r="C24" s="201"/>
      <c r="D24" s="201"/>
      <c r="E24" s="201"/>
      <c r="F24" s="202"/>
      <c r="G24" s="18">
        <f>G20+G10</f>
        <v>10065000</v>
      </c>
      <c r="H24" s="128"/>
      <c r="I24" s="132"/>
    </row>
    <row r="25" spans="1:11" ht="19.899999999999999" customHeight="1" x14ac:dyDescent="0.25">
      <c r="A25" s="173"/>
      <c r="B25" s="133"/>
      <c r="C25" s="133"/>
      <c r="D25" s="133"/>
      <c r="E25" s="133"/>
      <c r="F25" s="133"/>
      <c r="G25" s="134"/>
      <c r="H25" s="134"/>
      <c r="I25" s="134"/>
    </row>
    <row r="26" spans="1:11" ht="19.899999999999999" customHeight="1" x14ac:dyDescent="0.25">
      <c r="A26" s="173"/>
      <c r="B26" s="133"/>
      <c r="C26" s="133"/>
      <c r="D26" s="133"/>
      <c r="E26" s="133"/>
      <c r="F26" s="133"/>
      <c r="G26" s="134"/>
      <c r="H26" s="134"/>
      <c r="I26" s="134"/>
    </row>
    <row r="27" spans="1:11" ht="19.899999999999999" customHeight="1" x14ac:dyDescent="0.25">
      <c r="A27" s="173"/>
      <c r="B27" s="133"/>
      <c r="C27" s="133"/>
      <c r="D27" s="133"/>
      <c r="E27" s="133"/>
      <c r="F27" s="133"/>
      <c r="G27" s="134"/>
      <c r="H27" s="134"/>
      <c r="I27" s="134"/>
    </row>
    <row r="28" spans="1:11" ht="19.899999999999999" customHeight="1" x14ac:dyDescent="0.25">
      <c r="A28" s="173"/>
      <c r="B28" s="133"/>
      <c r="C28" s="133"/>
      <c r="D28" s="133"/>
      <c r="E28" s="133"/>
      <c r="F28" s="133"/>
      <c r="G28" s="134"/>
      <c r="H28" s="134"/>
      <c r="I28" s="134"/>
    </row>
    <row r="29" spans="1:11" ht="19.899999999999999" customHeight="1" x14ac:dyDescent="0.25">
      <c r="A29" s="173"/>
      <c r="B29" s="133"/>
      <c r="C29" s="133"/>
      <c r="D29" s="133"/>
      <c r="E29" s="133"/>
      <c r="F29" s="133"/>
      <c r="G29" s="134"/>
      <c r="H29" s="134"/>
      <c r="I29" s="134"/>
    </row>
    <row r="30" spans="1:11" ht="21.75" customHeight="1" x14ac:dyDescent="0.25">
      <c r="A30" s="16"/>
      <c r="B30" s="63" t="s">
        <v>163</v>
      </c>
      <c r="C30" s="16"/>
      <c r="D30" s="16"/>
      <c r="E30" s="16"/>
      <c r="F30" s="16"/>
      <c r="G30" s="16"/>
      <c r="H30" s="16"/>
      <c r="I30" s="16"/>
    </row>
    <row r="31" spans="1:11" ht="30" customHeight="1" x14ac:dyDescent="0.25">
      <c r="A31" s="140" t="s">
        <v>5</v>
      </c>
      <c r="B31" s="125" t="s">
        <v>111</v>
      </c>
      <c r="C31" s="140" t="s">
        <v>1</v>
      </c>
      <c r="D31" s="196" t="s">
        <v>6</v>
      </c>
      <c r="E31" s="197"/>
      <c r="F31" s="140" t="s">
        <v>2</v>
      </c>
      <c r="G31" s="99" t="s">
        <v>101</v>
      </c>
      <c r="H31" s="99" t="s">
        <v>102</v>
      </c>
      <c r="I31" s="99" t="s">
        <v>25</v>
      </c>
    </row>
    <row r="32" spans="1:11" ht="19.899999999999999" customHeight="1" x14ac:dyDescent="0.25">
      <c r="A32" s="3">
        <v>1</v>
      </c>
      <c r="B32" s="4" t="s">
        <v>9</v>
      </c>
      <c r="C32" s="3" t="s">
        <v>16</v>
      </c>
      <c r="D32" s="113">
        <f>1*302</f>
        <v>302</v>
      </c>
      <c r="E32" s="108">
        <v>302</v>
      </c>
      <c r="F32" s="4">
        <v>4000</v>
      </c>
      <c r="G32" s="4">
        <f>F32*E32</f>
        <v>1208000</v>
      </c>
      <c r="H32" s="4">
        <f>G32*9</f>
        <v>10872000</v>
      </c>
      <c r="I32" s="4"/>
    </row>
    <row r="33" spans="1:9" ht="19.899999999999999" customHeight="1" x14ac:dyDescent="0.25">
      <c r="A33" s="3">
        <v>2</v>
      </c>
      <c r="B33" s="4" t="s">
        <v>10</v>
      </c>
      <c r="C33" s="3" t="s">
        <v>17</v>
      </c>
      <c r="D33" s="114">
        <f>0.06*302</f>
        <v>18.12</v>
      </c>
      <c r="E33" s="110">
        <v>18</v>
      </c>
      <c r="F33" s="4">
        <v>42000</v>
      </c>
      <c r="G33" s="4">
        <f t="shared" ref="G33:G39" si="2">F33*E33</f>
        <v>756000</v>
      </c>
      <c r="H33" s="4">
        <f t="shared" ref="H33:H39" si="3">G33*9</f>
        <v>6804000</v>
      </c>
      <c r="I33" s="4"/>
    </row>
    <row r="34" spans="1:9" ht="19.899999999999999" customHeight="1" x14ac:dyDescent="0.25">
      <c r="A34" s="3">
        <v>3</v>
      </c>
      <c r="B34" s="4" t="s">
        <v>11</v>
      </c>
      <c r="C34" s="3" t="s">
        <v>18</v>
      </c>
      <c r="D34" s="114"/>
      <c r="E34" s="110">
        <v>13</v>
      </c>
      <c r="F34" s="4">
        <v>33000</v>
      </c>
      <c r="G34" s="4">
        <f t="shared" si="2"/>
        <v>429000</v>
      </c>
      <c r="H34" s="4">
        <f t="shared" si="3"/>
        <v>3861000</v>
      </c>
      <c r="I34" s="4"/>
    </row>
    <row r="35" spans="1:9" ht="19.899999999999999" customHeight="1" x14ac:dyDescent="0.25">
      <c r="A35" s="3">
        <v>4</v>
      </c>
      <c r="B35" s="4" t="s">
        <v>12</v>
      </c>
      <c r="C35" s="3" t="s">
        <v>18</v>
      </c>
      <c r="D35" s="114"/>
      <c r="E35" s="110">
        <v>13</v>
      </c>
      <c r="F35" s="4">
        <v>33000</v>
      </c>
      <c r="G35" s="4">
        <f t="shared" si="2"/>
        <v>429000</v>
      </c>
      <c r="H35" s="4">
        <f t="shared" si="3"/>
        <v>3861000</v>
      </c>
      <c r="I35" s="4"/>
    </row>
    <row r="36" spans="1:9" ht="19.899999999999999" customHeight="1" x14ac:dyDescent="0.25">
      <c r="A36" s="3">
        <v>5</v>
      </c>
      <c r="B36" s="4" t="s">
        <v>13</v>
      </c>
      <c r="C36" s="3" t="s">
        <v>18</v>
      </c>
      <c r="D36" s="114"/>
      <c r="E36" s="110">
        <v>26</v>
      </c>
      <c r="F36" s="4">
        <v>75000</v>
      </c>
      <c r="G36" s="4">
        <f t="shared" si="2"/>
        <v>1950000</v>
      </c>
      <c r="H36" s="4">
        <f t="shared" si="3"/>
        <v>17550000</v>
      </c>
      <c r="I36" s="4"/>
    </row>
    <row r="37" spans="1:9" ht="19.899999999999999" customHeight="1" x14ac:dyDescent="0.25">
      <c r="A37" s="3">
        <v>6</v>
      </c>
      <c r="B37" s="4" t="s">
        <v>14</v>
      </c>
      <c r="C37" s="3" t="s">
        <v>18</v>
      </c>
      <c r="D37" s="114"/>
      <c r="E37" s="110">
        <v>7</v>
      </c>
      <c r="F37" s="4">
        <v>40000</v>
      </c>
      <c r="G37" s="4">
        <f t="shared" si="2"/>
        <v>280000</v>
      </c>
      <c r="H37" s="4">
        <f t="shared" si="3"/>
        <v>2520000</v>
      </c>
      <c r="I37" s="4"/>
    </row>
    <row r="38" spans="1:9" ht="19.899999999999999" customHeight="1" x14ac:dyDescent="0.25">
      <c r="A38" s="3">
        <v>7</v>
      </c>
      <c r="B38" s="4" t="s">
        <v>15</v>
      </c>
      <c r="C38" s="3" t="s">
        <v>4</v>
      </c>
      <c r="D38" s="114"/>
      <c r="E38" s="110">
        <v>10</v>
      </c>
      <c r="F38" s="4">
        <v>20000</v>
      </c>
      <c r="G38" s="4">
        <f t="shared" si="2"/>
        <v>200000</v>
      </c>
      <c r="H38" s="4">
        <f t="shared" si="3"/>
        <v>1800000</v>
      </c>
      <c r="I38" s="4"/>
    </row>
    <row r="39" spans="1:9" ht="19.899999999999999" customHeight="1" x14ac:dyDescent="0.25">
      <c r="A39" s="3">
        <v>8</v>
      </c>
      <c r="B39" s="10" t="s">
        <v>99</v>
      </c>
      <c r="C39" s="98" t="s">
        <v>17</v>
      </c>
      <c r="D39" s="111"/>
      <c r="E39" s="112">
        <v>13</v>
      </c>
      <c r="F39" s="10">
        <v>60000</v>
      </c>
      <c r="G39" s="10">
        <f t="shared" si="2"/>
        <v>780000</v>
      </c>
      <c r="H39" s="4">
        <f t="shared" si="3"/>
        <v>7020000</v>
      </c>
      <c r="I39" s="10"/>
    </row>
    <row r="40" spans="1:9" ht="19.899999999999999" customHeight="1" x14ac:dyDescent="0.25">
      <c r="A40" s="117"/>
      <c r="B40" s="190" t="s">
        <v>140</v>
      </c>
      <c r="C40" s="191"/>
      <c r="D40" s="191"/>
      <c r="E40" s="191"/>
      <c r="F40" s="192"/>
      <c r="G40" s="18">
        <f>SUM(G32:G39)</f>
        <v>6032000</v>
      </c>
      <c r="H40" s="18">
        <f>SUM(H32:H39)</f>
        <v>54288000</v>
      </c>
      <c r="I40" s="18"/>
    </row>
    <row r="41" spans="1:9" ht="15.75" x14ac:dyDescent="0.25">
      <c r="B41" s="63" t="s">
        <v>19</v>
      </c>
      <c r="C41" s="16"/>
      <c r="D41" s="16"/>
      <c r="E41" s="16"/>
      <c r="F41" s="1"/>
    </row>
    <row r="42" spans="1:9" ht="15.75" x14ac:dyDescent="0.25">
      <c r="B42" s="89" t="s">
        <v>92</v>
      </c>
      <c r="C42" s="15"/>
      <c r="D42" s="15"/>
      <c r="E42" s="16"/>
    </row>
    <row r="43" spans="1:9" ht="15.75" x14ac:dyDescent="0.25">
      <c r="B43" s="90" t="s">
        <v>104</v>
      </c>
      <c r="C43" s="15"/>
      <c r="D43" s="15"/>
      <c r="E43" s="16"/>
    </row>
    <row r="44" spans="1:9" ht="15.75" x14ac:dyDescent="0.25">
      <c r="B44" s="90" t="s">
        <v>105</v>
      </c>
      <c r="C44" s="15">
        <v>42</v>
      </c>
      <c r="D44" s="15"/>
      <c r="E44" s="16"/>
    </row>
    <row r="45" spans="1:9" ht="15.75" x14ac:dyDescent="0.25">
      <c r="B45" s="90" t="s">
        <v>106</v>
      </c>
      <c r="C45" s="15">
        <v>23</v>
      </c>
      <c r="D45" s="15"/>
      <c r="E45" s="16"/>
      <c r="I45" s="1"/>
    </row>
    <row r="46" spans="1:9" ht="15.75" x14ac:dyDescent="0.25">
      <c r="B46" s="102" t="s">
        <v>107</v>
      </c>
      <c r="C46" s="15">
        <v>4</v>
      </c>
      <c r="D46" s="15"/>
      <c r="E46" s="16"/>
    </row>
    <row r="47" spans="1:9" ht="15.75" x14ac:dyDescent="0.25">
      <c r="B47" s="102" t="s">
        <v>108</v>
      </c>
      <c r="C47" s="15">
        <f>256-C45</f>
        <v>233</v>
      </c>
      <c r="D47" s="15"/>
      <c r="E47" s="16"/>
    </row>
    <row r="48" spans="1:9" ht="15.75" x14ac:dyDescent="0.25">
      <c r="B48" s="89" t="s">
        <v>67</v>
      </c>
      <c r="C48" s="15"/>
      <c r="D48" s="15"/>
      <c r="E48" s="16"/>
    </row>
    <row r="49" spans="1:9" ht="15.75" x14ac:dyDescent="0.25">
      <c r="B49" s="89" t="s">
        <v>141</v>
      </c>
      <c r="C49" s="15"/>
      <c r="D49" s="15"/>
      <c r="E49" s="16"/>
    </row>
    <row r="50" spans="1:9" ht="31.5" x14ac:dyDescent="0.25">
      <c r="A50" s="100" t="s">
        <v>0</v>
      </c>
      <c r="B50" s="119" t="s">
        <v>113</v>
      </c>
      <c r="C50" s="125" t="s">
        <v>119</v>
      </c>
      <c r="D50" s="193" t="s">
        <v>112</v>
      </c>
      <c r="E50" s="193"/>
      <c r="F50" s="107" t="s">
        <v>114</v>
      </c>
      <c r="G50" s="194" t="s">
        <v>138</v>
      </c>
      <c r="H50" s="195"/>
      <c r="I50" s="139" t="s">
        <v>25</v>
      </c>
    </row>
    <row r="51" spans="1:9" ht="19.899999999999999" customHeight="1" x14ac:dyDescent="0.25">
      <c r="A51" s="120">
        <v>1</v>
      </c>
      <c r="B51" s="121" t="s">
        <v>167</v>
      </c>
      <c r="C51" s="4">
        <f>G10</f>
        <v>9285000</v>
      </c>
      <c r="D51" s="205">
        <v>65</v>
      </c>
      <c r="E51" s="205"/>
      <c r="F51" s="4">
        <f t="shared" ref="F51:F53" si="4">C51/D51</f>
        <v>142846.15384615384</v>
      </c>
      <c r="G51" s="179" t="s">
        <v>98</v>
      </c>
      <c r="H51" s="180"/>
      <c r="I51" s="65"/>
    </row>
    <row r="52" spans="1:9" ht="19.899999999999999" customHeight="1" x14ac:dyDescent="0.25">
      <c r="A52" s="166">
        <v>2</v>
      </c>
      <c r="B52" s="167" t="s">
        <v>169</v>
      </c>
      <c r="C52" s="168">
        <f>G20</f>
        <v>780000</v>
      </c>
      <c r="D52" s="188">
        <v>302</v>
      </c>
      <c r="E52" s="189"/>
      <c r="F52" s="4">
        <f t="shared" si="4"/>
        <v>2582.7814569536422</v>
      </c>
      <c r="G52" s="169" t="s">
        <v>139</v>
      </c>
      <c r="H52" s="170"/>
      <c r="I52" s="171"/>
    </row>
    <row r="53" spans="1:9" ht="19.899999999999999" customHeight="1" x14ac:dyDescent="0.25">
      <c r="A53" s="122">
        <v>3</v>
      </c>
      <c r="B53" s="123" t="s">
        <v>118</v>
      </c>
      <c r="C53" s="10">
        <f>H40</f>
        <v>54288000</v>
      </c>
      <c r="D53" s="181">
        <v>302</v>
      </c>
      <c r="E53" s="181"/>
      <c r="F53" s="10">
        <f t="shared" si="4"/>
        <v>179761.58940397351</v>
      </c>
      <c r="G53" s="182" t="s">
        <v>139</v>
      </c>
      <c r="H53" s="183"/>
      <c r="I53" s="124"/>
    </row>
    <row r="54" spans="1:9" ht="19.899999999999999" customHeight="1" x14ac:dyDescent="0.25">
      <c r="A54" s="6"/>
      <c r="B54" s="118" t="s">
        <v>22</v>
      </c>
      <c r="C54" s="5"/>
      <c r="D54" s="184"/>
      <c r="E54" s="185"/>
      <c r="F54" s="56">
        <f>SUM(F51:F53)</f>
        <v>325190.52470708103</v>
      </c>
      <c r="G54" s="186"/>
      <c r="H54" s="187"/>
      <c r="I54" s="6"/>
    </row>
    <row r="55" spans="1:9" ht="15.75" x14ac:dyDescent="0.25">
      <c r="B55" s="89" t="s">
        <v>115</v>
      </c>
      <c r="C55" s="15"/>
      <c r="D55" s="15"/>
      <c r="E55" s="16"/>
      <c r="G55" s="1"/>
      <c r="H55" s="1"/>
    </row>
    <row r="56" spans="1:9" ht="15.75" x14ac:dyDescent="0.25">
      <c r="B56" s="92" t="s">
        <v>179</v>
      </c>
      <c r="C56" s="172"/>
      <c r="D56" s="15"/>
      <c r="E56" s="16"/>
      <c r="F56" s="15" t="s">
        <v>171</v>
      </c>
      <c r="G56" s="15"/>
      <c r="H56" s="1"/>
    </row>
    <row r="57" spans="1:9" ht="15.75" x14ac:dyDescent="0.25">
      <c r="B57" s="92" t="s">
        <v>180</v>
      </c>
      <c r="C57" s="172"/>
      <c r="D57" s="15"/>
      <c r="F57" s="15" t="s">
        <v>170</v>
      </c>
      <c r="G57" s="15"/>
      <c r="H57" s="1"/>
    </row>
    <row r="58" spans="1:9" x14ac:dyDescent="0.25">
      <c r="B58" s="104"/>
      <c r="C58" s="103"/>
      <c r="D58" s="103"/>
      <c r="F58" s="1"/>
      <c r="H58" s="1"/>
    </row>
    <row r="59" spans="1:9" x14ac:dyDescent="0.25">
      <c r="B59" s="104"/>
      <c r="C59" s="105"/>
      <c r="D59" s="105"/>
    </row>
    <row r="60" spans="1:9" x14ac:dyDescent="0.25">
      <c r="C60" s="103"/>
      <c r="D60" s="103"/>
      <c r="F60" s="1"/>
    </row>
    <row r="61" spans="1:9" x14ac:dyDescent="0.25">
      <c r="C61" s="103"/>
      <c r="D61" s="103"/>
      <c r="F61" s="1"/>
    </row>
  </sheetData>
  <mergeCells count="21">
    <mergeCell ref="A2:I2"/>
    <mergeCell ref="A3:I3"/>
    <mergeCell ref="A4:I4"/>
    <mergeCell ref="A5:I5"/>
    <mergeCell ref="D52:E52"/>
    <mergeCell ref="B40:F40"/>
    <mergeCell ref="D50:E50"/>
    <mergeCell ref="G50:H50"/>
    <mergeCell ref="D9:E9"/>
    <mergeCell ref="H9:I9"/>
    <mergeCell ref="B24:F24"/>
    <mergeCell ref="D31:E31"/>
    <mergeCell ref="H12:I12"/>
    <mergeCell ref="H13:I13"/>
    <mergeCell ref="H21:I21"/>
    <mergeCell ref="D51:E51"/>
    <mergeCell ref="G51:H51"/>
    <mergeCell ref="D53:E53"/>
    <mergeCell ref="G53:H53"/>
    <mergeCell ref="D54:E54"/>
    <mergeCell ref="G54:H54"/>
  </mergeCells>
  <pageMargins left="0.31" right="0.17" top="0.5" bottom="0.2" header="0.84" footer="0.34"/>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topLeftCell="A16" workbookViewId="0">
      <selection activeCell="M10" sqref="M10"/>
    </sheetView>
  </sheetViews>
  <sheetFormatPr defaultRowHeight="15" x14ac:dyDescent="0.25"/>
  <cols>
    <col min="1" max="1" width="6.85546875" customWidth="1"/>
    <col min="2" max="2" width="23.7109375" customWidth="1"/>
    <col min="3" max="3" width="15.140625" customWidth="1"/>
    <col min="4" max="4" width="17.28515625" customWidth="1"/>
    <col min="5" max="5" width="13.140625" customWidth="1"/>
    <col min="6" max="6" width="13.28515625" customWidth="1"/>
    <col min="7" max="7" width="15.7109375" customWidth="1"/>
    <col min="8" max="8" width="15.28515625" customWidth="1"/>
    <col min="9" max="9" width="14.85546875" customWidth="1"/>
    <col min="10" max="10" width="21.28515625" customWidth="1"/>
    <col min="11" max="11" width="20" customWidth="1"/>
    <col min="12" max="12" width="14" customWidth="1"/>
    <col min="13" max="13" width="11.7109375" customWidth="1"/>
    <col min="14" max="14" width="11.140625" bestFit="1" customWidth="1"/>
    <col min="15" max="15" width="10.85546875" customWidth="1"/>
    <col min="16" max="16" width="18" customWidth="1"/>
  </cols>
  <sheetData>
    <row r="1" spans="1:13" x14ac:dyDescent="0.25">
      <c r="K1" s="23" t="s">
        <v>177</v>
      </c>
      <c r="L1" s="206"/>
      <c r="M1" s="206"/>
    </row>
    <row r="2" spans="1:13" ht="18.75" x14ac:dyDescent="0.3">
      <c r="A2" s="174" t="s">
        <v>72</v>
      </c>
      <c r="B2" s="174"/>
      <c r="C2" s="174"/>
      <c r="D2" s="174"/>
      <c r="E2" s="174"/>
      <c r="F2" s="174"/>
      <c r="G2" s="174"/>
      <c r="H2" s="174"/>
      <c r="I2" s="174"/>
      <c r="J2" s="174"/>
      <c r="K2" s="174"/>
      <c r="L2" s="174"/>
      <c r="M2" s="174"/>
    </row>
    <row r="3" spans="1:13" ht="18.75" x14ac:dyDescent="0.3">
      <c r="A3" s="174" t="s">
        <v>146</v>
      </c>
      <c r="B3" s="174"/>
      <c r="C3" s="174"/>
      <c r="D3" s="174"/>
      <c r="E3" s="174"/>
      <c r="F3" s="174"/>
      <c r="G3" s="174"/>
      <c r="H3" s="174"/>
      <c r="I3" s="174"/>
      <c r="J3" s="174"/>
      <c r="K3" s="174"/>
      <c r="L3" s="174"/>
      <c r="M3" s="174"/>
    </row>
    <row r="4" spans="1:13" ht="15.75" x14ac:dyDescent="0.25">
      <c r="A4" s="176" t="s">
        <v>184</v>
      </c>
      <c r="B4" s="176"/>
      <c r="C4" s="176"/>
      <c r="D4" s="176"/>
      <c r="E4" s="176"/>
      <c r="F4" s="176"/>
      <c r="G4" s="176"/>
      <c r="H4" s="176"/>
      <c r="I4" s="176"/>
      <c r="J4" s="176"/>
      <c r="K4" s="176"/>
      <c r="L4" s="176"/>
      <c r="M4" s="176"/>
    </row>
    <row r="5" spans="1:13" ht="15.75" x14ac:dyDescent="0.25">
      <c r="B5" s="14" t="s">
        <v>38</v>
      </c>
    </row>
    <row r="6" spans="1:13" ht="19.899999999999999" customHeight="1" x14ac:dyDescent="0.25">
      <c r="B6" s="63" t="s">
        <v>117</v>
      </c>
    </row>
    <row r="7" spans="1:13" ht="30" customHeight="1" x14ac:dyDescent="0.25">
      <c r="A7" s="207" t="s">
        <v>5</v>
      </c>
      <c r="B7" s="207" t="s">
        <v>36</v>
      </c>
      <c r="C7" s="210" t="s">
        <v>157</v>
      </c>
      <c r="D7" s="210"/>
      <c r="E7" s="210"/>
      <c r="F7" s="211" t="s">
        <v>35</v>
      </c>
      <c r="G7" s="212"/>
      <c r="H7" s="212"/>
      <c r="I7" s="213"/>
      <c r="J7" s="210" t="s">
        <v>143</v>
      </c>
      <c r="K7" s="210" t="s">
        <v>25</v>
      </c>
    </row>
    <row r="8" spans="1:13" ht="30" customHeight="1" x14ac:dyDescent="0.25">
      <c r="A8" s="208"/>
      <c r="B8" s="208"/>
      <c r="C8" s="210" t="s">
        <v>20</v>
      </c>
      <c r="D8" s="210" t="s">
        <v>21</v>
      </c>
      <c r="E8" s="210" t="s">
        <v>22</v>
      </c>
      <c r="F8" s="211" t="s">
        <v>33</v>
      </c>
      <c r="G8" s="213"/>
      <c r="H8" s="210" t="s">
        <v>142</v>
      </c>
      <c r="I8" s="210" t="s">
        <v>24</v>
      </c>
      <c r="J8" s="214"/>
      <c r="K8" s="214"/>
    </row>
    <row r="9" spans="1:13" ht="30" customHeight="1" x14ac:dyDescent="0.25">
      <c r="A9" s="209"/>
      <c r="B9" s="209"/>
      <c r="C9" s="215"/>
      <c r="D9" s="215"/>
      <c r="E9" s="215"/>
      <c r="F9" s="70" t="s">
        <v>23</v>
      </c>
      <c r="G9" s="70" t="s">
        <v>73</v>
      </c>
      <c r="H9" s="215"/>
      <c r="I9" s="215"/>
      <c r="J9" s="215"/>
      <c r="K9" s="215"/>
    </row>
    <row r="10" spans="1:13" ht="15" customHeight="1" x14ac:dyDescent="0.25">
      <c r="A10" s="11" t="s">
        <v>31</v>
      </c>
      <c r="B10" s="11" t="s">
        <v>32</v>
      </c>
      <c r="C10" s="12">
        <v>1</v>
      </c>
      <c r="D10" s="12">
        <v>2</v>
      </c>
      <c r="E10" s="12" t="s">
        <v>74</v>
      </c>
      <c r="F10" s="12">
        <v>4</v>
      </c>
      <c r="G10" s="12">
        <v>5</v>
      </c>
      <c r="H10" s="12">
        <v>6</v>
      </c>
      <c r="I10" s="12">
        <v>7</v>
      </c>
      <c r="J10" s="12" t="s">
        <v>116</v>
      </c>
      <c r="K10" s="13" t="s">
        <v>34</v>
      </c>
    </row>
    <row r="11" spans="1:13" ht="19.899999999999999" customHeight="1" x14ac:dyDescent="0.25">
      <c r="A11" s="71">
        <v>1</v>
      </c>
      <c r="B11" s="7" t="s">
        <v>26</v>
      </c>
      <c r="C11" s="2">
        <v>4680000</v>
      </c>
      <c r="D11" s="2">
        <f>C11/100*7</f>
        <v>327600</v>
      </c>
      <c r="E11" s="2">
        <f>D11+C11</f>
        <v>5007600</v>
      </c>
      <c r="F11" s="2">
        <f>1.86*1490000</f>
        <v>2771400</v>
      </c>
      <c r="G11" s="2">
        <f>0.4*1490000</f>
        <v>596000</v>
      </c>
      <c r="H11" s="2">
        <f>E11-F11-G11</f>
        <v>1640200</v>
      </c>
      <c r="I11" s="2">
        <f>H11+G11+F11</f>
        <v>5007600</v>
      </c>
      <c r="J11" s="2">
        <f>H11*12</f>
        <v>19682400</v>
      </c>
      <c r="K11" s="2"/>
    </row>
    <row r="12" spans="1:13" ht="19.899999999999999" customHeight="1" x14ac:dyDescent="0.25">
      <c r="A12" s="72">
        <v>2</v>
      </c>
      <c r="B12" s="8" t="s">
        <v>27</v>
      </c>
      <c r="C12" s="73">
        <v>4680000</v>
      </c>
      <c r="D12" s="73">
        <f t="shared" ref="D12:D15" si="0">C12/100*7</f>
        <v>327600</v>
      </c>
      <c r="E12" s="73">
        <f t="shared" ref="E12:E16" si="1">D12+C12</f>
        <v>5007600</v>
      </c>
      <c r="F12" s="73">
        <f t="shared" ref="F12:F16" si="2">1.86*1490000</f>
        <v>2771400</v>
      </c>
      <c r="G12" s="73">
        <f t="shared" ref="G12:G16" si="3">0.4*1490000</f>
        <v>596000</v>
      </c>
      <c r="H12" s="73">
        <f t="shared" ref="H12:H16" si="4">E12-F12-G12</f>
        <v>1640200</v>
      </c>
      <c r="I12" s="73">
        <f t="shared" ref="I12:I16" si="5">H12+G12+F12</f>
        <v>5007600</v>
      </c>
      <c r="J12" s="73">
        <f>H12*12</f>
        <v>19682400</v>
      </c>
      <c r="K12" s="73"/>
    </row>
    <row r="13" spans="1:13" ht="19.899999999999999" customHeight="1" x14ac:dyDescent="0.25">
      <c r="A13" s="72">
        <v>3</v>
      </c>
      <c r="B13" s="8" t="s">
        <v>28</v>
      </c>
      <c r="C13" s="73">
        <v>4680000</v>
      </c>
      <c r="D13" s="73">
        <f t="shared" si="0"/>
        <v>327600</v>
      </c>
      <c r="E13" s="73">
        <f t="shared" si="1"/>
        <v>5007600</v>
      </c>
      <c r="F13" s="73">
        <f t="shared" si="2"/>
        <v>2771400</v>
      </c>
      <c r="G13" s="73">
        <f t="shared" si="3"/>
        <v>596000</v>
      </c>
      <c r="H13" s="73">
        <f t="shared" si="4"/>
        <v>1640200</v>
      </c>
      <c r="I13" s="73">
        <f t="shared" si="5"/>
        <v>5007600</v>
      </c>
      <c r="J13" s="73">
        <f t="shared" ref="J13:J16" si="6">H13*12</f>
        <v>19682400</v>
      </c>
      <c r="K13" s="73"/>
    </row>
    <row r="14" spans="1:13" ht="19.899999999999999" customHeight="1" x14ac:dyDescent="0.25">
      <c r="A14" s="72">
        <v>4</v>
      </c>
      <c r="B14" s="8" t="s">
        <v>29</v>
      </c>
      <c r="C14" s="73">
        <v>4680000</v>
      </c>
      <c r="D14" s="73">
        <f t="shared" si="0"/>
        <v>327600</v>
      </c>
      <c r="E14" s="73">
        <f t="shared" si="1"/>
        <v>5007600</v>
      </c>
      <c r="F14" s="73">
        <f t="shared" si="2"/>
        <v>2771400</v>
      </c>
      <c r="G14" s="73">
        <f t="shared" si="3"/>
        <v>596000</v>
      </c>
      <c r="H14" s="73">
        <f t="shared" si="4"/>
        <v>1640200</v>
      </c>
      <c r="I14" s="73">
        <f t="shared" si="5"/>
        <v>5007600</v>
      </c>
      <c r="J14" s="73">
        <f t="shared" si="6"/>
        <v>19682400</v>
      </c>
      <c r="K14" s="73"/>
    </row>
    <row r="15" spans="1:13" ht="19.899999999999999" customHeight="1" x14ac:dyDescent="0.25">
      <c r="A15" s="72">
        <v>5</v>
      </c>
      <c r="B15" s="8" t="s">
        <v>30</v>
      </c>
      <c r="C15" s="73">
        <v>4680000</v>
      </c>
      <c r="D15" s="73">
        <f t="shared" si="0"/>
        <v>327600</v>
      </c>
      <c r="E15" s="73">
        <f t="shared" si="1"/>
        <v>5007600</v>
      </c>
      <c r="F15" s="73">
        <f t="shared" si="2"/>
        <v>2771400</v>
      </c>
      <c r="G15" s="73">
        <f t="shared" si="3"/>
        <v>596000</v>
      </c>
      <c r="H15" s="73">
        <f t="shared" si="4"/>
        <v>1640200</v>
      </c>
      <c r="I15" s="73">
        <f t="shared" si="5"/>
        <v>5007600</v>
      </c>
      <c r="J15" s="73">
        <f t="shared" si="6"/>
        <v>19682400</v>
      </c>
      <c r="K15" s="73"/>
    </row>
    <row r="16" spans="1:13" ht="19.899999999999999" customHeight="1" x14ac:dyDescent="0.25">
      <c r="A16" s="74">
        <v>6</v>
      </c>
      <c r="B16" s="20" t="s">
        <v>88</v>
      </c>
      <c r="C16" s="75">
        <v>4680000</v>
      </c>
      <c r="D16" s="75">
        <f>C16/100*7</f>
        <v>327600</v>
      </c>
      <c r="E16" s="75">
        <f t="shared" si="1"/>
        <v>5007600</v>
      </c>
      <c r="F16" s="75">
        <f t="shared" si="2"/>
        <v>2771400</v>
      </c>
      <c r="G16" s="75">
        <f t="shared" si="3"/>
        <v>596000</v>
      </c>
      <c r="H16" s="75">
        <f t="shared" si="4"/>
        <v>1640200</v>
      </c>
      <c r="I16" s="75">
        <f t="shared" si="5"/>
        <v>5007600</v>
      </c>
      <c r="J16" s="75">
        <f t="shared" si="6"/>
        <v>19682400</v>
      </c>
      <c r="K16" s="75"/>
    </row>
    <row r="17" spans="1:18" ht="19.899999999999999" customHeight="1" x14ac:dyDescent="0.25">
      <c r="A17" s="9"/>
      <c r="B17" s="76" t="s">
        <v>37</v>
      </c>
      <c r="C17" s="77">
        <f>SUM(C11:C16)</f>
        <v>28080000</v>
      </c>
      <c r="D17" s="77">
        <f t="shared" ref="D17:J17" si="7">SUM(D11:D16)</f>
        <v>1965600</v>
      </c>
      <c r="E17" s="77">
        <f t="shared" si="7"/>
        <v>30045600</v>
      </c>
      <c r="F17" s="77">
        <f t="shared" si="7"/>
        <v>16628400</v>
      </c>
      <c r="G17" s="77">
        <f t="shared" si="7"/>
        <v>3576000</v>
      </c>
      <c r="H17" s="77">
        <f t="shared" si="7"/>
        <v>9841200</v>
      </c>
      <c r="I17" s="77">
        <f t="shared" si="7"/>
        <v>30045600</v>
      </c>
      <c r="J17" s="77">
        <f t="shared" si="7"/>
        <v>118094400</v>
      </c>
      <c r="K17" s="78"/>
    </row>
    <row r="18" spans="1:18" ht="19.149999999999999" customHeight="1" x14ac:dyDescent="0.25">
      <c r="B18" s="63" t="s">
        <v>19</v>
      </c>
      <c r="C18" s="16"/>
      <c r="D18" s="16"/>
      <c r="J18" s="1"/>
      <c r="O18" s="1"/>
      <c r="P18" t="s">
        <v>93</v>
      </c>
      <c r="Q18" t="e">
        <f>SUM(#REF!)</f>
        <v>#REF!</v>
      </c>
      <c r="R18" t="e">
        <f>Q18/9</f>
        <v>#REF!</v>
      </c>
    </row>
    <row r="19" spans="1:18" ht="19.149999999999999" customHeight="1" x14ac:dyDescent="0.25">
      <c r="B19" s="89" t="s">
        <v>92</v>
      </c>
      <c r="C19" s="15"/>
      <c r="D19" s="16"/>
    </row>
    <row r="20" spans="1:18" ht="19.149999999999999" customHeight="1" x14ac:dyDescent="0.25">
      <c r="B20" s="90" t="s">
        <v>109</v>
      </c>
      <c r="C20" s="15"/>
      <c r="D20" s="16"/>
      <c r="N20" s="1"/>
    </row>
    <row r="21" spans="1:18" ht="19.149999999999999" customHeight="1" x14ac:dyDescent="0.25">
      <c r="B21" s="89" t="s">
        <v>67</v>
      </c>
      <c r="C21" s="15"/>
      <c r="D21" s="16"/>
    </row>
    <row r="22" spans="1:18" ht="19.149999999999999" customHeight="1" x14ac:dyDescent="0.25">
      <c r="B22" s="91" t="s">
        <v>65</v>
      </c>
      <c r="C22" s="15"/>
      <c r="D22" s="16"/>
      <c r="K22" s="17"/>
      <c r="L22" s="17"/>
    </row>
    <row r="23" spans="1:18" ht="19.149999999999999" customHeight="1" x14ac:dyDescent="0.25">
      <c r="B23" s="92" t="s">
        <v>156</v>
      </c>
      <c r="C23" s="15"/>
      <c r="D23" s="16"/>
      <c r="K23" s="17"/>
      <c r="L23" s="17"/>
    </row>
    <row r="24" spans="1:18" ht="19.149999999999999" customHeight="1" x14ac:dyDescent="0.25">
      <c r="B24" s="91" t="s">
        <v>96</v>
      </c>
      <c r="C24" s="15"/>
      <c r="D24" s="16"/>
    </row>
    <row r="25" spans="1:18" ht="19.149999999999999" customHeight="1" x14ac:dyDescent="0.3">
      <c r="A25" s="91" t="s">
        <v>97</v>
      </c>
      <c r="B25" s="93"/>
      <c r="C25" s="93"/>
      <c r="D25" s="93"/>
      <c r="E25" s="66"/>
    </row>
  </sheetData>
  <mergeCells count="16">
    <mergeCell ref="L1:M1"/>
    <mergeCell ref="A2:M2"/>
    <mergeCell ref="A3:M3"/>
    <mergeCell ref="A4:M4"/>
    <mergeCell ref="A7:A9"/>
    <mergeCell ref="B7:B9"/>
    <mergeCell ref="C7:E7"/>
    <mergeCell ref="F7:I7"/>
    <mergeCell ref="J7:J9"/>
    <mergeCell ref="K7:K9"/>
    <mergeCell ref="C8:C9"/>
    <mergeCell ref="D8:D9"/>
    <mergeCell ref="E8:E9"/>
    <mergeCell ref="F8:G8"/>
    <mergeCell ref="H8:H9"/>
    <mergeCell ref="I8:I9"/>
  </mergeCells>
  <pageMargins left="0.45" right="0.15748031496062992" top="0.21" bottom="0.2" header="0.2" footer="0.2"/>
  <pageSetup paperSize="9" scale="80"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abSelected="1" topLeftCell="A19" workbookViewId="0">
      <selection activeCell="M17" sqref="M17"/>
    </sheetView>
  </sheetViews>
  <sheetFormatPr defaultRowHeight="15" x14ac:dyDescent="0.25"/>
  <cols>
    <col min="1" max="1" width="6.85546875" customWidth="1"/>
    <col min="2" max="2" width="23.7109375" customWidth="1"/>
    <col min="3" max="3" width="13.140625" customWidth="1"/>
    <col min="4" max="4" width="15.7109375" customWidth="1"/>
    <col min="5" max="5" width="14.85546875" customWidth="1"/>
    <col min="6" max="6" width="14.140625" customWidth="1"/>
    <col min="7" max="7" width="16.140625" customWidth="1"/>
    <col min="8" max="8" width="16" customWidth="1"/>
    <col min="9" max="9" width="15.5703125" customWidth="1"/>
    <col min="10" max="10" width="16.140625" customWidth="1"/>
    <col min="11" max="11" width="14" customWidth="1"/>
    <col min="12" max="12" width="11.7109375" customWidth="1"/>
    <col min="13" max="13" width="11.140625" bestFit="1" customWidth="1"/>
    <col min="14" max="14" width="10.85546875" customWidth="1"/>
    <col min="15" max="15" width="18" customWidth="1"/>
  </cols>
  <sheetData>
    <row r="1" spans="1:17" x14ac:dyDescent="0.25">
      <c r="J1" s="23" t="s">
        <v>145</v>
      </c>
      <c r="K1" s="206"/>
      <c r="L1" s="206"/>
    </row>
    <row r="2" spans="1:17" ht="18.75" x14ac:dyDescent="0.3">
      <c r="A2" s="174" t="s">
        <v>72</v>
      </c>
      <c r="B2" s="174"/>
      <c r="C2" s="174"/>
      <c r="D2" s="174"/>
      <c r="E2" s="174"/>
      <c r="F2" s="174"/>
      <c r="G2" s="174"/>
      <c r="H2" s="174"/>
      <c r="I2" s="174"/>
      <c r="J2" s="174"/>
      <c r="K2" s="174"/>
      <c r="L2" s="174"/>
    </row>
    <row r="3" spans="1:17" ht="18.75" x14ac:dyDescent="0.3">
      <c r="A3" s="174" t="s">
        <v>160</v>
      </c>
      <c r="B3" s="174"/>
      <c r="C3" s="174"/>
      <c r="D3" s="174"/>
      <c r="E3" s="174"/>
      <c r="F3" s="174"/>
      <c r="G3" s="174"/>
      <c r="H3" s="174"/>
      <c r="I3" s="174"/>
      <c r="J3" s="174"/>
      <c r="K3" s="174"/>
      <c r="L3" s="174"/>
    </row>
    <row r="4" spans="1:17" ht="15.75" x14ac:dyDescent="0.25">
      <c r="A4" s="176" t="s">
        <v>185</v>
      </c>
      <c r="B4" s="176"/>
      <c r="C4" s="176"/>
      <c r="D4" s="176"/>
      <c r="E4" s="176"/>
      <c r="F4" s="176"/>
      <c r="G4" s="176"/>
      <c r="H4" s="176"/>
      <c r="I4" s="176"/>
      <c r="J4" s="176"/>
      <c r="K4" s="176"/>
      <c r="L4" s="176"/>
    </row>
    <row r="5" spans="1:17" ht="25.15" customHeight="1" x14ac:dyDescent="0.25">
      <c r="A5" s="135"/>
      <c r="B5" s="14" t="s">
        <v>38</v>
      </c>
      <c r="C5" s="135"/>
      <c r="P5">
        <v>21</v>
      </c>
      <c r="Q5" t="s">
        <v>89</v>
      </c>
    </row>
    <row r="6" spans="1:17" ht="25.15" customHeight="1" x14ac:dyDescent="0.25">
      <c r="A6" s="135"/>
      <c r="B6" s="14" t="s">
        <v>153</v>
      </c>
      <c r="C6" s="135"/>
    </row>
    <row r="7" spans="1:17" ht="25.15" customHeight="1" x14ac:dyDescent="0.25">
      <c r="A7" s="135"/>
      <c r="B7" s="137" t="s">
        <v>158</v>
      </c>
      <c r="C7" s="135"/>
    </row>
    <row r="8" spans="1:17" ht="25.15" customHeight="1" x14ac:dyDescent="0.25">
      <c r="A8" s="135"/>
      <c r="B8" s="137" t="s">
        <v>154</v>
      </c>
    </row>
    <row r="9" spans="1:17" ht="25.15" customHeight="1" x14ac:dyDescent="0.25">
      <c r="A9" s="135"/>
      <c r="B9" s="137" t="s">
        <v>159</v>
      </c>
      <c r="C9" s="137"/>
      <c r="D9" s="137"/>
      <c r="E9" s="137"/>
      <c r="F9" s="137"/>
      <c r="G9" s="137"/>
    </row>
    <row r="10" spans="1:17" ht="25.15" customHeight="1" x14ac:dyDescent="0.25">
      <c r="A10" s="135"/>
      <c r="B10" s="136" t="s">
        <v>155</v>
      </c>
    </row>
    <row r="11" spans="1:17" ht="25.15" customHeight="1" x14ac:dyDescent="0.25">
      <c r="A11" s="210" t="s">
        <v>5</v>
      </c>
      <c r="B11" s="216" t="s">
        <v>42</v>
      </c>
      <c r="C11" s="217"/>
      <c r="D11" s="210" t="s">
        <v>41</v>
      </c>
      <c r="E11" s="210" t="s">
        <v>39</v>
      </c>
      <c r="F11" s="210" t="s">
        <v>40</v>
      </c>
      <c r="G11" s="210" t="s">
        <v>78</v>
      </c>
      <c r="H11" s="210" t="s">
        <v>144</v>
      </c>
      <c r="I11" s="210" t="s">
        <v>147</v>
      </c>
      <c r="J11" s="210" t="s">
        <v>25</v>
      </c>
      <c r="P11">
        <v>20</v>
      </c>
    </row>
    <row r="12" spans="1:17" ht="25.15" customHeight="1" x14ac:dyDescent="0.25">
      <c r="A12" s="215"/>
      <c r="B12" s="218"/>
      <c r="C12" s="219"/>
      <c r="D12" s="215"/>
      <c r="E12" s="215"/>
      <c r="F12" s="215"/>
      <c r="G12" s="215"/>
      <c r="H12" s="215"/>
      <c r="I12" s="215"/>
      <c r="J12" s="215"/>
      <c r="P12">
        <v>21</v>
      </c>
      <c r="Q12" t="s">
        <v>90</v>
      </c>
    </row>
    <row r="13" spans="1:17" ht="12" customHeight="1" x14ac:dyDescent="0.25">
      <c r="A13" s="79" t="s">
        <v>31</v>
      </c>
      <c r="B13" s="222" t="s">
        <v>32</v>
      </c>
      <c r="C13" s="223"/>
      <c r="D13" s="79">
        <v>1</v>
      </c>
      <c r="E13" s="79">
        <v>2</v>
      </c>
      <c r="F13" s="79">
        <v>3</v>
      </c>
      <c r="G13" s="79">
        <v>4</v>
      </c>
      <c r="H13" s="79">
        <v>5</v>
      </c>
      <c r="I13" s="79">
        <v>6</v>
      </c>
      <c r="J13" s="79" t="s">
        <v>34</v>
      </c>
      <c r="P13">
        <v>22</v>
      </c>
    </row>
    <row r="14" spans="1:17" ht="19.899999999999999" customHeight="1" x14ac:dyDescent="0.25">
      <c r="A14" s="71">
        <v>1</v>
      </c>
      <c r="B14" s="224" t="s">
        <v>95</v>
      </c>
      <c r="C14" s="225"/>
      <c r="D14" s="94">
        <v>6</v>
      </c>
      <c r="E14" s="7">
        <v>57</v>
      </c>
      <c r="F14" s="80">
        <f>E14/100*80</f>
        <v>45.599999999999994</v>
      </c>
      <c r="G14" s="7">
        <v>20</v>
      </c>
      <c r="H14" s="2">
        <v>70000</v>
      </c>
      <c r="I14" s="81">
        <f>H14*G14*D14</f>
        <v>8400000</v>
      </c>
      <c r="J14" s="7"/>
      <c r="P14">
        <v>12</v>
      </c>
    </row>
    <row r="15" spans="1:17" ht="19.899999999999999" customHeight="1" x14ac:dyDescent="0.25">
      <c r="A15" s="72">
        <v>2</v>
      </c>
      <c r="B15" s="179" t="s">
        <v>94</v>
      </c>
      <c r="C15" s="180"/>
      <c r="D15" s="95">
        <v>19</v>
      </c>
      <c r="E15" s="8">
        <v>285</v>
      </c>
      <c r="F15" s="82">
        <f>E15/100*90-0.5</f>
        <v>256</v>
      </c>
      <c r="G15" s="8">
        <v>20</v>
      </c>
      <c r="H15" s="73">
        <v>70000</v>
      </c>
      <c r="I15" s="83">
        <f t="shared" ref="I15:I16" si="0">H15*G15*D15</f>
        <v>26600000</v>
      </c>
      <c r="J15" s="8"/>
      <c r="P15">
        <v>20</v>
      </c>
    </row>
    <row r="16" spans="1:17" ht="19.899999999999999" customHeight="1" x14ac:dyDescent="0.25">
      <c r="A16" s="74">
        <v>3</v>
      </c>
      <c r="B16" s="182" t="s">
        <v>81</v>
      </c>
      <c r="C16" s="183"/>
      <c r="D16" s="96">
        <v>1</v>
      </c>
      <c r="E16" s="20"/>
      <c r="F16" s="20"/>
      <c r="G16" s="20">
        <v>20</v>
      </c>
      <c r="H16" s="75">
        <v>70000</v>
      </c>
      <c r="I16" s="84">
        <f t="shared" si="0"/>
        <v>1400000</v>
      </c>
      <c r="J16" s="20"/>
      <c r="P16">
        <v>22</v>
      </c>
      <c r="Q16" t="s">
        <v>91</v>
      </c>
    </row>
    <row r="17" spans="1:17" ht="19.899999999999999" customHeight="1" x14ac:dyDescent="0.25">
      <c r="A17" s="9"/>
      <c r="B17" s="220" t="s">
        <v>37</v>
      </c>
      <c r="C17" s="221"/>
      <c r="D17" s="85">
        <f>SUM(D14:D16)</f>
        <v>26</v>
      </c>
      <c r="E17" s="85">
        <f t="shared" ref="E17:F17" si="1">SUM(E14:E16)</f>
        <v>342</v>
      </c>
      <c r="F17" s="86">
        <f t="shared" si="1"/>
        <v>301.60000000000002</v>
      </c>
      <c r="G17" s="76" t="s">
        <v>66</v>
      </c>
      <c r="H17" s="87" t="s">
        <v>66</v>
      </c>
      <c r="I17" s="88">
        <f t="shared" ref="I17" si="2">SUM(I14:I16)</f>
        <v>36400000</v>
      </c>
      <c r="J17" s="9"/>
      <c r="P17">
        <v>20</v>
      </c>
    </row>
    <row r="18" spans="1:17" ht="19.149999999999999" customHeight="1" x14ac:dyDescent="0.25">
      <c r="B18" s="63" t="s">
        <v>19</v>
      </c>
      <c r="C18" s="16"/>
      <c r="D18" s="16"/>
      <c r="N18" s="1"/>
      <c r="P18">
        <f>SUM(P5:P17)</f>
        <v>158</v>
      </c>
      <c r="Q18">
        <f>P18/9</f>
        <v>17.555555555555557</v>
      </c>
    </row>
    <row r="19" spans="1:17" ht="19.149999999999999" customHeight="1" x14ac:dyDescent="0.25">
      <c r="B19" s="89" t="s">
        <v>151</v>
      </c>
      <c r="C19" s="15"/>
      <c r="D19" s="16"/>
    </row>
    <row r="20" spans="1:17" ht="19.149999999999999" customHeight="1" x14ac:dyDescent="0.25">
      <c r="B20" s="90" t="s">
        <v>109</v>
      </c>
      <c r="C20" s="15"/>
      <c r="D20" s="16"/>
      <c r="M20" s="1"/>
    </row>
    <row r="21" spans="1:17" ht="19.149999999999999" customHeight="1" x14ac:dyDescent="0.25">
      <c r="B21" s="22" t="s">
        <v>150</v>
      </c>
      <c r="C21" s="15"/>
      <c r="D21" s="16"/>
      <c r="M21" s="1"/>
    </row>
    <row r="22" spans="1:17" ht="19.149999999999999" customHeight="1" x14ac:dyDescent="0.25">
      <c r="B22" s="90" t="s">
        <v>161</v>
      </c>
      <c r="C22" s="15"/>
      <c r="D22" s="16"/>
      <c r="M22" s="1"/>
    </row>
    <row r="23" spans="1:17" ht="19.149999999999999" customHeight="1" x14ac:dyDescent="0.25">
      <c r="B23" s="89" t="s">
        <v>149</v>
      </c>
      <c r="C23" s="15"/>
      <c r="D23" s="16"/>
    </row>
    <row r="24" spans="1:17" ht="19.149999999999999" customHeight="1" x14ac:dyDescent="0.25">
      <c r="B24" s="91" t="s">
        <v>65</v>
      </c>
      <c r="C24" s="15"/>
      <c r="D24" s="16"/>
      <c r="J24" s="17"/>
      <c r="K24" s="17"/>
    </row>
    <row r="25" spans="1:17" ht="19.149999999999999" customHeight="1" x14ac:dyDescent="0.25">
      <c r="B25" s="92" t="s">
        <v>175</v>
      </c>
      <c r="C25" s="15"/>
      <c r="D25" s="16"/>
      <c r="J25" s="17"/>
      <c r="K25" s="17"/>
    </row>
    <row r="26" spans="1:17" ht="19.149999999999999" customHeight="1" x14ac:dyDescent="0.25">
      <c r="B26" s="91" t="s">
        <v>152</v>
      </c>
      <c r="C26" s="15"/>
      <c r="D26" s="16"/>
    </row>
    <row r="27" spans="1:17" ht="19.149999999999999" customHeight="1" x14ac:dyDescent="0.3">
      <c r="A27" s="91"/>
      <c r="B27" s="93"/>
      <c r="C27" s="93"/>
      <c r="D27" s="93"/>
      <c r="E27" s="66"/>
    </row>
  </sheetData>
  <mergeCells count="18">
    <mergeCell ref="B15:C15"/>
    <mergeCell ref="B16:C16"/>
    <mergeCell ref="B17:C17"/>
    <mergeCell ref="H11:H12"/>
    <mergeCell ref="I11:I12"/>
    <mergeCell ref="B13:C13"/>
    <mergeCell ref="B14:C14"/>
    <mergeCell ref="A11:A12"/>
    <mergeCell ref="B11:C12"/>
    <mergeCell ref="D11:D12"/>
    <mergeCell ref="K1:L1"/>
    <mergeCell ref="A2:L2"/>
    <mergeCell ref="A3:L3"/>
    <mergeCell ref="A4:L4"/>
    <mergeCell ref="J11:J12"/>
    <mergeCell ref="E11:E12"/>
    <mergeCell ref="F11:F12"/>
    <mergeCell ref="G11:G12"/>
  </mergeCells>
  <pageMargins left="0.7" right="0.7" top="0.75" bottom="0.75" header="0.3" footer="0.3"/>
  <pageSetup paperSize="9" scale="8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opLeftCell="A28" workbookViewId="0">
      <selection activeCell="H43" sqref="H43"/>
    </sheetView>
  </sheetViews>
  <sheetFormatPr defaultRowHeight="15" x14ac:dyDescent="0.25"/>
  <cols>
    <col min="1" max="1" width="6.140625" customWidth="1"/>
    <col min="3" max="3" width="36" customWidth="1"/>
    <col min="4" max="4" width="20.42578125" customWidth="1"/>
    <col min="5" max="5" width="16.42578125" customWidth="1"/>
    <col min="6" max="6" width="17.5703125" customWidth="1"/>
    <col min="8" max="8" width="14.85546875" customWidth="1"/>
    <col min="10" max="10" width="14.42578125" customWidth="1"/>
  </cols>
  <sheetData>
    <row r="1" spans="1:6" x14ac:dyDescent="0.25">
      <c r="F1" s="23" t="s">
        <v>176</v>
      </c>
    </row>
    <row r="3" spans="1:6" ht="16.5" x14ac:dyDescent="0.25">
      <c r="A3" s="232" t="s">
        <v>53</v>
      </c>
      <c r="B3" s="232"/>
      <c r="C3" s="232"/>
      <c r="D3" s="233" t="s">
        <v>44</v>
      </c>
      <c r="E3" s="233"/>
      <c r="F3" s="233"/>
    </row>
    <row r="4" spans="1:6" ht="18.75" x14ac:dyDescent="0.3">
      <c r="A4" s="232" t="s">
        <v>52</v>
      </c>
      <c r="B4" s="232"/>
      <c r="C4" s="232"/>
      <c r="D4" s="175" t="s">
        <v>68</v>
      </c>
      <c r="E4" s="175"/>
      <c r="F4" s="175"/>
    </row>
    <row r="5" spans="1:6" ht="18.75" x14ac:dyDescent="0.3">
      <c r="A5" s="24"/>
      <c r="B5" s="24"/>
      <c r="C5" s="24"/>
      <c r="D5" s="25"/>
      <c r="E5" s="25"/>
      <c r="F5" s="25"/>
    </row>
    <row r="6" spans="1:6" ht="24.95" customHeight="1" x14ac:dyDescent="0.3">
      <c r="A6" s="234" t="s">
        <v>72</v>
      </c>
      <c r="B6" s="234"/>
      <c r="C6" s="234"/>
      <c r="D6" s="234"/>
      <c r="E6" s="234"/>
      <c r="F6" s="234"/>
    </row>
    <row r="7" spans="1:6" ht="20.100000000000001" customHeight="1" x14ac:dyDescent="0.3">
      <c r="A7" s="234" t="s">
        <v>75</v>
      </c>
      <c r="B7" s="234"/>
      <c r="C7" s="234"/>
      <c r="D7" s="234"/>
      <c r="E7" s="234"/>
      <c r="F7" s="234"/>
    </row>
    <row r="8" spans="1:6" ht="20.100000000000001" customHeight="1" x14ac:dyDescent="0.3">
      <c r="A8" s="234" t="s">
        <v>82</v>
      </c>
      <c r="B8" s="234"/>
      <c r="C8" s="234"/>
      <c r="D8" s="234"/>
      <c r="E8" s="234"/>
      <c r="F8" s="234"/>
    </row>
    <row r="9" spans="1:6" ht="17.25" x14ac:dyDescent="0.3">
      <c r="A9" s="235"/>
      <c r="B9" s="235"/>
      <c r="C9" s="235"/>
      <c r="D9" s="235"/>
      <c r="E9" s="235"/>
      <c r="F9" s="235"/>
    </row>
    <row r="10" spans="1:6" ht="17.25" x14ac:dyDescent="0.3">
      <c r="A10" s="26"/>
      <c r="B10" s="58" t="s">
        <v>38</v>
      </c>
      <c r="C10" s="24"/>
      <c r="D10" s="24"/>
      <c r="E10" s="24"/>
      <c r="F10" s="24"/>
    </row>
    <row r="11" spans="1:6" ht="45" customHeight="1" x14ac:dyDescent="0.25">
      <c r="A11" s="27" t="s">
        <v>45</v>
      </c>
      <c r="B11" s="239" t="s">
        <v>46</v>
      </c>
      <c r="C11" s="240"/>
      <c r="D11" s="241"/>
      <c r="E11" s="28" t="s">
        <v>47</v>
      </c>
      <c r="F11" s="28" t="s">
        <v>25</v>
      </c>
    </row>
    <row r="12" spans="1:6" ht="24.95" customHeight="1" x14ac:dyDescent="0.25">
      <c r="A12" s="29" t="s">
        <v>7</v>
      </c>
      <c r="B12" s="30" t="s">
        <v>48</v>
      </c>
      <c r="C12" s="31"/>
      <c r="D12" s="32"/>
      <c r="E12" s="33">
        <f>E13+E14+E15</f>
        <v>4040000</v>
      </c>
      <c r="F12" s="34"/>
    </row>
    <row r="13" spans="1:6" ht="60" customHeight="1" x14ac:dyDescent="0.25">
      <c r="A13" s="61">
        <v>1</v>
      </c>
      <c r="B13" s="236" t="s">
        <v>63</v>
      </c>
      <c r="C13" s="242"/>
      <c r="D13" s="243"/>
      <c r="E13" s="62">
        <v>740000</v>
      </c>
      <c r="F13" s="37"/>
    </row>
    <row r="14" spans="1:6" ht="39.950000000000003" customHeight="1" x14ac:dyDescent="0.25">
      <c r="A14" s="61">
        <v>2</v>
      </c>
      <c r="B14" s="236" t="s">
        <v>64</v>
      </c>
      <c r="C14" s="237"/>
      <c r="D14" s="238"/>
      <c r="E14" s="62">
        <v>800000</v>
      </c>
      <c r="F14" s="37"/>
    </row>
    <row r="15" spans="1:6" ht="24.95" customHeight="1" x14ac:dyDescent="0.25">
      <c r="A15" s="61">
        <v>3</v>
      </c>
      <c r="B15" s="244" t="s">
        <v>54</v>
      </c>
      <c r="C15" s="245"/>
      <c r="D15" s="246"/>
      <c r="E15" s="62">
        <v>2500000</v>
      </c>
      <c r="F15" s="37"/>
    </row>
    <row r="16" spans="1:6" ht="24.95" customHeight="1" x14ac:dyDescent="0.25">
      <c r="A16" s="35" t="s">
        <v>8</v>
      </c>
      <c r="B16" s="226" t="s">
        <v>55</v>
      </c>
      <c r="C16" s="247"/>
      <c r="D16" s="248"/>
      <c r="E16" s="33">
        <f>E17+E20+E23+E25</f>
        <v>36900000</v>
      </c>
      <c r="F16" s="37"/>
    </row>
    <row r="17" spans="1:6" ht="24.95" customHeight="1" x14ac:dyDescent="0.25">
      <c r="A17" s="35">
        <v>1</v>
      </c>
      <c r="B17" s="30" t="s">
        <v>56</v>
      </c>
      <c r="C17" s="31"/>
      <c r="D17" s="39"/>
      <c r="E17" s="40">
        <f>E18+E19</f>
        <v>9000000</v>
      </c>
      <c r="F17" s="37"/>
    </row>
    <row r="18" spans="1:6" ht="24.95" customHeight="1" x14ac:dyDescent="0.25">
      <c r="A18" s="35"/>
      <c r="B18" s="38"/>
      <c r="C18" s="41" t="s">
        <v>120</v>
      </c>
      <c r="D18" s="39"/>
      <c r="E18" s="36">
        <v>4500000</v>
      </c>
      <c r="F18" s="37"/>
    </row>
    <row r="19" spans="1:6" ht="24.95" customHeight="1" x14ac:dyDescent="0.25">
      <c r="A19" s="35"/>
      <c r="B19" s="38"/>
      <c r="C19" s="41" t="s">
        <v>121</v>
      </c>
      <c r="D19" s="39"/>
      <c r="E19" s="36">
        <v>4500000</v>
      </c>
      <c r="F19" s="37"/>
    </row>
    <row r="20" spans="1:6" ht="24.95" customHeight="1" x14ac:dyDescent="0.25">
      <c r="A20" s="35">
        <v>2</v>
      </c>
      <c r="B20" s="226" t="s">
        <v>58</v>
      </c>
      <c r="C20" s="227"/>
      <c r="D20" s="228"/>
      <c r="E20" s="40">
        <f>E21+E22</f>
        <v>20400000</v>
      </c>
      <c r="F20" s="37"/>
    </row>
    <row r="21" spans="1:6" ht="24.95" customHeight="1" x14ac:dyDescent="0.25">
      <c r="A21" s="35"/>
      <c r="B21" s="38"/>
      <c r="C21" s="41" t="s">
        <v>60</v>
      </c>
      <c r="D21" s="39"/>
      <c r="E21" s="36">
        <v>10000000</v>
      </c>
      <c r="F21" s="37"/>
    </row>
    <row r="22" spans="1:6" ht="24.95" customHeight="1" x14ac:dyDescent="0.25">
      <c r="A22" s="35"/>
      <c r="B22" s="38"/>
      <c r="C22" s="41" t="s">
        <v>80</v>
      </c>
      <c r="D22" s="39"/>
      <c r="E22" s="36">
        <f>130*80000</f>
        <v>10400000</v>
      </c>
      <c r="F22" s="37"/>
    </row>
    <row r="23" spans="1:6" ht="24.95" customHeight="1" x14ac:dyDescent="0.25">
      <c r="A23" s="42">
        <v>3</v>
      </c>
      <c r="B23" s="48" t="s">
        <v>59</v>
      </c>
      <c r="C23" s="43"/>
      <c r="D23" s="44"/>
      <c r="E23" s="60">
        <v>6000000</v>
      </c>
      <c r="F23" s="46"/>
    </row>
    <row r="24" spans="1:6" ht="24.95" customHeight="1" x14ac:dyDescent="0.25">
      <c r="A24" s="42"/>
      <c r="B24" s="47" t="s">
        <v>49</v>
      </c>
      <c r="C24" s="43"/>
      <c r="D24" s="44"/>
      <c r="E24" s="45"/>
      <c r="F24" s="46"/>
    </row>
    <row r="25" spans="1:6" ht="24.95" customHeight="1" x14ac:dyDescent="0.25">
      <c r="A25" s="42">
        <v>4</v>
      </c>
      <c r="B25" s="48" t="s">
        <v>57</v>
      </c>
      <c r="C25" s="49"/>
      <c r="D25" s="50"/>
      <c r="E25" s="60">
        <f>E26</f>
        <v>1500000</v>
      </c>
      <c r="F25" s="46"/>
    </row>
    <row r="26" spans="1:6" ht="24.95" customHeight="1" x14ac:dyDescent="0.25">
      <c r="A26" s="51"/>
      <c r="B26" s="229" t="s">
        <v>122</v>
      </c>
      <c r="C26" s="230"/>
      <c r="D26" s="231"/>
      <c r="E26" s="52">
        <v>1500000</v>
      </c>
      <c r="F26" s="53"/>
    </row>
    <row r="27" spans="1:6" ht="24.95" customHeight="1" x14ac:dyDescent="0.25">
      <c r="A27" s="54"/>
      <c r="B27" s="249" t="s">
        <v>50</v>
      </c>
      <c r="C27" s="250"/>
      <c r="D27" s="251"/>
      <c r="E27" s="55">
        <f>E12+E16</f>
        <v>40940000</v>
      </c>
      <c r="F27" s="56"/>
    </row>
    <row r="28" spans="1:6" ht="20.100000000000001" customHeight="1" x14ac:dyDescent="0.25">
      <c r="A28" s="57"/>
      <c r="B28" s="59" t="s">
        <v>19</v>
      </c>
      <c r="C28" s="57"/>
      <c r="D28" s="57"/>
      <c r="E28" s="57"/>
      <c r="F28" s="57"/>
    </row>
    <row r="29" spans="1:6" ht="20.100000000000001" customHeight="1" x14ac:dyDescent="0.25">
      <c r="A29" s="254" t="s">
        <v>148</v>
      </c>
      <c r="B29" s="254"/>
      <c r="C29" s="254"/>
      <c r="D29" s="254"/>
      <c r="E29" s="254"/>
      <c r="F29" s="254"/>
    </row>
    <row r="30" spans="1:6" ht="20.100000000000001" customHeight="1" x14ac:dyDescent="0.25">
      <c r="A30" s="57" t="s">
        <v>123</v>
      </c>
      <c r="B30" s="57"/>
      <c r="C30" s="57"/>
      <c r="D30" s="57"/>
      <c r="E30" s="57"/>
      <c r="F30" s="57"/>
    </row>
    <row r="31" spans="1:6" ht="20.100000000000001" customHeight="1" x14ac:dyDescent="0.25">
      <c r="A31" s="57"/>
      <c r="B31" s="57" t="s">
        <v>124</v>
      </c>
      <c r="C31" s="57"/>
      <c r="D31" s="57"/>
      <c r="E31" s="57"/>
      <c r="F31" s="57"/>
    </row>
    <row r="32" spans="1:6" ht="20.100000000000001" customHeight="1" x14ac:dyDescent="0.25">
      <c r="A32" s="57"/>
      <c r="B32" s="57" t="s">
        <v>70</v>
      </c>
      <c r="C32" s="57"/>
      <c r="D32" s="57"/>
      <c r="E32" s="57"/>
      <c r="F32" s="57"/>
    </row>
    <row r="33" spans="1:6" ht="20.100000000000001" customHeight="1" x14ac:dyDescent="0.25">
      <c r="A33" s="57" t="s">
        <v>71</v>
      </c>
      <c r="B33" s="57"/>
      <c r="C33" s="57"/>
      <c r="D33" s="57"/>
      <c r="E33" s="57"/>
      <c r="F33" s="57"/>
    </row>
    <row r="34" spans="1:6" ht="20.100000000000001" customHeight="1" x14ac:dyDescent="0.3">
      <c r="D34" s="252" t="s">
        <v>187</v>
      </c>
      <c r="E34" s="252"/>
      <c r="F34" s="252"/>
    </row>
    <row r="35" spans="1:6" ht="20.100000000000001" customHeight="1" x14ac:dyDescent="0.25">
      <c r="B35" s="253" t="s">
        <v>62</v>
      </c>
      <c r="C35" s="253"/>
      <c r="D35" s="232" t="s">
        <v>61</v>
      </c>
      <c r="E35" s="232"/>
      <c r="F35" s="232"/>
    </row>
    <row r="36" spans="1:6" ht="15.75" x14ac:dyDescent="0.25">
      <c r="B36" s="255" t="s">
        <v>186</v>
      </c>
      <c r="C36" s="255"/>
      <c r="D36" s="255" t="s">
        <v>186</v>
      </c>
      <c r="E36" s="255"/>
      <c r="F36" s="255"/>
    </row>
    <row r="39" spans="1:6" x14ac:dyDescent="0.25">
      <c r="E39" t="s">
        <v>51</v>
      </c>
    </row>
    <row r="41" spans="1:6" ht="18.75" x14ac:dyDescent="0.3">
      <c r="B41" s="174" t="s">
        <v>189</v>
      </c>
      <c r="C41" s="174"/>
      <c r="D41" s="174" t="s">
        <v>188</v>
      </c>
      <c r="E41" s="174"/>
      <c r="F41" s="174"/>
    </row>
  </sheetData>
  <mergeCells count="24">
    <mergeCell ref="D41:F41"/>
    <mergeCell ref="B36:C36"/>
    <mergeCell ref="B41:C41"/>
    <mergeCell ref="B27:D27"/>
    <mergeCell ref="D34:F34"/>
    <mergeCell ref="B35:C35"/>
    <mergeCell ref="D35:F35"/>
    <mergeCell ref="D36:F36"/>
    <mergeCell ref="A29:F29"/>
    <mergeCell ref="B20:D20"/>
    <mergeCell ref="B26:D26"/>
    <mergeCell ref="A3:C3"/>
    <mergeCell ref="D3:F3"/>
    <mergeCell ref="A4:C4"/>
    <mergeCell ref="D4:F4"/>
    <mergeCell ref="A6:F6"/>
    <mergeCell ref="A8:F8"/>
    <mergeCell ref="A9:F9"/>
    <mergeCell ref="B14:D14"/>
    <mergeCell ref="B11:D11"/>
    <mergeCell ref="B13:D13"/>
    <mergeCell ref="B15:D15"/>
    <mergeCell ref="B16:D16"/>
    <mergeCell ref="A7:F7"/>
  </mergeCells>
  <pageMargins left="0.43" right="0.25" top="0.31" bottom="0.24" header="0.26" footer="0.24"/>
  <pageSetup paperSize="9" scale="9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PL1-Ăn, chât đốt</vt:lpstr>
      <vt:lpstr>PL2</vt:lpstr>
      <vt:lpstr>PL3-CSBT</vt:lpstr>
      <vt:lpstr>PL4-them gio</vt:lpstr>
      <vt:lpstr>PL5-PH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2022-10-18T08:06:26Z</cp:lastPrinted>
  <dcterms:created xsi:type="dcterms:W3CDTF">2017-08-14T09:19:18Z</dcterms:created>
  <dcterms:modified xsi:type="dcterms:W3CDTF">2022-10-18T08:18:06Z</dcterms:modified>
</cp:coreProperties>
</file>